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BF144CF-9BB2-4195-8868-CD3371B75CA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Q22" i="1"/>
  <c r="F11" i="1"/>
  <c r="Q25" i="1"/>
  <c r="Q24" i="1"/>
  <c r="Q23" i="1"/>
  <c r="G11" i="1"/>
  <c r="E14" i="1"/>
  <c r="E15" i="1" s="1"/>
  <c r="C17" i="1"/>
  <c r="C21" i="1"/>
  <c r="A21" i="1"/>
  <c r="C7" i="1"/>
  <c r="E22" i="1"/>
  <c r="F22" i="1"/>
  <c r="C8" i="1"/>
  <c r="E21" i="1"/>
  <c r="F21" i="1"/>
  <c r="G21" i="1"/>
  <c r="H21" i="1"/>
  <c r="Q21" i="1"/>
  <c r="E25" i="1"/>
  <c r="F25" i="1"/>
  <c r="G25" i="1"/>
  <c r="H25" i="1"/>
  <c r="E24" i="1"/>
  <c r="F24" i="1"/>
  <c r="G24" i="1"/>
  <c r="H24" i="1"/>
  <c r="G22" i="1"/>
  <c r="G23" i="1"/>
  <c r="H23" i="1"/>
  <c r="I22" i="1"/>
  <c r="C11" i="1"/>
  <c r="C12" i="1"/>
  <c r="C16" i="1" l="1"/>
  <c r="D18" i="1" s="1"/>
  <c r="O23" i="1"/>
  <c r="C15" i="1"/>
  <c r="O22" i="1"/>
  <c r="O24" i="1"/>
  <c r="O21" i="1"/>
  <c r="O25" i="1"/>
  <c r="E16" i="1" l="1"/>
  <c r="E17" i="1" s="1"/>
  <c r="C18" i="1"/>
</calcChain>
</file>

<file path=xl/sharedStrings.xml><?xml version="1.0" encoding="utf-8"?>
<sst xmlns="http://schemas.openxmlformats.org/spreadsheetml/2006/main" count="60" uniqueCount="52">
  <si>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</si>
  <si>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</si>
  <si>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</si>
  <si>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</si>
  <si>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</si>
  <si>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</si>
  <si>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</si>
  <si>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</si>
  <si>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</si>
  <si>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</si>
  <si>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</si>
  <si>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</si>
  <si>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</si>
  <si>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</si>
  <si>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</si>
  <si>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</si>
  <si>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</si>
  <si>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</si>
  <si>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</si>
  <si>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</si>
  <si>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</si>
  <si>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</si>
  <si>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</si>
  <si>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</si>
  <si>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</si>
  <si>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</si>
  <si>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</si>
  <si>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</si>
  <si>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</si>
  <si>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</si>
  <si>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</si>
  <si>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</si>
  <si>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</si>
  <si>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</si>
  <si>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</si>
  <si>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</si>
  <si>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G5210-0437_Aqr.xls</t>
  </si>
  <si>
    <t>EA</t>
  </si>
  <si>
    <t>IBVS 5458 Eph.</t>
  </si>
  <si>
    <t>IBVS 5458</t>
  </si>
  <si>
    <t>Aqr</t>
  </si>
  <si>
    <t>Add cycle</t>
  </si>
  <si>
    <t>Old Cycle</t>
  </si>
  <si>
    <t>IBVS 5960</t>
  </si>
  <si>
    <t>I</t>
  </si>
  <si>
    <t>IBVS 6011</t>
  </si>
  <si>
    <t>IBVS 6042</t>
  </si>
  <si>
    <t>V0339 Aqr / GSC 5210-0437</t>
  </si>
  <si>
    <t>OEJV 0155</t>
  </si>
  <si>
    <t>0,0100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</si>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</sst>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</font>
    <font>
      <sz val="10"/>
      <color indexed="17"/>
      <name val="Arial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>
      <alignment vertical="top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5" fillId="0" borderId="0" xfId="0" applyFont="1">
      <alignment vertical="top"/>
    </xf>
    <xf numFmtId="0" fontId="0" fillId="0" borderId="0" xfId="0" applyBorder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V0339 Aqr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</c:v>
                </c:pt>
                <c:pt idx="2">
                  <c:v>2442</c:v>
                </c:pt>
                <c:pt idx="3">
                  <c:v>2794</c:v>
                </c:pt>
                <c:pt idx="4">
                  <c:v>3134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2">
                  <c:v>0.10121999999682885</c:v>
                </c:pt>
                <c:pt idx="3">
                  <c:v>0.11253999999462394</c:v>
                </c:pt>
                <c:pt idx="4">
                  <c:v>0.12844000000040978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AC-4633-B93D-ADD69DBD08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</c:v>
                </c:pt>
                <c:pt idx="2">
                  <c:v>2442</c:v>
                </c:pt>
                <c:pt idx="3">
                  <c:v>2794</c:v>
                </c:pt>
                <c:pt idx="4">
                  <c:v>3134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7.99299999998766E-2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AC-4633-B93D-ADD69DBD08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</c:v>
                </c:pt>
                <c:pt idx="2">
                  <c:v>2442</c:v>
                </c:pt>
                <c:pt idx="3">
                  <c:v>2794</c:v>
                </c:pt>
                <c:pt idx="4">
                  <c:v>3134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AC-4633-B93D-ADD69DBD08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</c:v>
                </c:pt>
                <c:pt idx="2">
                  <c:v>2442</c:v>
                </c:pt>
                <c:pt idx="3">
                  <c:v>2794</c:v>
                </c:pt>
                <c:pt idx="4">
                  <c:v>3134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AC-4633-B93D-ADD69DBD08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</c:v>
                </c:pt>
                <c:pt idx="2">
                  <c:v>2442</c:v>
                </c:pt>
                <c:pt idx="3">
                  <c:v>2794</c:v>
                </c:pt>
                <c:pt idx="4">
                  <c:v>3134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AC-4633-B93D-ADD69DBD08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</c:v>
                </c:pt>
                <c:pt idx="2">
                  <c:v>2442</c:v>
                </c:pt>
                <c:pt idx="3">
                  <c:v>2794</c:v>
                </c:pt>
                <c:pt idx="4">
                  <c:v>3134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AC-4633-B93D-ADD69DBD08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</c:v>
                </c:pt>
                <c:pt idx="2">
                  <c:v>2442</c:v>
                </c:pt>
                <c:pt idx="3">
                  <c:v>2794</c:v>
                </c:pt>
                <c:pt idx="4">
                  <c:v>3134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AC-4633-B93D-ADD69DBD08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</c:v>
                </c:pt>
                <c:pt idx="2">
                  <c:v>2442</c:v>
                </c:pt>
                <c:pt idx="3">
                  <c:v>2794</c:v>
                </c:pt>
                <c:pt idx="4">
                  <c:v>3134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1.84602889320859E-3</c:v>
                </c:pt>
                <c:pt idx="1">
                  <c:v>7.5025861736306043E-2</c:v>
                </c:pt>
                <c:pt idx="2">
                  <c:v>0.10096147637121412</c:v>
                </c:pt>
                <c:pt idx="3">
                  <c:v>0.11524838771939511</c:v>
                </c:pt>
                <c:pt idx="4">
                  <c:v>0.12904824527161537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AC-4633-B93D-ADD69DBD0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271240"/>
        <c:axId val="1"/>
      </c:scatterChart>
      <c:valAx>
        <c:axId val="676271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271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F1CAB55-2EC7-862E-FD13-869966D4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47</v>
      </c>
      <c r="E1" s="30"/>
      <c r="F1" s="30" t="s">
        <v>36</v>
      </c>
      <c r="G1" s="31" t="s">
        <v>37</v>
      </c>
      <c r="H1" s="10" t="s">
        <v>38</v>
      </c>
      <c r="I1" s="32">
        <v>52854.65</v>
      </c>
      <c r="J1" s="32">
        <v>1.07369</v>
      </c>
      <c r="K1" s="33" t="s">
        <v>39</v>
      </c>
      <c r="L1" s="34" t="s">
        <v>40</v>
      </c>
    </row>
    <row r="2" spans="1:12" x14ac:dyDescent="0.2">
      <c r="A2" t="s">
        <v>22</v>
      </c>
      <c r="B2" t="s">
        <v>37</v>
      </c>
      <c r="C2" s="9" t="s">
        <v>40</v>
      </c>
      <c r="D2" t="s">
        <v>36</v>
      </c>
    </row>
    <row r="3" spans="1:12" ht="13.5" thickBot="1" x14ac:dyDescent="0.25"/>
    <row r="4" spans="1:12" ht="14.25" thickTop="1" thickBot="1" x14ac:dyDescent="0.25">
      <c r="A4" s="29" t="s">
        <v>38</v>
      </c>
      <c r="C4" s="7">
        <v>52854.65</v>
      </c>
      <c r="D4" s="8">
        <v>1.07369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52854.65</v>
      </c>
    </row>
    <row r="8" spans="1:12" x14ac:dyDescent="0.2">
      <c r="A8" t="s">
        <v>2</v>
      </c>
      <c r="C8">
        <f>+D4</f>
        <v>1.07369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1.84602889320859E-3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4.0587816330059597E-5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41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60320.82102106481</v>
      </c>
    </row>
    <row r="15" spans="1:12" x14ac:dyDescent="0.2">
      <c r="A15" s="14" t="s">
        <v>16</v>
      </c>
      <c r="B15" s="11"/>
      <c r="C15" s="15">
        <f ca="1">(C7+C11)+(C8+C12)*INT(MAX(F21:F3533))</f>
        <v>56219.723508245275</v>
      </c>
      <c r="D15" s="16" t="s">
        <v>42</v>
      </c>
      <c r="E15" s="17">
        <f ca="1">ROUND(2*(E14-$C$7)/$C$8,0)/2+E13</f>
        <v>6954.5</v>
      </c>
    </row>
    <row r="16" spans="1:12" x14ac:dyDescent="0.2">
      <c r="A16" s="18" t="s">
        <v>3</v>
      </c>
      <c r="B16" s="11"/>
      <c r="C16" s="19">
        <f ca="1">+C8+C12</f>
        <v>1.0737305878163301</v>
      </c>
      <c r="D16" s="16" t="s">
        <v>32</v>
      </c>
      <c r="E16" s="26">
        <f ca="1">ROUND(2*(E14-$C$15)/$C$16,0)/2+E13</f>
        <v>3820.5</v>
      </c>
    </row>
    <row r="17" spans="1:17" ht="13.5" thickBot="1" x14ac:dyDescent="0.25">
      <c r="A17" s="16" t="s">
        <v>28</v>
      </c>
      <c r="B17" s="11"/>
      <c r="C17" s="11">
        <f>COUNT(C21:C2191)</f>
        <v>5</v>
      </c>
      <c r="D17" s="16" t="s">
        <v>33</v>
      </c>
      <c r="E17" s="20">
        <f ca="1">+$C$15+$C$16*E16-15018.5-$C$9/24</f>
        <v>45303.8070523309</v>
      </c>
    </row>
    <row r="18" spans="1:17" ht="14.25" thickTop="1" thickBot="1" x14ac:dyDescent="0.25">
      <c r="A18" s="18" t="s">
        <v>4</v>
      </c>
      <c r="B18" s="11"/>
      <c r="C18" s="21">
        <f ca="1">+C15</f>
        <v>56219.723508245275</v>
      </c>
      <c r="D18" s="22">
        <f ca="1">+C16</f>
        <v>1.0737305878163301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50</v>
      </c>
      <c r="J20" s="6" t="s">
        <v>51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5458</v>
      </c>
      <c r="C21" s="9">
        <f>+$C$4</f>
        <v>52854.65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1.84602889320859E-3</v>
      </c>
      <c r="Q21" s="2">
        <f>+C21-15018.5</f>
        <v>37836.15</v>
      </c>
    </row>
    <row r="22" spans="1:17" x14ac:dyDescent="0.2">
      <c r="A22" s="35" t="s">
        <v>48</v>
      </c>
      <c r="B22" s="36" t="s">
        <v>44</v>
      </c>
      <c r="C22" s="37">
        <v>54790.593000000001</v>
      </c>
      <c r="D22" s="35" t="s">
        <v>49</v>
      </c>
      <c r="E22">
        <f>+(C22-C$7)/C$8</f>
        <v>1803.0744442064276</v>
      </c>
      <c r="F22">
        <f>ROUND(2*E22,0)/2</f>
        <v>1803</v>
      </c>
      <c r="G22">
        <f>+C22-(C$7+F22*C$8)</f>
        <v>7.99299999998766E-2</v>
      </c>
      <c r="I22">
        <f>+G22</f>
        <v>7.99299999998766E-2</v>
      </c>
      <c r="O22">
        <f ca="1">+C$11+C$12*$F22</f>
        <v>7.5025861736306043E-2</v>
      </c>
      <c r="Q22" s="2">
        <f>+C22-15018.5</f>
        <v>39772.093000000001</v>
      </c>
    </row>
    <row r="23" spans="1:17" x14ac:dyDescent="0.2">
      <c r="A23" s="35" t="s">
        <v>43</v>
      </c>
      <c r="B23" s="36" t="s">
        <v>44</v>
      </c>
      <c r="C23" s="37">
        <v>55476.7022</v>
      </c>
      <c r="D23" s="37">
        <v>5.0000000000000001E-4</v>
      </c>
      <c r="E23">
        <f>+(C23-C$7)/C$8</f>
        <v>2442.094273021075</v>
      </c>
      <c r="F23">
        <f>ROUND(2*E23,0)/2</f>
        <v>2442</v>
      </c>
      <c r="G23">
        <f>+C23-(C$7+F23*C$8)</f>
        <v>0.10121999999682885</v>
      </c>
      <c r="H23">
        <f>+G23</f>
        <v>0.10121999999682885</v>
      </c>
      <c r="O23">
        <f ca="1">+C$11+C$12*$F23</f>
        <v>0.10096147637121412</v>
      </c>
      <c r="Q23" s="2">
        <f>+C23-15018.5</f>
        <v>40458.2022</v>
      </c>
    </row>
    <row r="24" spans="1:17" x14ac:dyDescent="0.2">
      <c r="A24" s="38" t="s">
        <v>45</v>
      </c>
      <c r="B24" s="39" t="s">
        <v>44</v>
      </c>
      <c r="C24" s="38">
        <v>55854.652399999999</v>
      </c>
      <c r="D24" s="38">
        <v>2.9999999999999997E-4</v>
      </c>
      <c r="E24">
        <f>+(C24-C$7)/C$8</f>
        <v>2794.1048161014796</v>
      </c>
      <c r="F24">
        <f>ROUND(2*E24,0)/2</f>
        <v>2794</v>
      </c>
      <c r="G24">
        <f>+C24-(C$7+F24*C$8)</f>
        <v>0.11253999999462394</v>
      </c>
      <c r="H24">
        <f>+G24</f>
        <v>0.11253999999462394</v>
      </c>
      <c r="O24">
        <f ca="1">+C$11+C$12*$F24</f>
        <v>0.11524838771939511</v>
      </c>
      <c r="Q24" s="2">
        <f>+C24-15018.5</f>
        <v>40836.152399999999</v>
      </c>
    </row>
    <row r="25" spans="1:17" x14ac:dyDescent="0.2">
      <c r="A25" s="35" t="s">
        <v>46</v>
      </c>
      <c r="B25" s="36" t="s">
        <v>44</v>
      </c>
      <c r="C25" s="37">
        <v>56219.722900000001</v>
      </c>
      <c r="D25" s="37">
        <v>3.0000000000000003E-4</v>
      </c>
      <c r="E25">
        <f>+(C25-C$7)/C$8</f>
        <v>3134.1196248451593</v>
      </c>
      <c r="F25">
        <f>ROUND(2*E25,0)/2</f>
        <v>3134</v>
      </c>
      <c r="G25">
        <f>+C25-(C$7+F25*C$8)</f>
        <v>0.12844000000040978</v>
      </c>
      <c r="H25">
        <f>+G25</f>
        <v>0.12844000000040978</v>
      </c>
      <c r="O25">
        <f ca="1">+C$11+C$12*$F25</f>
        <v>0.12904824527161537</v>
      </c>
      <c r="Q25" s="2">
        <f>+C25-15018.5</f>
        <v>41201.222900000001</v>
      </c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2024-01-11T06:42:16Z</dcterms:modified>
</cp:coreProperties>
</file>