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8A54A4A-DA4B-41FB-AB7B-C5B51E5734E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E24" i="1"/>
  <c r="F24" i="1"/>
  <c r="G24" i="1"/>
  <c r="I24" i="1"/>
  <c r="C21" i="1"/>
  <c r="E21" i="1"/>
  <c r="F21" i="1"/>
  <c r="G21" i="1"/>
  <c r="H21" i="1"/>
  <c r="Q22" i="1"/>
  <c r="Q23" i="1"/>
  <c r="Q24" i="1"/>
  <c r="F11" i="1"/>
  <c r="A21" i="1"/>
  <c r="H20" i="1"/>
  <c r="G11" i="1"/>
  <c r="E14" i="1"/>
  <c r="C17" i="1"/>
  <c r="Q21" i="1"/>
  <c r="C12" i="1"/>
  <c r="C16" i="1" l="1"/>
  <c r="D18" i="1" s="1"/>
  <c r="E15" i="1"/>
  <c r="C11" i="1"/>
  <c r="O23" i="1" l="1"/>
  <c r="S23" i="1" s="1"/>
  <c r="O22" i="1"/>
  <c r="S22" i="1" s="1"/>
  <c r="O21" i="1"/>
  <c r="S21" i="1" s="1"/>
  <c r="O24" i="1"/>
  <c r="S24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<sst xmlns="http://schemas.openxmlformats.org/spreadsheetml/2006/main" count="60" uniqueCount="54">
  <si>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</si>
  <si>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</si>
  <si>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</si>
  <si>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</si>
  <si>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</si>
  <si>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</si>
  <si>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</si>
  <si>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</si>
  <si>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</si>
  <si>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</si>
  <si>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</si>
  <si>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</si>
  <si>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</si>
  <si>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</si>
  <si>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</si>
  <si>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</si>
  <si>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</si>
  <si>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</si>
  <si>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</si>
  <si>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</si>
  <si>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</si>
  <si>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</si>
  <si>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</si>
  <si>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</si>
  <si>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</si>
  <si>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</si>
  <si>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</si>
  <si>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</si>
  <si>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</si>
  <si>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</si>
  <si>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</si>
  <si>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</si>
  <si>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</si>
  <si>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</si>
  <si>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</si>
  <si>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</si>
  <si>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</si>
  <si>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</si>
  <si>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</si>
  <si>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</si>
  <si>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</si>
  <si>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G5802-0335</t>
  </si>
  <si>
    <t>IBVS 5960</t>
  </si>
  <si>
    <t>I</t>
  </si>
  <si>
    <t>OEJV 0155</t>
  </si>
  <si>
    <t>0,0100</t>
  </si>
  <si>
    <t>IBVS 6011</t>
  </si>
  <si>
    <t>OEJV</t>
  </si>
  <si>
    <t>G5802-0335_Aqr.xls</t>
  </si>
  <si>
    <t>ED</t>
  </si>
  <si>
    <t>Aqr</t>
  </si>
  <si>
    <t>VSX</t>
  </si>
  <si>
    <t>CCD</t>
  </si>
  <si>
    <t>V0374 Aqr / GSC 5802-0335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</si>
</sst>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V0374 Aqr- O-C Diagr.</a:t>
            </a:r>
          </a:p>
        </c:rich>
      </c:tx>
      <c:layout>
        <c:manualLayout>
          <c:xMode val="edge"/>
          <c:yMode val="edge"/>
          <c:x val="0.3443609022556390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2409</c:v>
                </c:pt>
                <c:pt idx="2">
                  <c:v>2457</c:v>
                </c:pt>
                <c:pt idx="3">
                  <c:v>2755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CF-401C-ACC8-BED0186FB7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2409</c:v>
                </c:pt>
                <c:pt idx="2">
                  <c:v>2457</c:v>
                </c:pt>
                <c:pt idx="3">
                  <c:v>2755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2.8631000001041684E-2</c:v>
                </c:pt>
                <c:pt idx="3">
                  <c:v>3.2345000006898772E-2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CF-401C-ACC8-BED0186FB7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2409</c:v>
                </c:pt>
                <c:pt idx="2">
                  <c:v>2457</c:v>
                </c:pt>
                <c:pt idx="3">
                  <c:v>2755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2.6963000003888737E-2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CF-401C-ACC8-BED0186FB7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2409</c:v>
                </c:pt>
                <c:pt idx="2">
                  <c:v>2457</c:v>
                </c:pt>
                <c:pt idx="3">
                  <c:v>2755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CF-401C-ACC8-BED0186FB7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2409</c:v>
                </c:pt>
                <c:pt idx="2">
                  <c:v>2457</c:v>
                </c:pt>
                <c:pt idx="3">
                  <c:v>2755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CF-401C-ACC8-BED0186FB7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2409</c:v>
                </c:pt>
                <c:pt idx="2">
                  <c:v>2457</c:v>
                </c:pt>
                <c:pt idx="3">
                  <c:v>2755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CF-401C-ACC8-BED0186FB7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2409</c:v>
                </c:pt>
                <c:pt idx="2">
                  <c:v>2457</c:v>
                </c:pt>
                <c:pt idx="3">
                  <c:v>2755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CF-401C-ACC8-BED0186FB7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2409</c:v>
                </c:pt>
                <c:pt idx="2">
                  <c:v>2457</c:v>
                </c:pt>
                <c:pt idx="3">
                  <c:v>2755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-4.8645487933297871E-5</c:v>
                </c:pt>
                <c:pt idx="1">
                  <c:v>2.7810401743430274E-2</c:v>
                </c:pt>
                <c:pt idx="2">
                  <c:v>2.8365501065599409E-2</c:v>
                </c:pt>
                <c:pt idx="3">
                  <c:v>3.1811742690732801E-2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CF-401C-ACC8-BED0186FB70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2409</c:v>
                </c:pt>
                <c:pt idx="2">
                  <c:v>2457</c:v>
                </c:pt>
                <c:pt idx="3">
                  <c:v>2755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CF-401C-ACC8-BED0186FB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989760"/>
        <c:axId val="1"/>
      </c:scatterChart>
      <c:valAx>
        <c:axId val="66898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989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0</xdr:rowOff>
    </xdr:from>
    <xdr:to>
      <xdr:col>17</xdr:col>
      <xdr:colOff>257175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9724D3-9A18-D23E-756C-EB5BA2C4C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48</v>
      </c>
    </row>
    <row r="2" spans="1:7" x14ac:dyDescent="0.2">
      <c r="A2" t="s">
        <v>23</v>
      </c>
      <c r="B2" t="s">
        <v>49</v>
      </c>
      <c r="C2" s="31" t="s">
        <v>40</v>
      </c>
      <c r="D2" s="3" t="s">
        <v>50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52876.678999999996</v>
      </c>
      <c r="D7" s="30" t="s">
        <v>51</v>
      </c>
    </row>
    <row r="8" spans="1:7" x14ac:dyDescent="0.2">
      <c r="A8" t="s">
        <v>3</v>
      </c>
      <c r="C8" s="8">
        <v>1.0809409999999999</v>
      </c>
      <c r="D8" s="30" t="s">
        <v>51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-4.8645487933297871E-5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1.1564569211857024E-5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60320.822956944445</v>
      </c>
    </row>
    <row r="15" spans="1:7" x14ac:dyDescent="0.2">
      <c r="A15" s="12" t="s">
        <v>17</v>
      </c>
      <c r="B15" s="10"/>
      <c r="C15" s="13">
        <f ca="1">(C7+C11)+(C8+C12)*INT(MAX(F21:F3533))</f>
        <v>55854.703266742683</v>
      </c>
      <c r="D15" s="14" t="s">
        <v>37</v>
      </c>
      <c r="E15" s="15">
        <f ca="1">ROUND(2*(E14-$C$7)/$C$8,0)/2+E13</f>
        <v>6887.5</v>
      </c>
    </row>
    <row r="16" spans="1:7" x14ac:dyDescent="0.2">
      <c r="A16" s="16" t="s">
        <v>4</v>
      </c>
      <c r="B16" s="10"/>
      <c r="C16" s="17">
        <f ca="1">+C8+C12</f>
        <v>1.0809525645692117</v>
      </c>
      <c r="D16" s="14" t="s">
        <v>38</v>
      </c>
      <c r="E16" s="24">
        <f ca="1">ROUND(2*(E14-$C$15)/$C$16,0)/2+E13</f>
        <v>4132.5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45303.635573158288</v>
      </c>
    </row>
    <row r="18" spans="1:19" ht="14.25" thickTop="1" thickBot="1" x14ac:dyDescent="0.25">
      <c r="A18" s="16" t="s">
        <v>5</v>
      </c>
      <c r="B18" s="10"/>
      <c r="C18" s="19">
        <f ca="1">+C15</f>
        <v>55854.703266742683</v>
      </c>
      <c r="D18" s="20">
        <f ca="1">+C16</f>
        <v>1.0809525645692117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9.8777873319133677E-4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27</v>
      </c>
      <c r="J20" s="7" t="s">
        <v>47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52876.678999999996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-4.8645487933297871E-5</v>
      </c>
      <c r="Q21" s="2">
        <f>+C21-15018.5</f>
        <v>37858.178999999996</v>
      </c>
      <c r="S21">
        <f ca="1">+(O21-G21)^2</f>
        <v>2.3663834962686289E-9</v>
      </c>
    </row>
    <row r="22" spans="1:19" x14ac:dyDescent="0.2">
      <c r="A22" s="33" t="s">
        <v>42</v>
      </c>
      <c r="B22" s="34" t="s">
        <v>43</v>
      </c>
      <c r="C22" s="33">
        <v>55480.694499999998</v>
      </c>
      <c r="D22" s="33">
        <v>5.0000000000000001E-4</v>
      </c>
      <c r="E22">
        <f>+(C22-C$7)/C$8</f>
        <v>2409.0264871070681</v>
      </c>
      <c r="F22">
        <f>ROUND(2*E22,0)/2</f>
        <v>2409</v>
      </c>
      <c r="G22">
        <f>+C22-(C$7+F22*C$8)</f>
        <v>2.8631000001041684E-2</v>
      </c>
      <c r="I22">
        <f>+G22</f>
        <v>2.8631000001041684E-2</v>
      </c>
      <c r="O22">
        <f ca="1">+C$11+C$12*$F22</f>
        <v>2.7810401743430274E-2</v>
      </c>
      <c r="Q22" s="2">
        <f>+C22-15018.5</f>
        <v>40462.194499999998</v>
      </c>
      <c r="S22">
        <f ca="1">+(O22-G22)^2</f>
        <v>6.7338150039488221E-7</v>
      </c>
    </row>
    <row r="23" spans="1:19" x14ac:dyDescent="0.2">
      <c r="A23" s="35" t="s">
        <v>44</v>
      </c>
      <c r="B23" s="36" t="s">
        <v>43</v>
      </c>
      <c r="C23" s="37">
        <v>55532.578000000001</v>
      </c>
      <c r="D23" s="35" t="s">
        <v>45</v>
      </c>
      <c r="E23">
        <f>+(C23-C$7)/C$8</f>
        <v>2457.0249440071243</v>
      </c>
      <c r="F23">
        <f>ROUND(2*E23,0)/2</f>
        <v>2457</v>
      </c>
      <c r="G23">
        <f>+C23-(C$7+F23*C$8)</f>
        <v>2.6963000003888737E-2</v>
      </c>
      <c r="J23">
        <f>+G23</f>
        <v>2.6963000003888737E-2</v>
      </c>
      <c r="O23">
        <f ca="1">+C$11+C$12*$F23</f>
        <v>2.8365501065599409E-2</v>
      </c>
      <c r="Q23" s="2">
        <f>+C23-15018.5</f>
        <v>40514.078000000001</v>
      </c>
      <c r="S23">
        <f ca="1">+(O23-G23)^2</f>
        <v>1.9670092280995615E-6</v>
      </c>
    </row>
    <row r="24" spans="1:19" x14ac:dyDescent="0.2">
      <c r="A24" s="33" t="s">
        <v>46</v>
      </c>
      <c r="B24" s="34" t="s">
        <v>43</v>
      </c>
      <c r="C24" s="33">
        <v>55854.703800000003</v>
      </c>
      <c r="D24" s="33">
        <v>2.0000000000000001E-4</v>
      </c>
      <c r="E24">
        <f>+(C24-C$7)/C$8</f>
        <v>2755.0299230022792</v>
      </c>
      <c r="F24">
        <f>ROUND(2*E24,0)/2</f>
        <v>2755</v>
      </c>
      <c r="G24">
        <f>+C24-(C$7+F24*C$8)</f>
        <v>3.2345000006898772E-2</v>
      </c>
      <c r="I24">
        <f>+G24</f>
        <v>3.2345000006898772E-2</v>
      </c>
      <c r="O24">
        <f ca="1">+C$11+C$12*$F24</f>
        <v>3.1811742690732801E-2</v>
      </c>
      <c r="Q24" s="2">
        <f>+C24-15018.5</f>
        <v>40836.203800000003</v>
      </c>
      <c r="S24">
        <f ca="1">+(O24-G24)^2</f>
        <v>2.8436336524453398E-7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2024-01-11T06:45:03Z</dcterms:modified>
</cp:coreProperties>
</file>