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4AA8B51-853F-447F-9008-6649202B69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J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O24" i="1"/>
  <c r="S24" i="1" s="1"/>
  <c r="O23" i="1"/>
  <c r="S23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<sst xmlns="http://schemas.openxmlformats.org/spreadsheetml/2006/main" count="60" uniqueCount="54">
  <si>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</si>
  <si>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</si>
  <si>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</si>
  <si>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</si>
  <si>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</si>
  <si>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</si>
  <si>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</si>
  <si>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</si>
  <si>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</si>
  <si>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</si>
  <si>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</si>
  <si>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</si>
  <si>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</si>
  <si>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</si>
  <si>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</si>
  <si>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</si>
  <si>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</si>
  <si>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</si>
  <si>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</si>
  <si>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</si>
  <si>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</si>
  <si>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</si>
  <si>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</si>
  <si>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</si>
  <si>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</si>
  <si>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</si>
  <si>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</si>
  <si>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</si>
  <si>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</si>
  <si>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</si>
  <si>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</si>
  <si>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</si>
  <si>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</si>
  <si>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</si>
  <si>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</si>
  <si>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</si>
  <si>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</si>
  <si>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</si>
  <si>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</si>
  <si>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</si>
  <si>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</si>
  <si>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G5804-0102</t>
  </si>
  <si>
    <t>G5804-0102_Aqr.xls</t>
  </si>
  <si>
    <t>ED</t>
  </si>
  <si>
    <t>Aqr</t>
  </si>
  <si>
    <t>VSX</t>
  </si>
  <si>
    <t>OEJV 0155</t>
  </si>
  <si>
    <t>I</t>
  </si>
  <si>
    <t>0,0200</t>
  </si>
  <si>
    <t>IBVS 5920</t>
  </si>
  <si>
    <t>IBVS 6011</t>
  </si>
  <si>
    <t>OEJV</t>
  </si>
  <si>
    <t>CCD</t>
  </si>
  <si>
    <t>V0377 Aqr / GSC 5804-0102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</si>
</sst>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V0377 Aqr - O-C Diagr.</a:t>
            </a:r>
          </a:p>
        </c:rich>
      </c:tx>
      <c:layout>
        <c:manualLayout>
          <c:xMode val="edge"/>
          <c:yMode val="edge"/>
          <c:x val="0.3353383458646616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EF-4405-9321-8D3B0C57CC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-6.6999999980907887E-3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EF-4405-9321-8D3B0C57CC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-2.5839999994786922E-2</c:v>
                </c:pt>
                <c:pt idx="3">
                  <c:v>-3.4379999997327104E-2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EF-4405-9321-8D3B0C57CC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EF-4405-9321-8D3B0C57CC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EF-4405-9321-8D3B0C57CC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EF-4405-9321-8D3B0C57CC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EF-4405-9321-8D3B0C57CC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8.6690791146889698E-4</c:v>
                </c:pt>
                <c:pt idx="1">
                  <c:v>-9.0617196002231153E-3</c:v>
                </c:pt>
                <c:pt idx="2">
                  <c:v>-2.3299793946777194E-2</c:v>
                </c:pt>
                <c:pt idx="3">
                  <c:v>-3.5425394354673401E-2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EF-4405-9321-8D3B0C57CC0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572</c:v>
                </c:pt>
                <c:pt idx="3">
                  <c:v>859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EF-4405-9321-8D3B0C57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48040"/>
        <c:axId val="1"/>
      </c:scatterChart>
      <c:valAx>
        <c:axId val="57684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84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15AC68-7F01-F610-1DF2-7D821F2AF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42</v>
      </c>
    </row>
    <row r="2" spans="1:7" x14ac:dyDescent="0.2">
      <c r="A2" t="s">
        <v>23</v>
      </c>
      <c r="B2" t="s">
        <v>43</v>
      </c>
      <c r="C2" s="31" t="s">
        <v>40</v>
      </c>
      <c r="D2" s="3" t="s">
        <v>44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53660.67</v>
      </c>
      <c r="D7" s="30" t="s">
        <v>45</v>
      </c>
    </row>
    <row r="8" spans="1:7" x14ac:dyDescent="0.2">
      <c r="A8" t="s">
        <v>3</v>
      </c>
      <c r="C8" s="8">
        <v>2.5542199999999999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8.6690791146889698E-4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-4.2249478773157501E-5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60320.82417511574</v>
      </c>
    </row>
    <row r="15" spans="1:7" x14ac:dyDescent="0.2">
      <c r="A15" s="12" t="s">
        <v>17</v>
      </c>
      <c r="B15" s="10"/>
      <c r="C15" s="13">
        <f ca="1">(C7+C11)+(C8+C12)*INT(MAX(F21:F3533))</f>
        <v>55854.709554605644</v>
      </c>
      <c r="D15" s="14" t="s">
        <v>37</v>
      </c>
      <c r="E15" s="15">
        <f ca="1">ROUND(2*(E14-$C$7)/$C$8,0)/2+E13</f>
        <v>2608.5</v>
      </c>
    </row>
    <row r="16" spans="1:7" x14ac:dyDescent="0.2">
      <c r="A16" s="16" t="s">
        <v>4</v>
      </c>
      <c r="B16" s="10"/>
      <c r="C16" s="17">
        <f ca="1">+C8+C12</f>
        <v>2.5541777505212266</v>
      </c>
      <c r="D16" s="14" t="s">
        <v>38</v>
      </c>
      <c r="E16" s="24">
        <f ca="1">ROUND(2*(E14-$C$15)/$C$16,0)/2+E13</f>
        <v>1749.5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45305.139362475864</v>
      </c>
    </row>
    <row r="18" spans="1:19" ht="14.25" thickTop="1" thickBot="1" x14ac:dyDescent="0.25">
      <c r="A18" s="16" t="s">
        <v>5</v>
      </c>
      <c r="B18" s="10"/>
      <c r="C18" s="19">
        <f ca="1">+C15</f>
        <v>55854.709554605644</v>
      </c>
      <c r="D18" s="20">
        <f ca="1">+C16</f>
        <v>2.5541777505212266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2.1505615495167859E-3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53660.67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8.6690791146889698E-4</v>
      </c>
      <c r="Q21" s="2">
        <f>+C21-15018.5</f>
        <v>38642.17</v>
      </c>
      <c r="S21">
        <f ca="1">+(O21-G21)^2</f>
        <v>7.5152932696736488E-7</v>
      </c>
    </row>
    <row r="22" spans="1:19" x14ac:dyDescent="0.2">
      <c r="A22" s="33" t="s">
        <v>46</v>
      </c>
      <c r="B22" s="34" t="s">
        <v>47</v>
      </c>
      <c r="C22" s="35">
        <v>54260.904999999999</v>
      </c>
      <c r="D22" s="33" t="s">
        <v>48</v>
      </c>
      <c r="E22">
        <f>+(C22-C$7)/C$8</f>
        <v>234.99737689000972</v>
      </c>
      <c r="F22">
        <f>ROUND(2*E22,0)/2</f>
        <v>235</v>
      </c>
      <c r="G22">
        <f>+C22-(C$7+F22*C$8)</f>
        <v>-6.6999999980907887E-3</v>
      </c>
      <c r="I22">
        <f>+G22</f>
        <v>-6.6999999980907887E-3</v>
      </c>
      <c r="O22">
        <f ca="1">+C$11+C$12*$F22</f>
        <v>-9.0617196002231153E-3</v>
      </c>
      <c r="Q22" s="2">
        <f>+C22-15018.5</f>
        <v>39242.404999999999</v>
      </c>
      <c r="S22">
        <f ca="1">+(O22-G22)^2</f>
        <v>5.5777194790960747E-6</v>
      </c>
    </row>
    <row r="23" spans="1:19" x14ac:dyDescent="0.2">
      <c r="A23" s="36" t="s">
        <v>49</v>
      </c>
      <c r="B23" s="37" t="s">
        <v>47</v>
      </c>
      <c r="C23" s="36">
        <v>55121.658000000003</v>
      </c>
      <c r="D23" s="36">
        <v>4.0000000000000002E-4</v>
      </c>
      <c r="E23">
        <f>+(C23-C$7)/C$8</f>
        <v>571.98988340863548</v>
      </c>
      <c r="F23">
        <f>ROUND(2*E23,0)/2</f>
        <v>572</v>
      </c>
      <c r="G23">
        <f>+C23-(C$7+F23*C$8)</f>
        <v>-2.5839999994786922E-2</v>
      </c>
      <c r="J23">
        <f>+G23</f>
        <v>-2.5839999994786922E-2</v>
      </c>
      <c r="O23">
        <f ca="1">+C$11+C$12*$F23</f>
        <v>-2.3299793946777194E-2</v>
      </c>
      <c r="Q23" s="2">
        <f>+C23-15018.5</f>
        <v>40103.158000000003</v>
      </c>
      <c r="S23">
        <f ca="1">+(O23-G23)^2</f>
        <v>6.4526467663452001E-6</v>
      </c>
    </row>
    <row r="24" spans="1:19" x14ac:dyDescent="0.2">
      <c r="A24" s="36" t="s">
        <v>50</v>
      </c>
      <c r="B24" s="37" t="s">
        <v>47</v>
      </c>
      <c r="C24" s="36">
        <v>55854.710599999999</v>
      </c>
      <c r="D24" s="36">
        <v>4.0000000000000002E-4</v>
      </c>
      <c r="E24">
        <f>+(C24-C$7)/C$8</f>
        <v>858.98653992216816</v>
      </c>
      <c r="F24">
        <f>ROUND(2*E24,0)/2</f>
        <v>859</v>
      </c>
      <c r="G24">
        <f>+C24-(C$7+F24*C$8)</f>
        <v>-3.4379999997327104E-2</v>
      </c>
      <c r="J24">
        <f>+G24</f>
        <v>-3.4379999997327104E-2</v>
      </c>
      <c r="O24">
        <f ca="1">+C$11+C$12*$F24</f>
        <v>-3.5425394354673401E-2</v>
      </c>
      <c r="Q24" s="2">
        <f>+C24-15018.5</f>
        <v>40836.210599999999</v>
      </c>
      <c r="S24">
        <f ca="1">+(O24-G24)^2</f>
        <v>1.0928493623714763E-6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2024-01-11T06:46:48Z</dcterms:modified>
</cp:coreProperties>
</file>