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F34535-DA43-4171-90F7-8891E53B1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8" i="1"/>
  <c r="G11" i="1"/>
  <c r="F11" i="1"/>
  <c r="C7" i="1"/>
  <c r="E22" i="1"/>
  <c r="F22" i="1"/>
  <c r="G22" i="1"/>
  <c r="I22" i="1"/>
  <c r="C17" i="1"/>
  <c r="Q21" i="1"/>
  <c r="E21" i="1"/>
  <c r="F21" i="1"/>
  <c r="G21" i="1"/>
  <c r="H21" i="1"/>
  <c r="C12" i="1"/>
  <c r="F15" i="1" l="1"/>
  <c r="C16" i="1"/>
  <c r="D18" i="1" s="1"/>
  <c r="C11" i="1"/>
  <c r="O22" i="1" l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<sst xmlns="http://schemas.openxmlformats.org/spreadsheetml/2006/main" count="55" uniqueCount="50">
  <si>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</si>
  <si>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</si>
  <si>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</si>
  <si>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</si>
  <si>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</si>
  <si>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</si>
  <si>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</si>
  <si>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</si>
  <si>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</si>
  <si>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</si>
  <si>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</si>
  <si>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</si>
  <si>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</si>
  <si>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</si>
  <si>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</si>
  <si>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</si>
  <si>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</si>
  <si>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</si>
  <si>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</si>
  <si>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</si>
  <si>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</si>
  <si>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</si>
  <si>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</si>
  <si>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</si>
  <si>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</si>
  <si>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</si>
  <si>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</si>
  <si>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</si>
  <si>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</si>
  <si>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</si>
  <si>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</si>
  <si>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</si>
  <si>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</si>
  <si>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</si>
  <si>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</si>
  <si>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</si>
  <si>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HS Ara / GSC 8750-0348</t>
  </si>
  <si>
    <t>OEJV 0048</t>
  </si>
  <si>
    <t>I</t>
  </si>
  <si>
    <t>Malkov</t>
  </si>
  <si>
    <t>E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</si>
  <si>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</si>
  <si>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</si>
  <si>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</si>
  <si>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</si>
  <si>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</si>
  <si>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</si>
  <si>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</si>
  <si>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14.00-15.40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</si>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</sst>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" xfId="0" applyFont="1" applyBorder="1">
      <alignment vertical="top"/>
    </xf>
    <xf numFmtId="0" fontId="5" fillId="0" borderId="0" xfId="0" applyFont="1" applyAlignment="1"/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A-406C-B83A-1150AD2E88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0.65785999999934575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A-406C-B83A-1150AD2E88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3A-406C-B83A-1150AD2E88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3A-406C-B83A-1150AD2E88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3A-406C-B83A-1150AD2E88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3A-406C-B83A-1150AD2E88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3A-406C-B83A-1150AD2E88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0.65785999999934575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3A-406C-B83A-1150AD2E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77000"/>
        <c:axId val="1"/>
      </c:scatterChart>
      <c:valAx>
        <c:axId val="67627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7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FC2784-4CB1-1D40-92D5-044136D7F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27627.200000000001</v>
      </c>
      <c r="D4" s="9">
        <v>2.6456400000000002</v>
      </c>
      <c r="E4" s="29" t="s">
        <v>39</v>
      </c>
    </row>
    <row r="5" spans="1:7" ht="13.5" thickTop="1"/>
    <row r="6" spans="1:7">
      <c r="A6" s="5" t="s">
        <v>1</v>
      </c>
    </row>
    <row r="7" spans="1:7">
      <c r="A7" t="s">
        <v>2</v>
      </c>
      <c r="C7">
        <f>+C4</f>
        <v>27627.200000000001</v>
      </c>
      <c r="D7" s="30" t="s">
        <v>47</v>
      </c>
    </row>
    <row r="8" spans="1:7">
      <c r="A8" t="s">
        <v>3</v>
      </c>
      <c r="C8">
        <f>+D4</f>
        <v>2.6456400000000002</v>
      </c>
      <c r="D8" s="30" t="s">
        <v>47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17</v>
      </c>
      <c r="B12" s="12"/>
      <c r="C12" s="21">
        <f ca="1">SLOPE(INDIRECT($G$11):G992,INDIRECT($F$11):F992)</f>
        <v>6.6193087487985682E-5</v>
      </c>
      <c r="D12" s="3"/>
      <c r="E12" s="31" t="s">
        <v>42</v>
      </c>
      <c r="F12" s="32" t="s">
        <v>48</v>
      </c>
    </row>
    <row r="13" spans="1:7">
      <c r="A13" s="12" t="s">
        <v>19</v>
      </c>
      <c r="B13" s="12"/>
      <c r="C13" s="3" t="s">
        <v>14</v>
      </c>
      <c r="D13" s="3"/>
      <c r="E13" s="33" t="s">
        <v>43</v>
      </c>
      <c r="F13" s="34">
        <v>1</v>
      </c>
    </row>
    <row r="14" spans="1:7">
      <c r="A14" s="12"/>
      <c r="B14" s="12"/>
      <c r="C14" s="12"/>
      <c r="D14" s="12"/>
      <c r="E14" s="33" t="s">
        <v>32</v>
      </c>
      <c r="F14" s="35">
        <f ca="1">NOW()+15018.5+$C$9/24</f>
        <v>60514.751623611111</v>
      </c>
    </row>
    <row r="15" spans="1:7">
      <c r="A15" s="14" t="s">
        <v>18</v>
      </c>
      <c r="B15" s="12"/>
      <c r="C15" s="15">
        <f ca="1">(C7+C11)+(C8+C12)*INT(MAX(F21:F3533))</f>
        <v>53920.228146903464</v>
      </c>
      <c r="D15" s="16" t="s">
        <v>32</v>
      </c>
      <c r="E15" s="33" t="s">
        <v>44</v>
      </c>
      <c r="F15" s="35">
        <f ca="1">ROUND(2*($F$14-$C$7)/$C$8,0)/2+$F$13</f>
        <v>12432</v>
      </c>
    </row>
    <row r="16" spans="1:7">
      <c r="A16" s="17" t="s">
        <v>4</v>
      </c>
      <c r="B16" s="12"/>
      <c r="C16" s="18">
        <f ca="1">+C8+C12</f>
        <v>2.6457061930874883</v>
      </c>
      <c r="D16" s="16" t="s">
        <v>33</v>
      </c>
      <c r="E16" s="33" t="s">
        <v>33</v>
      </c>
      <c r="F16" s="35">
        <f ca="1">ROUND(2*($F$14-$C$15)/$C$16,0)/2+$F$13</f>
        <v>2493.5</v>
      </c>
    </row>
    <row r="17" spans="1:17" ht="13.5" thickBot="1">
      <c r="A17" s="16" t="s">
        <v>29</v>
      </c>
      <c r="B17" s="12"/>
      <c r="C17" s="12">
        <f>COUNT(C21:C2191)</f>
        <v>2</v>
      </c>
      <c r="D17" s="16" t="s">
        <v>34</v>
      </c>
      <c r="E17" s="36" t="s">
        <v>45</v>
      </c>
      <c r="F17" s="37">
        <f ca="1">+$C$15+$C$16*$F$16-15018.5-$C$9/24</f>
        <v>45499.192372700454</v>
      </c>
    </row>
    <row r="18" spans="1:17" ht="14.25" thickTop="1" thickBot="1">
      <c r="A18" s="17" t="s">
        <v>5</v>
      </c>
      <c r="B18" s="12"/>
      <c r="C18" s="19">
        <f ca="1">+C15</f>
        <v>53920.228146903464</v>
      </c>
      <c r="D18" s="20">
        <f ca="1">+C16</f>
        <v>2.6457061930874883</v>
      </c>
      <c r="E18" s="39" t="s">
        <v>46</v>
      </c>
      <c r="F18" s="38">
        <f ca="1">+($C$15+$C$16*$F$16)-($C$16/2)-15018.5-$C$9/24</f>
        <v>45497.869519603912</v>
      </c>
    </row>
    <row r="19" spans="1:17" ht="13.5" thickTop="1">
      <c r="A19" s="24" t="s">
        <v>35</v>
      </c>
      <c r="E19" s="25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49</v>
      </c>
      <c r="J20" s="7" t="s">
        <v>41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27627.200000000001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12608.7</v>
      </c>
    </row>
    <row r="22" spans="1:17">
      <c r="A22" s="26" t="s">
        <v>37</v>
      </c>
      <c r="B22" s="27" t="s">
        <v>38</v>
      </c>
      <c r="C22" s="28">
        <v>53921.550999999999</v>
      </c>
      <c r="D22" s="28">
        <v>2E-3</v>
      </c>
      <c r="E22">
        <f>+(C22-C$7)/C$8</f>
        <v>9938.7486581696667</v>
      </c>
      <c r="F22">
        <f>ROUND(2*E22,0)/2</f>
        <v>9938.5</v>
      </c>
      <c r="G22">
        <f>+C22-(C$7+F22*C$8)</f>
        <v>0.65785999999934575</v>
      </c>
      <c r="I22">
        <f>+G22</f>
        <v>0.65785999999934575</v>
      </c>
      <c r="O22">
        <f ca="1">+C$11+C$12*$F22</f>
        <v>0.65785999999934575</v>
      </c>
      <c r="Q22" s="2">
        <f>+C22-15018.5</f>
        <v>38903.050999999999</v>
      </c>
    </row>
    <row r="23" spans="1:17">
      <c r="C23" s="10"/>
      <c r="D23" s="10"/>
      <c r="Q23" s="2"/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2024-07-23T06:02:20Z</dcterms:modified>
</cp:coreProperties>
</file>