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1A4C6C-6F70-4A0A-9E04-512CC21E4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F14" i="1"/>
  <c r="E22" i="1"/>
  <c r="F22" i="1" s="1"/>
  <c r="G22" i="1" s="1"/>
  <c r="I22" i="1" s="1"/>
  <c r="G11" i="1"/>
  <c r="F11" i="1"/>
  <c r="Q22" i="1"/>
  <c r="C17" i="1"/>
  <c r="C11" i="1"/>
  <c r="F15" i="1" l="1"/>
  <c r="C12" i="1"/>
  <c r="O21" i="1" l="1"/>
  <c r="C16" i="1"/>
  <c r="D18" i="1" s="1"/>
  <c r="O22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<sst xmlns="http://schemas.openxmlformats.org/spreadsheetml/2006/main" count="55" uniqueCount="48">
  <si>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</si>
  <si>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</si>
  <si>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</si>
  <si>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</si>
  <si>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</si>
  <si>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</si>
  <si>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</si>
  <si>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</si>
  <si>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</si>
  <si>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</si>
  <si>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</si>
  <si>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</si>
  <si>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</si>
  <si>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</si>
  <si>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</si>
  <si>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</si>
  <si>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</si>
  <si>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</si>
  <si>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</si>
  <si>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</si>
  <si>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</si>
  <si>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</si>
  <si>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</si>
  <si>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</si>
  <si>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</si>
  <si>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</si>
  <si>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</si>
  <si>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</si>
  <si>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</si>
  <si>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</si>
  <si>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</si>
  <si>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</si>
  <si>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</si>
  <si>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</si>
  <si>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V0336 Ara / GSC 9053-0612</t>
  </si>
  <si>
    <t>EA</t>
  </si>
  <si>
    <t>Ara_V0336.xls</t>
  </si>
  <si>
    <t>not avail.</t>
  </si>
  <si>
    <t>IBVS 5713</t>
  </si>
  <si>
    <t>I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</si>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</sst>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/>
    <xf numFmtId="0" fontId="15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2" fontId="15" fillId="0" borderId="7" xfId="0" applyNumberFormat="1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6" fillId="0" borderId="0" xfId="0" applyFont="1" applyAlignment="1"/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V0336 Ara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255639097744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3.0000000000000001E-3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8B-45EB-BFE2-F1688F8B16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-1.0600000001431908E-2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8B-45EB-BFE2-F1688F8B16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8B-45EB-BFE2-F1688F8B16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8B-45EB-BFE2-F1688F8B16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8B-45EB-BFE2-F1688F8B16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8B-45EB-BFE2-F1688F8B16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8B-45EB-BFE2-F1688F8B16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-1.0600000001431908E-2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8B-45EB-BFE2-F1688F8B1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01784"/>
        <c:axId val="1"/>
      </c:scatterChart>
      <c:valAx>
        <c:axId val="52150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0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19051</xdr:rowOff>
    </xdr:from>
    <xdr:to>
      <xdr:col>17</xdr:col>
      <xdr:colOff>361950</xdr:colOff>
      <xdr:row>18</xdr:row>
      <xdr:rowOff>114301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79C168-0FF6-3448-EF6C-A13E5985A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V19" sqref="V1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34</v>
      </c>
      <c r="F1">
        <v>53555.550999999999</v>
      </c>
      <c r="G1">
        <v>3.0317599999999998</v>
      </c>
      <c r="H1" t="s">
        <v>35</v>
      </c>
      <c r="I1" t="s">
        <v>36</v>
      </c>
    </row>
    <row r="2" spans="1:9" ht="12.95" customHeight="1" x14ac:dyDescent="0.2">
      <c r="A2" t="s">
        <v>23</v>
      </c>
      <c r="B2" t="s">
        <v>35</v>
      </c>
      <c r="C2" s="3"/>
      <c r="D2" s="3"/>
      <c r="E2" t="s">
        <v>36</v>
      </c>
    </row>
    <row r="3" spans="1:9" ht="12.95" customHeight="1" thickBot="1" x14ac:dyDescent="0.25"/>
    <row r="4" spans="1:9" ht="12.95" customHeight="1" thickTop="1" thickBot="1" x14ac:dyDescent="0.25">
      <c r="A4" s="5" t="s">
        <v>0</v>
      </c>
      <c r="C4" s="8" t="s">
        <v>37</v>
      </c>
      <c r="D4" s="9" t="s">
        <v>37</v>
      </c>
    </row>
    <row r="5" spans="1:9" ht="12.95" customHeight="1" x14ac:dyDescent="0.2"/>
    <row r="6" spans="1:9" ht="12.95" customHeight="1" x14ac:dyDescent="0.2">
      <c r="A6" s="5" t="s">
        <v>1</v>
      </c>
      <c r="E6" s="37" t="s">
        <v>38</v>
      </c>
    </row>
    <row r="7" spans="1:9" ht="12.95" customHeight="1" x14ac:dyDescent="0.2">
      <c r="A7" t="s">
        <v>2</v>
      </c>
      <c r="C7">
        <v>51933.57</v>
      </c>
      <c r="D7" s="36" t="s">
        <v>46</v>
      </c>
      <c r="E7" s="38">
        <v>53555.550999999999</v>
      </c>
    </row>
    <row r="8" spans="1:9" ht="12.95" customHeight="1" x14ac:dyDescent="0.2">
      <c r="A8" t="s">
        <v>3</v>
      </c>
      <c r="C8">
        <v>30.317599999999999</v>
      </c>
      <c r="D8" s="36" t="s">
        <v>46</v>
      </c>
      <c r="E8" s="39">
        <v>3.0317599999999998</v>
      </c>
    </row>
    <row r="9" spans="1:9" ht="12.95" customHeight="1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9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9" ht="12.95" customHeight="1" x14ac:dyDescent="0.2">
      <c r="A11" s="12" t="s">
        <v>15</v>
      </c>
      <c r="B11" s="12"/>
      <c r="C11" s="21">
        <f ca="1">INTERCEPT(INDIRECT($G$11):G991,INDIRECT($F$11):F991)</f>
        <v>0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9" ht="12.95" customHeight="1" x14ac:dyDescent="0.2">
      <c r="A12" s="12" t="s">
        <v>16</v>
      </c>
      <c r="B12" s="12"/>
      <c r="C12" s="21">
        <f ca="1">SLOPE(INDIRECT($G$11):G991,INDIRECT($F$11):F991)</f>
        <v>-1.9813084114825996E-4</v>
      </c>
      <c r="D12" s="3"/>
      <c r="E12" s="27" t="s">
        <v>41</v>
      </c>
      <c r="F12" s="28"/>
    </row>
    <row r="13" spans="1:9" ht="12.95" customHeight="1" x14ac:dyDescent="0.2">
      <c r="A13" s="12" t="s">
        <v>18</v>
      </c>
      <c r="B13" s="12"/>
      <c r="C13" s="3" t="s">
        <v>13</v>
      </c>
      <c r="D13" s="3"/>
      <c r="E13" s="29" t="s">
        <v>42</v>
      </c>
      <c r="F13" s="30">
        <v>1</v>
      </c>
    </row>
    <row r="14" spans="1:9" ht="12.95" customHeight="1" x14ac:dyDescent="0.2">
      <c r="A14" s="12"/>
      <c r="B14" s="12"/>
      <c r="C14" s="12"/>
      <c r="D14" s="12"/>
      <c r="E14" s="29" t="s">
        <v>31</v>
      </c>
      <c r="F14" s="31">
        <f ca="1">NOW()+15018.5+$C$9/24</f>
        <v>60514.77271493055</v>
      </c>
    </row>
    <row r="15" spans="1:9" ht="12.95" customHeight="1" x14ac:dyDescent="0.2">
      <c r="A15" s="14" t="s">
        <v>17</v>
      </c>
      <c r="B15" s="12"/>
      <c r="C15" s="15">
        <f ca="1">(C7+C11)+(C8+C12)*INT(MAX(F21:F3532))</f>
        <v>53540.392299065417</v>
      </c>
      <c r="D15" s="16"/>
      <c r="E15" s="29" t="s">
        <v>43</v>
      </c>
      <c r="F15" s="31">
        <f ca="1">ROUND(2*($F$14-$C$7)/$C$8,0)/2+$F$13</f>
        <v>284</v>
      </c>
    </row>
    <row r="16" spans="1:9" ht="12.95" customHeight="1" x14ac:dyDescent="0.2">
      <c r="A16" s="17" t="s">
        <v>4</v>
      </c>
      <c r="B16" s="12"/>
      <c r="C16" s="18">
        <f ca="1">+C8+C12</f>
        <v>30.31740186915885</v>
      </c>
      <c r="D16" s="16"/>
      <c r="E16" s="29" t="s">
        <v>32</v>
      </c>
      <c r="F16" s="31">
        <f ca="1">ROUND(2*($F$14-$C$15)/$C$16,0)/2+$F$13</f>
        <v>231</v>
      </c>
    </row>
    <row r="17" spans="1:17" ht="12.95" customHeight="1" thickBot="1" x14ac:dyDescent="0.25">
      <c r="A17" s="16" t="s">
        <v>28</v>
      </c>
      <c r="B17" s="12"/>
      <c r="C17" s="12">
        <f>COUNT(C21:C2190)</f>
        <v>2</v>
      </c>
      <c r="D17" s="16"/>
      <c r="E17" s="32" t="s">
        <v>44</v>
      </c>
      <c r="F17" s="33">
        <f ca="1">+$C$15+$C$16*$F$16-15018.5-$C$9/24</f>
        <v>45525.607964174451</v>
      </c>
    </row>
    <row r="18" spans="1:17" ht="12.95" customHeight="1" thickTop="1" thickBot="1" x14ac:dyDescent="0.25">
      <c r="A18" s="17" t="s">
        <v>5</v>
      </c>
      <c r="B18" s="12"/>
      <c r="C18" s="19">
        <f ca="1">+C15</f>
        <v>53540.392299065417</v>
      </c>
      <c r="D18" s="20">
        <f ca="1">+C16</f>
        <v>30.31740186915885</v>
      </c>
      <c r="E18" s="35" t="s">
        <v>45</v>
      </c>
      <c r="F18" s="34">
        <f ca="1">+($C$15+$C$16*$F$16)-($C$16/2)-15018.5-$C$9/24</f>
        <v>45510.449263239869</v>
      </c>
    </row>
    <row r="19" spans="1:17" ht="12.95" customHeight="1" thickTop="1" x14ac:dyDescent="0.2">
      <c r="A19" s="24" t="s">
        <v>33</v>
      </c>
      <c r="E19" s="25">
        <v>21</v>
      </c>
    </row>
    <row r="20" spans="1:17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47</v>
      </c>
      <c r="J20" s="7" t="s">
        <v>40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ht="12.95" customHeight="1" x14ac:dyDescent="0.2">
      <c r="A21" s="36" t="s">
        <v>46</v>
      </c>
      <c r="C21" s="10">
        <v>51933.57</v>
      </c>
      <c r="D21" s="10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36915.07</v>
      </c>
    </row>
    <row r="22" spans="1:17" ht="12.95" customHeight="1" x14ac:dyDescent="0.2">
      <c r="A22" s="26" t="s">
        <v>38</v>
      </c>
      <c r="B22" s="26" t="s">
        <v>39</v>
      </c>
      <c r="C22" s="26">
        <v>53555.550999999999</v>
      </c>
      <c r="D22" s="26">
        <v>3.0000000000000001E-3</v>
      </c>
      <c r="E22">
        <f>+(C22-C$7)/C$8</f>
        <v>53.499650368103012</v>
      </c>
      <c r="F22">
        <f>ROUND(2*E22,0)/2</f>
        <v>53.5</v>
      </c>
      <c r="G22">
        <f>+C22-(C$7+F22*C$8)</f>
        <v>-1.0600000001431908E-2</v>
      </c>
      <c r="I22">
        <f>+G22</f>
        <v>-1.0600000001431908E-2</v>
      </c>
      <c r="O22">
        <f ca="1">+C$11+C$12*$F22</f>
        <v>-1.0600000001431908E-2</v>
      </c>
      <c r="Q22" s="2">
        <f>+C22-15018.5</f>
        <v>38537.050999999999</v>
      </c>
    </row>
    <row r="23" spans="1:17" ht="12.95" customHeight="1" x14ac:dyDescent="0.2">
      <c r="C23" s="10"/>
      <c r="D23" s="10"/>
      <c r="Q23" s="2"/>
    </row>
    <row r="24" spans="1:17" ht="12.95" customHeight="1" x14ac:dyDescent="0.2">
      <c r="C24" s="10"/>
      <c r="D24" s="10"/>
      <c r="Q24" s="2"/>
    </row>
    <row r="25" spans="1:17" ht="12.95" customHeight="1" x14ac:dyDescent="0.2">
      <c r="C25" s="10"/>
      <c r="D25" s="10"/>
      <c r="Q25" s="2"/>
    </row>
    <row r="26" spans="1:17" ht="12.95" customHeight="1" x14ac:dyDescent="0.2">
      <c r="C26" s="10"/>
      <c r="D26" s="10"/>
      <c r="Q26" s="2"/>
    </row>
    <row r="27" spans="1:17" ht="12.95" customHeight="1" x14ac:dyDescent="0.2">
      <c r="C27" s="10"/>
      <c r="D27" s="10"/>
      <c r="Q27" s="2"/>
    </row>
    <row r="28" spans="1:17" ht="12.95" customHeight="1" x14ac:dyDescent="0.2">
      <c r="C28" s="10"/>
      <c r="D28" s="10"/>
      <c r="Q28" s="2"/>
    </row>
    <row r="29" spans="1:17" ht="12.95" customHeight="1" x14ac:dyDescent="0.2">
      <c r="C29" s="10"/>
      <c r="D29" s="10"/>
      <c r="Q29" s="2"/>
    </row>
    <row r="30" spans="1:17" ht="12.95" customHeight="1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V28">
    <sortCondition ref="C21:C28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2024-07-23T06:32:42Z</dcterms:modified>
</cp:coreProperties>
</file>