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62865F8-E577-4694-8A47-B929998701A6}" xr6:coauthVersionLast="47" xr6:coauthVersionMax="47" xr10:uidLastSave="{00000000-0000-0000-0000-000000000000}"/>
  <bookViews>
    <workbookView xWindow="705" yWindow="420" windowWidth="14145" windowHeight="14700" xr2:uid="{00000000-000D-0000-FFFF-FFFF00000000}"/>
  </bookViews>
  <sheets>
    <sheet name="Active" sheetId="1" r:id="rId1"/>
    <sheet name="Q_fit" sheetId="2" r:id="rId2"/>
  </sheets>
  <definedNames>
    <definedName name="solver_adj" localSheetId="0" hidden="1">Active!$E$11:$E$13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U21" i="1" l="1"/>
  <c r="U22" i="1" s="1"/>
  <c r="Q27" i="1"/>
  <c r="Q28" i="1"/>
  <c r="Q29" i="1"/>
  <c r="Q30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G16" i="1"/>
  <c r="D11" i="1"/>
  <c r="D12" i="1"/>
  <c r="D13" i="1"/>
  <c r="V5" i="1" s="1"/>
  <c r="Q31" i="1"/>
  <c r="D21" i="2"/>
  <c r="D22" i="2"/>
  <c r="D23" i="2"/>
  <c r="F23" i="2" s="1"/>
  <c r="D24" i="2"/>
  <c r="I24" i="2" s="1"/>
  <c r="J24" i="2" s="1"/>
  <c r="D25" i="2"/>
  <c r="I25" i="2" s="1"/>
  <c r="J25" i="2" s="1"/>
  <c r="D26" i="2"/>
  <c r="I26" i="2" s="1"/>
  <c r="J26" i="2" s="1"/>
  <c r="D27" i="2"/>
  <c r="I27" i="2" s="1"/>
  <c r="J27" i="2" s="1"/>
  <c r="D28" i="2"/>
  <c r="E195" i="2"/>
  <c r="E16" i="2"/>
  <c r="E15" i="2"/>
  <c r="E21" i="2"/>
  <c r="E22" i="2"/>
  <c r="E23" i="2"/>
  <c r="I23" i="2"/>
  <c r="J23" i="2" s="1"/>
  <c r="E24" i="2"/>
  <c r="E25" i="2"/>
  <c r="E26" i="2"/>
  <c r="E27" i="2"/>
  <c r="E28" i="2"/>
  <c r="I28" i="2"/>
  <c r="J28" i="2" s="1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F16" i="2"/>
  <c r="F15" i="2"/>
  <c r="D29" i="2"/>
  <c r="I29" i="2" s="1"/>
  <c r="J29" i="2" s="1"/>
  <c r="D30" i="2"/>
  <c r="F30" i="2" s="1"/>
  <c r="D31" i="2"/>
  <c r="F31" i="2" s="1"/>
  <c r="H31" i="2" s="1"/>
  <c r="D32" i="2"/>
  <c r="F32" i="2" s="1"/>
  <c r="D33" i="2"/>
  <c r="I33" i="2" s="1"/>
  <c r="J33" i="2" s="1"/>
  <c r="D34" i="2"/>
  <c r="F34" i="2" s="1"/>
  <c r="D35" i="2"/>
  <c r="F35" i="2" s="1"/>
  <c r="H35" i="2" s="1"/>
  <c r="D36" i="2"/>
  <c r="F36" i="2" s="1"/>
  <c r="D37" i="2"/>
  <c r="F37" i="2" s="1"/>
  <c r="D38" i="2"/>
  <c r="F38" i="2"/>
  <c r="D39" i="2"/>
  <c r="F39" i="2" s="1"/>
  <c r="H39" i="2" s="1"/>
  <c r="D40" i="2"/>
  <c r="I40" i="2" s="1"/>
  <c r="J40" i="2" s="1"/>
  <c r="D41" i="2"/>
  <c r="D42" i="2"/>
  <c r="F42" i="2" s="1"/>
  <c r="D43" i="2"/>
  <c r="F43" i="2" s="1"/>
  <c r="H43" i="2" s="1"/>
  <c r="D44" i="2"/>
  <c r="F44" i="2" s="1"/>
  <c r="H44" i="2" s="1"/>
  <c r="D45" i="2"/>
  <c r="D46" i="2"/>
  <c r="F46" i="2" s="1"/>
  <c r="D47" i="2"/>
  <c r="D48" i="2"/>
  <c r="F48" i="2" s="1"/>
  <c r="D49" i="2"/>
  <c r="F49" i="2" s="1"/>
  <c r="G49" i="2" s="1"/>
  <c r="D50" i="2"/>
  <c r="F50" i="2" s="1"/>
  <c r="H50" i="2" s="1"/>
  <c r="D51" i="2"/>
  <c r="F51" i="2" s="1"/>
  <c r="D52" i="2"/>
  <c r="F52" i="2" s="1"/>
  <c r="G52" i="2" s="1"/>
  <c r="D53" i="2"/>
  <c r="D54" i="2"/>
  <c r="F54" i="2"/>
  <c r="H54" i="2"/>
  <c r="D55" i="2"/>
  <c r="F55" i="2"/>
  <c r="G55" i="2"/>
  <c r="D56" i="2"/>
  <c r="F56" i="2"/>
  <c r="H56" i="2"/>
  <c r="D57" i="2"/>
  <c r="F57" i="2"/>
  <c r="H57" i="2"/>
  <c r="D58" i="2"/>
  <c r="F58" i="2"/>
  <c r="H58" i="2"/>
  <c r="D59" i="2"/>
  <c r="F59" i="2"/>
  <c r="D60" i="2"/>
  <c r="F60" i="2"/>
  <c r="H60" i="2"/>
  <c r="D61" i="2"/>
  <c r="D62" i="2"/>
  <c r="F62" i="2"/>
  <c r="H62" i="2"/>
  <c r="D63" i="2"/>
  <c r="F63" i="2"/>
  <c r="H63" i="2"/>
  <c r="D64" i="2"/>
  <c r="F64" i="2"/>
  <c r="H64" i="2"/>
  <c r="D65" i="2"/>
  <c r="F65" i="2"/>
  <c r="H65" i="2"/>
  <c r="D66" i="2"/>
  <c r="F66" i="2"/>
  <c r="H66" i="2"/>
  <c r="D67" i="2"/>
  <c r="F67" i="2"/>
  <c r="D68" i="2"/>
  <c r="F68" i="2"/>
  <c r="H68" i="2"/>
  <c r="D69" i="2"/>
  <c r="D70" i="2"/>
  <c r="F70" i="2"/>
  <c r="H70" i="2"/>
  <c r="D71" i="2"/>
  <c r="F71" i="2"/>
  <c r="G71" i="2"/>
  <c r="D72" i="2"/>
  <c r="F72" i="2"/>
  <c r="H72" i="2"/>
  <c r="D73" i="2"/>
  <c r="F73" i="2"/>
  <c r="D74" i="2"/>
  <c r="F74" i="2"/>
  <c r="H74" i="2"/>
  <c r="D75" i="2"/>
  <c r="F75" i="2"/>
  <c r="D76" i="2"/>
  <c r="F76" i="2"/>
  <c r="H76" i="2"/>
  <c r="D77" i="2"/>
  <c r="D78" i="2"/>
  <c r="F78" i="2"/>
  <c r="H78" i="2"/>
  <c r="D79" i="2"/>
  <c r="F79" i="2"/>
  <c r="G79" i="2"/>
  <c r="D80" i="2"/>
  <c r="F80" i="2"/>
  <c r="H80" i="2"/>
  <c r="D81" i="2"/>
  <c r="F81" i="2"/>
  <c r="D82" i="2"/>
  <c r="F82" i="2"/>
  <c r="H82" i="2"/>
  <c r="D83" i="2"/>
  <c r="F83" i="2"/>
  <c r="D84" i="2"/>
  <c r="F84" i="2"/>
  <c r="H84" i="2"/>
  <c r="D85" i="2"/>
  <c r="D86" i="2"/>
  <c r="F86" i="2"/>
  <c r="H86" i="2"/>
  <c r="D87" i="2"/>
  <c r="F87" i="2"/>
  <c r="G87" i="2"/>
  <c r="D88" i="2"/>
  <c r="F88" i="2"/>
  <c r="H88" i="2"/>
  <c r="D89" i="2"/>
  <c r="F89" i="2"/>
  <c r="D90" i="2"/>
  <c r="F90" i="2"/>
  <c r="H90" i="2"/>
  <c r="D91" i="2"/>
  <c r="F91" i="2"/>
  <c r="D92" i="2"/>
  <c r="F92" i="2"/>
  <c r="H92" i="2"/>
  <c r="D93" i="2"/>
  <c r="D94" i="2"/>
  <c r="F94" i="2"/>
  <c r="H94" i="2"/>
  <c r="D95" i="2"/>
  <c r="F95" i="2"/>
  <c r="G95" i="2"/>
  <c r="D96" i="2"/>
  <c r="F96" i="2"/>
  <c r="H96" i="2"/>
  <c r="D97" i="2"/>
  <c r="F97" i="2"/>
  <c r="D98" i="2"/>
  <c r="F98" i="2"/>
  <c r="H98" i="2"/>
  <c r="D99" i="2"/>
  <c r="F99" i="2"/>
  <c r="D100" i="2"/>
  <c r="F100" i="2"/>
  <c r="H100" i="2"/>
  <c r="D101" i="2"/>
  <c r="D102" i="2"/>
  <c r="F102" i="2"/>
  <c r="H102" i="2"/>
  <c r="D103" i="2"/>
  <c r="F103" i="2"/>
  <c r="G103" i="2"/>
  <c r="D104" i="2"/>
  <c r="F104" i="2"/>
  <c r="H104" i="2"/>
  <c r="D105" i="2"/>
  <c r="F105" i="2"/>
  <c r="D106" i="2"/>
  <c r="F106" i="2"/>
  <c r="H106" i="2"/>
  <c r="D107" i="2"/>
  <c r="F107" i="2"/>
  <c r="D108" i="2"/>
  <c r="F108" i="2"/>
  <c r="H108" i="2"/>
  <c r="D109" i="2"/>
  <c r="D110" i="2"/>
  <c r="F110" i="2"/>
  <c r="H110" i="2"/>
  <c r="D111" i="2"/>
  <c r="F111" i="2"/>
  <c r="G111" i="2"/>
  <c r="D112" i="2"/>
  <c r="F112" i="2"/>
  <c r="H112" i="2"/>
  <c r="D113" i="2"/>
  <c r="F113" i="2"/>
  <c r="D114" i="2"/>
  <c r="F114" i="2"/>
  <c r="H114" i="2"/>
  <c r="D115" i="2"/>
  <c r="F115" i="2"/>
  <c r="D116" i="2"/>
  <c r="F116" i="2"/>
  <c r="H116" i="2"/>
  <c r="D117" i="2"/>
  <c r="D118" i="2"/>
  <c r="F118" i="2"/>
  <c r="H118" i="2"/>
  <c r="D119" i="2"/>
  <c r="F119" i="2"/>
  <c r="G119" i="2"/>
  <c r="D120" i="2"/>
  <c r="F120" i="2"/>
  <c r="H120" i="2"/>
  <c r="D121" i="2"/>
  <c r="F121" i="2"/>
  <c r="D122" i="2"/>
  <c r="F122" i="2"/>
  <c r="H122" i="2"/>
  <c r="D123" i="2"/>
  <c r="F123" i="2"/>
  <c r="D124" i="2"/>
  <c r="F124" i="2"/>
  <c r="H124" i="2"/>
  <c r="D125" i="2"/>
  <c r="D126" i="2"/>
  <c r="F126" i="2"/>
  <c r="H126" i="2"/>
  <c r="D127" i="2"/>
  <c r="F127" i="2"/>
  <c r="D128" i="2"/>
  <c r="F128" i="2"/>
  <c r="H128" i="2"/>
  <c r="D129" i="2"/>
  <c r="F129" i="2"/>
  <c r="D130" i="2"/>
  <c r="F130" i="2"/>
  <c r="H130" i="2"/>
  <c r="D131" i="2"/>
  <c r="F131" i="2"/>
  <c r="D132" i="2"/>
  <c r="F132" i="2"/>
  <c r="H132" i="2"/>
  <c r="D133" i="2"/>
  <c r="D134" i="2"/>
  <c r="F134" i="2"/>
  <c r="H134" i="2"/>
  <c r="D135" i="2"/>
  <c r="F135" i="2"/>
  <c r="D136" i="2"/>
  <c r="F136" i="2"/>
  <c r="H136" i="2"/>
  <c r="D137" i="2"/>
  <c r="F137" i="2"/>
  <c r="D138" i="2"/>
  <c r="F138" i="2"/>
  <c r="H138" i="2"/>
  <c r="D139" i="2"/>
  <c r="F139" i="2"/>
  <c r="D140" i="2"/>
  <c r="F140" i="2"/>
  <c r="H140" i="2"/>
  <c r="D141" i="2"/>
  <c r="D142" i="2"/>
  <c r="F142" i="2"/>
  <c r="H142" i="2"/>
  <c r="D143" i="2"/>
  <c r="F143" i="2"/>
  <c r="D144" i="2"/>
  <c r="F144" i="2"/>
  <c r="H144" i="2"/>
  <c r="D145" i="2"/>
  <c r="F145" i="2"/>
  <c r="D146" i="2"/>
  <c r="F146" i="2"/>
  <c r="H146" i="2"/>
  <c r="D147" i="2"/>
  <c r="F147" i="2"/>
  <c r="D148" i="2"/>
  <c r="F148" i="2"/>
  <c r="H148" i="2"/>
  <c r="D149" i="2"/>
  <c r="D150" i="2"/>
  <c r="F150" i="2"/>
  <c r="H150" i="2"/>
  <c r="D151" i="2"/>
  <c r="F151" i="2"/>
  <c r="H151" i="2"/>
  <c r="D152" i="2"/>
  <c r="F152" i="2"/>
  <c r="H152" i="2"/>
  <c r="D153" i="2"/>
  <c r="F153" i="2"/>
  <c r="D154" i="2"/>
  <c r="F154" i="2"/>
  <c r="H154" i="2"/>
  <c r="D155" i="2"/>
  <c r="F155" i="2"/>
  <c r="D156" i="2"/>
  <c r="F156" i="2"/>
  <c r="H156" i="2"/>
  <c r="D157" i="2"/>
  <c r="D158" i="2"/>
  <c r="F158" i="2"/>
  <c r="H158" i="2"/>
  <c r="D159" i="2"/>
  <c r="F159" i="2"/>
  <c r="H159" i="2"/>
  <c r="D160" i="2"/>
  <c r="F160" i="2"/>
  <c r="H160" i="2"/>
  <c r="D161" i="2"/>
  <c r="F161" i="2"/>
  <c r="H161" i="2"/>
  <c r="D162" i="2"/>
  <c r="F162" i="2"/>
  <c r="H162" i="2"/>
  <c r="D163" i="2"/>
  <c r="F163" i="2"/>
  <c r="D164" i="2"/>
  <c r="F164" i="2"/>
  <c r="H164" i="2"/>
  <c r="D165" i="2"/>
  <c r="D166" i="2"/>
  <c r="F166" i="2"/>
  <c r="H166" i="2"/>
  <c r="D167" i="2"/>
  <c r="F167" i="2"/>
  <c r="H167" i="2"/>
  <c r="D168" i="2"/>
  <c r="F168" i="2"/>
  <c r="H168" i="2"/>
  <c r="D169" i="2"/>
  <c r="F169" i="2"/>
  <c r="D170" i="2"/>
  <c r="F170" i="2"/>
  <c r="H170" i="2"/>
  <c r="D171" i="2"/>
  <c r="F171" i="2"/>
  <c r="D172" i="2"/>
  <c r="F172" i="2"/>
  <c r="H172" i="2"/>
  <c r="D173" i="2"/>
  <c r="D174" i="2"/>
  <c r="F174" i="2"/>
  <c r="H174" i="2"/>
  <c r="D175" i="2"/>
  <c r="F175" i="2"/>
  <c r="H175" i="2"/>
  <c r="D176" i="2"/>
  <c r="F176" i="2"/>
  <c r="H176" i="2"/>
  <c r="D177" i="2"/>
  <c r="F177" i="2"/>
  <c r="H177" i="2"/>
  <c r="D178" i="2"/>
  <c r="F178" i="2"/>
  <c r="H178" i="2"/>
  <c r="D179" i="2"/>
  <c r="F179" i="2"/>
  <c r="D180" i="2"/>
  <c r="F180" i="2"/>
  <c r="H180" i="2"/>
  <c r="D181" i="2"/>
  <c r="D182" i="2"/>
  <c r="F182" i="2"/>
  <c r="H182" i="2"/>
  <c r="D183" i="2"/>
  <c r="F183" i="2"/>
  <c r="H183" i="2"/>
  <c r="D184" i="2"/>
  <c r="F184" i="2"/>
  <c r="H184" i="2"/>
  <c r="D185" i="2"/>
  <c r="F185" i="2"/>
  <c r="D186" i="2"/>
  <c r="F186" i="2"/>
  <c r="H186" i="2"/>
  <c r="D187" i="2"/>
  <c r="F187" i="2"/>
  <c r="D188" i="2"/>
  <c r="F188" i="2"/>
  <c r="H188" i="2"/>
  <c r="D189" i="2"/>
  <c r="D190" i="2"/>
  <c r="F190" i="2"/>
  <c r="H190" i="2"/>
  <c r="D191" i="2"/>
  <c r="F191" i="2"/>
  <c r="H191" i="2"/>
  <c r="D192" i="2"/>
  <c r="F192" i="2"/>
  <c r="H192" i="2"/>
  <c r="D193" i="2"/>
  <c r="F193" i="2"/>
  <c r="H193" i="2"/>
  <c r="D194" i="2"/>
  <c r="F194" i="2"/>
  <c r="H194" i="2"/>
  <c r="D195" i="2"/>
  <c r="F195" i="2"/>
  <c r="H16" i="2"/>
  <c r="H15" i="2"/>
  <c r="H13" i="2"/>
  <c r="H12" i="2"/>
  <c r="H55" i="2"/>
  <c r="H59" i="2"/>
  <c r="H67" i="2"/>
  <c r="H71" i="2"/>
  <c r="H73" i="2"/>
  <c r="H75" i="2"/>
  <c r="H79" i="2"/>
  <c r="H81" i="2"/>
  <c r="H83" i="2"/>
  <c r="H87" i="2"/>
  <c r="H89" i="2"/>
  <c r="H91" i="2"/>
  <c r="H95" i="2"/>
  <c r="H97" i="2"/>
  <c r="H99" i="2"/>
  <c r="H103" i="2"/>
  <c r="H105" i="2"/>
  <c r="H107" i="2"/>
  <c r="H111" i="2"/>
  <c r="H113" i="2"/>
  <c r="H115" i="2"/>
  <c r="H119" i="2"/>
  <c r="H121" i="2"/>
  <c r="H123" i="2"/>
  <c r="H127" i="2"/>
  <c r="H129" i="2"/>
  <c r="H131" i="2"/>
  <c r="H135" i="2"/>
  <c r="H137" i="2"/>
  <c r="H139" i="2"/>
  <c r="H143" i="2"/>
  <c r="H145" i="2"/>
  <c r="H147" i="2"/>
  <c r="H153" i="2"/>
  <c r="H155" i="2"/>
  <c r="H163" i="2"/>
  <c r="H169" i="2"/>
  <c r="H171" i="2"/>
  <c r="H179" i="2"/>
  <c r="H185" i="2"/>
  <c r="H187" i="2"/>
  <c r="H195" i="2"/>
  <c r="G16" i="2"/>
  <c r="G15" i="2"/>
  <c r="G12" i="2"/>
  <c r="G13" i="2"/>
  <c r="G56" i="2"/>
  <c r="G57" i="2"/>
  <c r="G58" i="2"/>
  <c r="G59" i="2"/>
  <c r="G60" i="2"/>
  <c r="G64" i="2"/>
  <c r="G65" i="2"/>
  <c r="G66" i="2"/>
  <c r="G67" i="2"/>
  <c r="G68" i="2"/>
  <c r="G72" i="2"/>
  <c r="G73" i="2"/>
  <c r="G74" i="2"/>
  <c r="G75" i="2"/>
  <c r="G76" i="2"/>
  <c r="G80" i="2"/>
  <c r="G81" i="2"/>
  <c r="G82" i="2"/>
  <c r="G83" i="2"/>
  <c r="G84" i="2"/>
  <c r="G88" i="2"/>
  <c r="G89" i="2"/>
  <c r="G90" i="2"/>
  <c r="G91" i="2"/>
  <c r="G92" i="2"/>
  <c r="G96" i="2"/>
  <c r="G97" i="2"/>
  <c r="G98" i="2"/>
  <c r="G99" i="2"/>
  <c r="G100" i="2"/>
  <c r="G104" i="2"/>
  <c r="G105" i="2"/>
  <c r="G106" i="2"/>
  <c r="G107" i="2"/>
  <c r="G108" i="2"/>
  <c r="G112" i="2"/>
  <c r="G113" i="2"/>
  <c r="G114" i="2"/>
  <c r="G115" i="2"/>
  <c r="G116" i="2"/>
  <c r="G120" i="2"/>
  <c r="G121" i="2"/>
  <c r="G122" i="2"/>
  <c r="G123" i="2"/>
  <c r="G124" i="2"/>
  <c r="G128" i="2"/>
  <c r="G129" i="2"/>
  <c r="G130" i="2"/>
  <c r="G131" i="2"/>
  <c r="G132" i="2"/>
  <c r="G136" i="2"/>
  <c r="G137" i="2"/>
  <c r="G138" i="2"/>
  <c r="G139" i="2"/>
  <c r="G140" i="2"/>
  <c r="G144" i="2"/>
  <c r="G145" i="2"/>
  <c r="G146" i="2"/>
  <c r="G147" i="2"/>
  <c r="G148" i="2"/>
  <c r="G152" i="2"/>
  <c r="G153" i="2"/>
  <c r="G154" i="2"/>
  <c r="G155" i="2"/>
  <c r="G156" i="2"/>
  <c r="G160" i="2"/>
  <c r="G161" i="2"/>
  <c r="G162" i="2"/>
  <c r="G163" i="2"/>
  <c r="G164" i="2"/>
  <c r="G168" i="2"/>
  <c r="G169" i="2"/>
  <c r="G170" i="2"/>
  <c r="G171" i="2"/>
  <c r="G172" i="2"/>
  <c r="G176" i="2"/>
  <c r="G177" i="2"/>
  <c r="G178" i="2"/>
  <c r="G179" i="2"/>
  <c r="G180" i="2"/>
  <c r="G184" i="2"/>
  <c r="G185" i="2"/>
  <c r="G186" i="2"/>
  <c r="G187" i="2"/>
  <c r="G188" i="2"/>
  <c r="G192" i="2"/>
  <c r="G193" i="2"/>
  <c r="G194" i="2"/>
  <c r="G195" i="2"/>
  <c r="I16" i="2"/>
  <c r="I15" i="2"/>
  <c r="I12" i="2"/>
  <c r="I30" i="2"/>
  <c r="I31" i="2"/>
  <c r="I32" i="2"/>
  <c r="J32" i="2" s="1"/>
  <c r="I34" i="2"/>
  <c r="J34" i="2" s="1"/>
  <c r="I36" i="2"/>
  <c r="J36" i="2" s="1"/>
  <c r="I37" i="2"/>
  <c r="J37" i="2" s="1"/>
  <c r="I38" i="2"/>
  <c r="J38" i="2" s="1"/>
  <c r="I39" i="2"/>
  <c r="I43" i="2"/>
  <c r="I44" i="2"/>
  <c r="J44" i="2" s="1"/>
  <c r="I45" i="2"/>
  <c r="J45" i="2" s="1"/>
  <c r="I46" i="2"/>
  <c r="J46" i="2" s="1"/>
  <c r="I48" i="2"/>
  <c r="I50" i="2"/>
  <c r="J50" i="2" s="1"/>
  <c r="I51" i="2"/>
  <c r="I52" i="2"/>
  <c r="J52" i="2" s="1"/>
  <c r="I53" i="2"/>
  <c r="J53" i="2"/>
  <c r="I54" i="2"/>
  <c r="I55" i="2"/>
  <c r="I56" i="2"/>
  <c r="I57" i="2"/>
  <c r="I58" i="2"/>
  <c r="J58" i="2"/>
  <c r="I59" i="2"/>
  <c r="I60" i="2"/>
  <c r="J60" i="2"/>
  <c r="I61" i="2"/>
  <c r="J61" i="2"/>
  <c r="I62" i="2"/>
  <c r="I63" i="2"/>
  <c r="I64" i="2"/>
  <c r="I65" i="2"/>
  <c r="I66" i="2"/>
  <c r="J66" i="2"/>
  <c r="I67" i="2"/>
  <c r="I68" i="2"/>
  <c r="J68" i="2"/>
  <c r="I69" i="2"/>
  <c r="J69" i="2"/>
  <c r="I70" i="2"/>
  <c r="I71" i="2"/>
  <c r="I72" i="2"/>
  <c r="I73" i="2"/>
  <c r="I74" i="2"/>
  <c r="J74" i="2"/>
  <c r="I75" i="2"/>
  <c r="I76" i="2"/>
  <c r="J76" i="2"/>
  <c r="I77" i="2"/>
  <c r="J77" i="2"/>
  <c r="I78" i="2"/>
  <c r="I79" i="2"/>
  <c r="I80" i="2"/>
  <c r="I81" i="2"/>
  <c r="I82" i="2"/>
  <c r="J82" i="2"/>
  <c r="I83" i="2"/>
  <c r="I84" i="2"/>
  <c r="J84" i="2"/>
  <c r="I85" i="2"/>
  <c r="J85" i="2"/>
  <c r="I86" i="2"/>
  <c r="I87" i="2"/>
  <c r="I88" i="2"/>
  <c r="I89" i="2"/>
  <c r="I90" i="2"/>
  <c r="J90" i="2"/>
  <c r="I91" i="2"/>
  <c r="I92" i="2"/>
  <c r="J92" i="2"/>
  <c r="I93" i="2"/>
  <c r="J93" i="2"/>
  <c r="I94" i="2"/>
  <c r="I95" i="2"/>
  <c r="J95" i="2"/>
  <c r="I96" i="2"/>
  <c r="I97" i="2"/>
  <c r="I98" i="2"/>
  <c r="J98" i="2"/>
  <c r="I99" i="2"/>
  <c r="I100" i="2"/>
  <c r="J100" i="2"/>
  <c r="I101" i="2"/>
  <c r="J101" i="2"/>
  <c r="I102" i="2"/>
  <c r="I103" i="2"/>
  <c r="I104" i="2"/>
  <c r="I105" i="2"/>
  <c r="I106" i="2"/>
  <c r="J106" i="2"/>
  <c r="I107" i="2"/>
  <c r="I108" i="2"/>
  <c r="J108" i="2"/>
  <c r="I109" i="2"/>
  <c r="J109" i="2"/>
  <c r="I110" i="2"/>
  <c r="I111" i="2"/>
  <c r="I112" i="2"/>
  <c r="I113" i="2"/>
  <c r="I114" i="2"/>
  <c r="J114" i="2"/>
  <c r="I115" i="2"/>
  <c r="I116" i="2"/>
  <c r="J116" i="2"/>
  <c r="I117" i="2"/>
  <c r="J117" i="2"/>
  <c r="I118" i="2"/>
  <c r="I119" i="2"/>
  <c r="J119" i="2"/>
  <c r="I120" i="2"/>
  <c r="J120" i="2"/>
  <c r="I121" i="2"/>
  <c r="I122" i="2"/>
  <c r="J122" i="2"/>
  <c r="I123" i="2"/>
  <c r="I124" i="2"/>
  <c r="J124" i="2"/>
  <c r="I125" i="2"/>
  <c r="J125" i="2"/>
  <c r="I126" i="2"/>
  <c r="I127" i="2"/>
  <c r="I128" i="2"/>
  <c r="I129" i="2"/>
  <c r="I130" i="2"/>
  <c r="J130" i="2"/>
  <c r="I131" i="2"/>
  <c r="I132" i="2"/>
  <c r="J132" i="2"/>
  <c r="I133" i="2"/>
  <c r="J133" i="2"/>
  <c r="I134" i="2"/>
  <c r="I135" i="2"/>
  <c r="I136" i="2"/>
  <c r="I137" i="2"/>
  <c r="I138" i="2"/>
  <c r="J138" i="2"/>
  <c r="I139" i="2"/>
  <c r="I140" i="2"/>
  <c r="J140" i="2"/>
  <c r="I141" i="2"/>
  <c r="J141" i="2"/>
  <c r="I142" i="2"/>
  <c r="I143" i="2"/>
  <c r="I144" i="2"/>
  <c r="J144" i="2"/>
  <c r="I145" i="2"/>
  <c r="I146" i="2"/>
  <c r="J146" i="2"/>
  <c r="I147" i="2"/>
  <c r="I148" i="2"/>
  <c r="J148" i="2"/>
  <c r="I149" i="2"/>
  <c r="J149" i="2"/>
  <c r="I150" i="2"/>
  <c r="I151" i="2"/>
  <c r="I152" i="2"/>
  <c r="I153" i="2"/>
  <c r="I154" i="2"/>
  <c r="J154" i="2"/>
  <c r="I155" i="2"/>
  <c r="I156" i="2"/>
  <c r="J156" i="2"/>
  <c r="I157" i="2"/>
  <c r="J157" i="2"/>
  <c r="I158" i="2"/>
  <c r="I159" i="2"/>
  <c r="J159" i="2"/>
  <c r="I160" i="2"/>
  <c r="I161" i="2"/>
  <c r="I162" i="2"/>
  <c r="J162" i="2"/>
  <c r="I163" i="2"/>
  <c r="I164" i="2"/>
  <c r="J164" i="2"/>
  <c r="I165" i="2"/>
  <c r="J165" i="2"/>
  <c r="I166" i="2"/>
  <c r="I167" i="2"/>
  <c r="I168" i="2"/>
  <c r="I169" i="2"/>
  <c r="I170" i="2"/>
  <c r="J170" i="2"/>
  <c r="I171" i="2"/>
  <c r="I172" i="2"/>
  <c r="J172" i="2"/>
  <c r="I173" i="2"/>
  <c r="J173" i="2"/>
  <c r="I174" i="2"/>
  <c r="I175" i="2"/>
  <c r="I176" i="2"/>
  <c r="I177" i="2"/>
  <c r="I178" i="2"/>
  <c r="J178" i="2"/>
  <c r="I179" i="2"/>
  <c r="I180" i="2"/>
  <c r="J180" i="2"/>
  <c r="I181" i="2"/>
  <c r="J181" i="2"/>
  <c r="I182" i="2"/>
  <c r="I183" i="2"/>
  <c r="J183" i="2"/>
  <c r="I184" i="2"/>
  <c r="J184" i="2"/>
  <c r="I185" i="2"/>
  <c r="I186" i="2"/>
  <c r="J186" i="2"/>
  <c r="I187" i="2"/>
  <c r="I188" i="2"/>
  <c r="J188" i="2"/>
  <c r="I189" i="2"/>
  <c r="J189" i="2"/>
  <c r="I190" i="2"/>
  <c r="I191" i="2"/>
  <c r="I192" i="2"/>
  <c r="I193" i="2"/>
  <c r="I194" i="2"/>
  <c r="J194" i="2"/>
  <c r="I195" i="2"/>
  <c r="D16" i="2"/>
  <c r="D15" i="2"/>
  <c r="D12" i="2"/>
  <c r="J16" i="2"/>
  <c r="J15" i="2"/>
  <c r="J30" i="2"/>
  <c r="J31" i="2"/>
  <c r="J39" i="2"/>
  <c r="J43" i="2"/>
  <c r="J48" i="2"/>
  <c r="J51" i="2"/>
  <c r="J54" i="2"/>
  <c r="J55" i="2"/>
  <c r="J56" i="2"/>
  <c r="J57" i="2"/>
  <c r="J59" i="2"/>
  <c r="J62" i="2"/>
  <c r="J63" i="2"/>
  <c r="J64" i="2"/>
  <c r="J65" i="2"/>
  <c r="J67" i="2"/>
  <c r="J70" i="2"/>
  <c r="J71" i="2"/>
  <c r="J72" i="2"/>
  <c r="J73" i="2"/>
  <c r="J75" i="2"/>
  <c r="J78" i="2"/>
  <c r="J79" i="2"/>
  <c r="J80" i="2"/>
  <c r="J81" i="2"/>
  <c r="J83" i="2"/>
  <c r="J86" i="2"/>
  <c r="J87" i="2"/>
  <c r="J88" i="2"/>
  <c r="J89" i="2"/>
  <c r="J91" i="2"/>
  <c r="J94" i="2"/>
  <c r="J96" i="2"/>
  <c r="J97" i="2"/>
  <c r="J99" i="2"/>
  <c r="J102" i="2"/>
  <c r="J103" i="2"/>
  <c r="J104" i="2"/>
  <c r="J105" i="2"/>
  <c r="J107" i="2"/>
  <c r="J110" i="2"/>
  <c r="J111" i="2"/>
  <c r="J112" i="2"/>
  <c r="J113" i="2"/>
  <c r="J115" i="2"/>
  <c r="J118" i="2"/>
  <c r="J121" i="2"/>
  <c r="J123" i="2"/>
  <c r="J126" i="2"/>
  <c r="J127" i="2"/>
  <c r="J128" i="2"/>
  <c r="J129" i="2"/>
  <c r="J131" i="2"/>
  <c r="J134" i="2"/>
  <c r="J135" i="2"/>
  <c r="J136" i="2"/>
  <c r="J137" i="2"/>
  <c r="J139" i="2"/>
  <c r="J142" i="2"/>
  <c r="J143" i="2"/>
  <c r="J145" i="2"/>
  <c r="J147" i="2"/>
  <c r="J150" i="2"/>
  <c r="J151" i="2"/>
  <c r="J152" i="2"/>
  <c r="J153" i="2"/>
  <c r="J155" i="2"/>
  <c r="J158" i="2"/>
  <c r="J160" i="2"/>
  <c r="J161" i="2"/>
  <c r="J163" i="2"/>
  <c r="J166" i="2"/>
  <c r="J167" i="2"/>
  <c r="J168" i="2"/>
  <c r="J169" i="2"/>
  <c r="J171" i="2"/>
  <c r="J174" i="2"/>
  <c r="J175" i="2"/>
  <c r="J176" i="2"/>
  <c r="J177" i="2"/>
  <c r="J179" i="2"/>
  <c r="J182" i="2"/>
  <c r="J185" i="2"/>
  <c r="J187" i="2"/>
  <c r="J190" i="2"/>
  <c r="J191" i="2"/>
  <c r="J192" i="2"/>
  <c r="J193" i="2"/>
  <c r="J195" i="2"/>
  <c r="D17" i="2"/>
  <c r="O16" i="2"/>
  <c r="O15" i="2"/>
  <c r="O12" i="2"/>
  <c r="N16" i="2"/>
  <c r="N15" i="2"/>
  <c r="M16" i="2"/>
  <c r="M15" i="2"/>
  <c r="M12" i="2"/>
  <c r="L16" i="2"/>
  <c r="L15" i="2"/>
  <c r="K16" i="2"/>
  <c r="K15" i="2"/>
  <c r="A13" i="2"/>
  <c r="G7" i="2"/>
  <c r="G6" i="2"/>
  <c r="G5" i="2"/>
  <c r="G4" i="2"/>
  <c r="V2" i="1"/>
  <c r="V4" i="1"/>
  <c r="V6" i="1"/>
  <c r="V10" i="1"/>
  <c r="V12" i="1"/>
  <c r="V14" i="1"/>
  <c r="V18" i="1"/>
  <c r="V20" i="1"/>
  <c r="C17" i="1"/>
  <c r="C8" i="1"/>
  <c r="C7" i="1"/>
  <c r="E29" i="1" s="1"/>
  <c r="F29" i="1" s="1"/>
  <c r="Q25" i="1"/>
  <c r="Q22" i="1"/>
  <c r="Q21" i="1"/>
  <c r="Q24" i="1"/>
  <c r="Q26" i="1"/>
  <c r="Q23" i="1"/>
  <c r="N12" i="2"/>
  <c r="N13" i="2"/>
  <c r="K13" i="2"/>
  <c r="K12" i="2"/>
  <c r="M13" i="2"/>
  <c r="O13" i="2"/>
  <c r="E22" i="1"/>
  <c r="F22" i="1" s="1"/>
  <c r="L12" i="2"/>
  <c r="L13" i="2"/>
  <c r="J12" i="2"/>
  <c r="J13" i="2"/>
  <c r="D13" i="2"/>
  <c r="F189" i="2"/>
  <c r="H189" i="2"/>
  <c r="G189" i="2"/>
  <c r="F181" i="2"/>
  <c r="H181" i="2"/>
  <c r="G181" i="2"/>
  <c r="F173" i="2"/>
  <c r="H173" i="2"/>
  <c r="G173" i="2"/>
  <c r="F165" i="2"/>
  <c r="H165" i="2"/>
  <c r="F157" i="2"/>
  <c r="H157" i="2"/>
  <c r="G157" i="2"/>
  <c r="F149" i="2"/>
  <c r="H149" i="2"/>
  <c r="G149" i="2"/>
  <c r="F141" i="2"/>
  <c r="H141" i="2"/>
  <c r="G141" i="2"/>
  <c r="F133" i="2"/>
  <c r="H133" i="2"/>
  <c r="F125" i="2"/>
  <c r="H125" i="2"/>
  <c r="G125" i="2"/>
  <c r="F117" i="2"/>
  <c r="H117" i="2"/>
  <c r="G117" i="2"/>
  <c r="F109" i="2"/>
  <c r="H109" i="2"/>
  <c r="G109" i="2"/>
  <c r="F101" i="2"/>
  <c r="H101" i="2"/>
  <c r="F93" i="2"/>
  <c r="H93" i="2"/>
  <c r="G93" i="2"/>
  <c r="F85" i="2"/>
  <c r="H85" i="2"/>
  <c r="G85" i="2"/>
  <c r="F77" i="2"/>
  <c r="H77" i="2"/>
  <c r="G77" i="2"/>
  <c r="F69" i="2"/>
  <c r="H69" i="2"/>
  <c r="F61" i="2"/>
  <c r="H61" i="2"/>
  <c r="G61" i="2"/>
  <c r="F53" i="2"/>
  <c r="H53" i="2"/>
  <c r="G53" i="2"/>
  <c r="F45" i="2"/>
  <c r="G45" i="2" s="1"/>
  <c r="F29" i="2"/>
  <c r="G29" i="2" s="1"/>
  <c r="E12" i="2"/>
  <c r="E13" i="2"/>
  <c r="I13" i="2"/>
  <c r="G191" i="2"/>
  <c r="G183" i="2"/>
  <c r="G175" i="2"/>
  <c r="G167" i="2"/>
  <c r="G159" i="2"/>
  <c r="G151" i="2"/>
  <c r="G143" i="2"/>
  <c r="G135" i="2"/>
  <c r="G127" i="2"/>
  <c r="G63" i="2"/>
  <c r="F12" i="2"/>
  <c r="F13" i="2"/>
  <c r="G190" i="2"/>
  <c r="G182" i="2"/>
  <c r="G174" i="2"/>
  <c r="G166" i="2"/>
  <c r="G158" i="2"/>
  <c r="G150" i="2"/>
  <c r="G142" i="2"/>
  <c r="G134" i="2"/>
  <c r="G126" i="2"/>
  <c r="G118" i="2"/>
  <c r="G110" i="2"/>
  <c r="G102" i="2"/>
  <c r="G94" i="2"/>
  <c r="G86" i="2"/>
  <c r="G78" i="2"/>
  <c r="G70" i="2"/>
  <c r="G62" i="2"/>
  <c r="G54" i="2"/>
  <c r="F22" i="2"/>
  <c r="H22" i="2" s="1"/>
  <c r="I22" i="2"/>
  <c r="J22" i="2" s="1"/>
  <c r="F28" i="2"/>
  <c r="H28" i="2" s="1"/>
  <c r="G69" i="2"/>
  <c r="G101" i="2"/>
  <c r="G133" i="2"/>
  <c r="G165" i="2"/>
  <c r="E18" i="2"/>
  <c r="D18" i="2"/>
  <c r="E25" i="1" l="1"/>
  <c r="F25" i="1" s="1"/>
  <c r="E26" i="1"/>
  <c r="F26" i="1" s="1"/>
  <c r="G26" i="1" s="1"/>
  <c r="I26" i="1" s="1"/>
  <c r="E24" i="1"/>
  <c r="F24" i="1" s="1"/>
  <c r="E31" i="1"/>
  <c r="F31" i="1" s="1"/>
  <c r="V21" i="1"/>
  <c r="P24" i="1"/>
  <c r="G24" i="1"/>
  <c r="I24" i="1" s="1"/>
  <c r="P25" i="1"/>
  <c r="G25" i="1"/>
  <c r="J25" i="1" s="1"/>
  <c r="U23" i="1"/>
  <c r="U24" i="1" s="1"/>
  <c r="U25" i="1" s="1"/>
  <c r="U26" i="1" s="1"/>
  <c r="V22" i="1"/>
  <c r="P26" i="1"/>
  <c r="R26" i="1" s="1"/>
  <c r="E23" i="1"/>
  <c r="F23" i="1" s="1"/>
  <c r="V19" i="1"/>
  <c r="V11" i="1"/>
  <c r="V3" i="1"/>
  <c r="E57" i="1"/>
  <c r="F57" i="1" s="1"/>
  <c r="E53" i="1"/>
  <c r="F53" i="1" s="1"/>
  <c r="E49" i="1"/>
  <c r="F49" i="1" s="1"/>
  <c r="G49" i="1" s="1"/>
  <c r="K49" i="1" s="1"/>
  <c r="E45" i="1"/>
  <c r="F45" i="1" s="1"/>
  <c r="E41" i="1"/>
  <c r="F41" i="1" s="1"/>
  <c r="E37" i="1"/>
  <c r="F37" i="1" s="1"/>
  <c r="E33" i="1"/>
  <c r="F33" i="1" s="1"/>
  <c r="E28" i="1"/>
  <c r="F28" i="1" s="1"/>
  <c r="G28" i="1" s="1"/>
  <c r="K28" i="1" s="1"/>
  <c r="E21" i="1"/>
  <c r="F21" i="1" s="1"/>
  <c r="V17" i="1"/>
  <c r="V9" i="1"/>
  <c r="E56" i="1"/>
  <c r="F56" i="1" s="1"/>
  <c r="E52" i="1"/>
  <c r="F52" i="1" s="1"/>
  <c r="E48" i="1"/>
  <c r="F48" i="1" s="1"/>
  <c r="G48" i="1" s="1"/>
  <c r="K48" i="1" s="1"/>
  <c r="E44" i="1"/>
  <c r="F44" i="1" s="1"/>
  <c r="P44" i="1" s="1"/>
  <c r="E40" i="1"/>
  <c r="F40" i="1" s="1"/>
  <c r="G40" i="1" s="1"/>
  <c r="K40" i="1" s="1"/>
  <c r="E36" i="1"/>
  <c r="F36" i="1" s="1"/>
  <c r="E32" i="1"/>
  <c r="F32" i="1" s="1"/>
  <c r="G32" i="1" s="1"/>
  <c r="K32" i="1" s="1"/>
  <c r="E27" i="1"/>
  <c r="F27" i="1" s="1"/>
  <c r="V25" i="1"/>
  <c r="V16" i="1"/>
  <c r="V8" i="1"/>
  <c r="V24" i="1"/>
  <c r="V15" i="1"/>
  <c r="V7" i="1"/>
  <c r="E55" i="1"/>
  <c r="F55" i="1" s="1"/>
  <c r="G55" i="1" s="1"/>
  <c r="K55" i="1" s="1"/>
  <c r="E51" i="1"/>
  <c r="F51" i="1" s="1"/>
  <c r="E47" i="1"/>
  <c r="F47" i="1" s="1"/>
  <c r="E43" i="1"/>
  <c r="F43" i="1" s="1"/>
  <c r="E39" i="1"/>
  <c r="F39" i="1" s="1"/>
  <c r="G39" i="1" s="1"/>
  <c r="K39" i="1" s="1"/>
  <c r="E35" i="1"/>
  <c r="F35" i="1" s="1"/>
  <c r="G35" i="1" s="1"/>
  <c r="K35" i="1" s="1"/>
  <c r="E30" i="1"/>
  <c r="F30" i="1" s="1"/>
  <c r="G30" i="1" s="1"/>
  <c r="K30" i="1" s="1"/>
  <c r="V23" i="1"/>
  <c r="V1" i="1"/>
  <c r="V13" i="1"/>
  <c r="E58" i="1"/>
  <c r="F58" i="1" s="1"/>
  <c r="E54" i="1"/>
  <c r="F54" i="1" s="1"/>
  <c r="G54" i="1" s="1"/>
  <c r="K54" i="1" s="1"/>
  <c r="E50" i="1"/>
  <c r="F50" i="1" s="1"/>
  <c r="E46" i="1"/>
  <c r="F46" i="1" s="1"/>
  <c r="G46" i="1" s="1"/>
  <c r="K46" i="1" s="1"/>
  <c r="E42" i="1"/>
  <c r="F42" i="1" s="1"/>
  <c r="G42" i="1" s="1"/>
  <c r="K42" i="1" s="1"/>
  <c r="E38" i="1"/>
  <c r="F38" i="1" s="1"/>
  <c r="G38" i="1" s="1"/>
  <c r="K38" i="1" s="1"/>
  <c r="E34" i="1"/>
  <c r="F34" i="1" s="1"/>
  <c r="G34" i="1" s="1"/>
  <c r="K34" i="1" s="1"/>
  <c r="G31" i="1"/>
  <c r="N31" i="1" s="1"/>
  <c r="P31" i="1"/>
  <c r="R31" i="1" s="1"/>
  <c r="G22" i="1"/>
  <c r="J22" i="1" s="1"/>
  <c r="P22" i="1"/>
  <c r="R22" i="1" s="1"/>
  <c r="G23" i="1"/>
  <c r="H23" i="1" s="1"/>
  <c r="P23" i="1"/>
  <c r="R23" i="1" s="1"/>
  <c r="H30" i="2"/>
  <c r="G30" i="2"/>
  <c r="F24" i="2"/>
  <c r="H49" i="2"/>
  <c r="F26" i="2"/>
  <c r="H26" i="2" s="1"/>
  <c r="I42" i="2"/>
  <c r="J42" i="2" s="1"/>
  <c r="G22" i="2"/>
  <c r="I49" i="2"/>
  <c r="J49" i="2" s="1"/>
  <c r="G58" i="1"/>
  <c r="K58" i="1" s="1"/>
  <c r="P58" i="1"/>
  <c r="G50" i="1"/>
  <c r="K50" i="1" s="1"/>
  <c r="P50" i="1"/>
  <c r="R50" i="1" s="1"/>
  <c r="P34" i="1"/>
  <c r="G29" i="1"/>
  <c r="K29" i="1" s="1"/>
  <c r="P29" i="1"/>
  <c r="R29" i="1" s="1"/>
  <c r="G43" i="1"/>
  <c r="K43" i="1" s="1"/>
  <c r="P43" i="1"/>
  <c r="G51" i="1"/>
  <c r="K51" i="1" s="1"/>
  <c r="P51" i="1"/>
  <c r="R51" i="1" s="1"/>
  <c r="G57" i="1"/>
  <c r="K57" i="1" s="1"/>
  <c r="P57" i="1"/>
  <c r="R57" i="1" s="1"/>
  <c r="G53" i="1"/>
  <c r="K53" i="1" s="1"/>
  <c r="P53" i="1"/>
  <c r="G45" i="1"/>
  <c r="K45" i="1" s="1"/>
  <c r="P45" i="1"/>
  <c r="R45" i="1" s="1"/>
  <c r="G41" i="1"/>
  <c r="K41" i="1" s="1"/>
  <c r="P41" i="1"/>
  <c r="R41" i="1" s="1"/>
  <c r="G37" i="1"/>
  <c r="K37" i="1" s="1"/>
  <c r="P37" i="1"/>
  <c r="G33" i="1"/>
  <c r="K33" i="1" s="1"/>
  <c r="P33" i="1"/>
  <c r="G47" i="1"/>
  <c r="K47" i="1" s="1"/>
  <c r="P47" i="1"/>
  <c r="G56" i="1"/>
  <c r="K56" i="1" s="1"/>
  <c r="P56" i="1"/>
  <c r="G52" i="1"/>
  <c r="K52" i="1" s="1"/>
  <c r="P52" i="1"/>
  <c r="R52" i="1" s="1"/>
  <c r="P48" i="1"/>
  <c r="P40" i="1"/>
  <c r="G36" i="1"/>
  <c r="K36" i="1" s="1"/>
  <c r="P36" i="1"/>
  <c r="R36" i="1" s="1"/>
  <c r="G27" i="1"/>
  <c r="P27" i="1"/>
  <c r="H32" i="2"/>
  <c r="G32" i="2"/>
  <c r="H36" i="2"/>
  <c r="G36" i="2"/>
  <c r="G27" i="2"/>
  <c r="H48" i="2"/>
  <c r="G48" i="2"/>
  <c r="H46" i="2"/>
  <c r="G46" i="2"/>
  <c r="F27" i="2"/>
  <c r="H27" i="2" s="1"/>
  <c r="H29" i="2"/>
  <c r="F40" i="2"/>
  <c r="H40" i="2" s="1"/>
  <c r="G35" i="2"/>
  <c r="G28" i="2"/>
  <c r="H45" i="2"/>
  <c r="G44" i="2"/>
  <c r="I35" i="2"/>
  <c r="J35" i="2" s="1"/>
  <c r="F25" i="2"/>
  <c r="G50" i="2"/>
  <c r="G17" i="1"/>
  <c r="H23" i="2"/>
  <c r="G23" i="2"/>
  <c r="H34" i="2"/>
  <c r="G34" i="2"/>
  <c r="F21" i="2"/>
  <c r="G21" i="2"/>
  <c r="I21" i="2"/>
  <c r="H38" i="2"/>
  <c r="G38" i="2"/>
  <c r="F33" i="2"/>
  <c r="H33" i="2" s="1"/>
  <c r="G43" i="2"/>
  <c r="H52" i="2"/>
  <c r="G37" i="2"/>
  <c r="H37" i="2"/>
  <c r="H25" i="2"/>
  <c r="G25" i="2"/>
  <c r="F47" i="2"/>
  <c r="H47" i="2" s="1"/>
  <c r="I47" i="2"/>
  <c r="J47" i="2" s="1"/>
  <c r="H42" i="2"/>
  <c r="G42" i="2"/>
  <c r="H51" i="2"/>
  <c r="G51" i="2"/>
  <c r="F41" i="2"/>
  <c r="H41" i="2" s="1"/>
  <c r="I41" i="2"/>
  <c r="J41" i="2" s="1"/>
  <c r="G39" i="2"/>
  <c r="G31" i="2"/>
  <c r="I18" i="2"/>
  <c r="F18" i="2"/>
  <c r="G44" i="1" l="1"/>
  <c r="K44" i="1" s="1"/>
  <c r="R48" i="1"/>
  <c r="P30" i="1"/>
  <c r="P39" i="1"/>
  <c r="R39" i="1" s="1"/>
  <c r="P42" i="1"/>
  <c r="R42" i="1" s="1"/>
  <c r="P28" i="1"/>
  <c r="R28" i="1" s="1"/>
  <c r="P54" i="1"/>
  <c r="R54" i="1" s="1"/>
  <c r="P35" i="1"/>
  <c r="R35" i="1" s="1"/>
  <c r="D15" i="1"/>
  <c r="C19" i="1" s="1"/>
  <c r="P46" i="1"/>
  <c r="P49" i="1"/>
  <c r="R49" i="1" s="1"/>
  <c r="P38" i="1"/>
  <c r="D16" i="1"/>
  <c r="D19" i="1" s="1"/>
  <c r="G21" i="1"/>
  <c r="J21" i="1" s="1"/>
  <c r="P21" i="1"/>
  <c r="R21" i="1" s="1"/>
  <c r="U27" i="1"/>
  <c r="V26" i="1"/>
  <c r="P32" i="1"/>
  <c r="R32" i="1" s="1"/>
  <c r="R46" i="1"/>
  <c r="R25" i="1"/>
  <c r="R34" i="1"/>
  <c r="P55" i="1"/>
  <c r="R55" i="1" s="1"/>
  <c r="R24" i="1"/>
  <c r="R27" i="1"/>
  <c r="E14" i="1" s="1"/>
  <c r="R44" i="1"/>
  <c r="R47" i="1"/>
  <c r="R37" i="1"/>
  <c r="R53" i="1"/>
  <c r="R43" i="1"/>
  <c r="R30" i="1"/>
  <c r="H24" i="2"/>
  <c r="G24" i="2"/>
  <c r="G26" i="2"/>
  <c r="R40" i="1"/>
  <c r="R56" i="1"/>
  <c r="R33" i="1"/>
  <c r="R38" i="1"/>
  <c r="R58" i="1"/>
  <c r="K27" i="1"/>
  <c r="C11" i="1"/>
  <c r="C12" i="1"/>
  <c r="C16" i="1" s="1"/>
  <c r="D18" i="1" s="1"/>
  <c r="G40" i="2"/>
  <c r="G41" i="2"/>
  <c r="G47" i="2"/>
  <c r="G33" i="2"/>
  <c r="M6" i="2"/>
  <c r="J21" i="2"/>
  <c r="H21" i="2"/>
  <c r="G18" i="2"/>
  <c r="J18" i="2"/>
  <c r="H18" i="2"/>
  <c r="U28" i="1" l="1"/>
  <c r="V27" i="1"/>
  <c r="M5" i="2"/>
  <c r="M3" i="2"/>
  <c r="O150" i="2" s="1"/>
  <c r="O21" i="1"/>
  <c r="O23" i="1"/>
  <c r="O22" i="1"/>
  <c r="C15" i="1"/>
  <c r="O27" i="1"/>
  <c r="O28" i="1"/>
  <c r="O29" i="1"/>
  <c r="O30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31" i="1"/>
  <c r="O26" i="1"/>
  <c r="O25" i="1"/>
  <c r="O24" i="1"/>
  <c r="M4" i="2"/>
  <c r="M2" i="2"/>
  <c r="M1" i="2"/>
  <c r="O21" i="2"/>
  <c r="O182" i="2"/>
  <c r="O172" i="2"/>
  <c r="O118" i="2"/>
  <c r="O65" i="2"/>
  <c r="O51" i="2"/>
  <c r="O94" i="2"/>
  <c r="O188" i="2"/>
  <c r="O110" i="2"/>
  <c r="O192" i="2"/>
  <c r="O119" i="2"/>
  <c r="O134" i="2"/>
  <c r="O126" i="2"/>
  <c r="O44" i="2"/>
  <c r="O58" i="2"/>
  <c r="O45" i="2"/>
  <c r="O63" i="2"/>
  <c r="O142" i="2"/>
  <c r="O138" i="2"/>
  <c r="O107" i="2"/>
  <c r="O179" i="2"/>
  <c r="O116" i="2"/>
  <c r="O131" i="2"/>
  <c r="O185" i="2"/>
  <c r="O105" i="2"/>
  <c r="O109" i="2"/>
  <c r="O120" i="2"/>
  <c r="O37" i="2"/>
  <c r="O52" i="2"/>
  <c r="O95" i="2"/>
  <c r="O38" i="2"/>
  <c r="O24" i="2"/>
  <c r="O170" i="2"/>
  <c r="O195" i="2"/>
  <c r="O135" i="2"/>
  <c r="O152" i="2"/>
  <c r="O173" i="2"/>
  <c r="O113" i="2"/>
  <c r="O128" i="2"/>
  <c r="O64" i="2"/>
  <c r="O168" i="2"/>
  <c r="O82" i="2"/>
  <c r="O77" i="2"/>
  <c r="O91" i="2"/>
  <c r="O33" i="2"/>
  <c r="O90" i="2"/>
  <c r="O123" i="2"/>
  <c r="O36" i="2"/>
  <c r="O49" i="2"/>
  <c r="O27" i="2"/>
  <c r="O166" i="2"/>
  <c r="O193" i="2"/>
  <c r="O132" i="2"/>
  <c r="O130" i="2"/>
  <c r="O156" i="2"/>
  <c r="O101" i="2"/>
  <c r="O160" i="2"/>
  <c r="O183" i="2"/>
  <c r="O125" i="2"/>
  <c r="O61" i="2"/>
  <c r="O155" i="2"/>
  <c r="O79" i="2"/>
  <c r="O41" i="2"/>
  <c r="O89" i="2"/>
  <c r="O62" i="2"/>
  <c r="O180" i="2"/>
  <c r="O83" i="2"/>
  <c r="O85" i="2"/>
  <c r="O117" i="2"/>
  <c r="O29" i="2"/>
  <c r="O25" i="2"/>
  <c r="O194" i="2"/>
  <c r="O162" i="2"/>
  <c r="O176" i="2"/>
  <c r="O129" i="2"/>
  <c r="O127" i="2"/>
  <c r="O143" i="2"/>
  <c r="O78" i="2"/>
  <c r="O147" i="2"/>
  <c r="O181" i="2"/>
  <c r="O102" i="2"/>
  <c r="O43" i="2"/>
  <c r="O153" i="2"/>
  <c r="O76" i="2"/>
  <c r="O34" i="2"/>
  <c r="O84" i="2"/>
  <c r="O56" i="2"/>
  <c r="O88" i="2"/>
  <c r="O66" i="2"/>
  <c r="O68" i="2"/>
  <c r="O80" i="2"/>
  <c r="O167" i="2"/>
  <c r="O26" i="2"/>
  <c r="O190" i="2"/>
  <c r="O158" i="2"/>
  <c r="O163" i="2"/>
  <c r="O106" i="2"/>
  <c r="O124" i="2"/>
  <c r="O141" i="2"/>
  <c r="O75" i="2"/>
  <c r="O145" i="2"/>
  <c r="O164" i="2"/>
  <c r="O99" i="2"/>
  <c r="O39" i="2"/>
  <c r="O137" i="2"/>
  <c r="O73" i="2"/>
  <c r="O32" i="2"/>
  <c r="O74" i="2"/>
  <c r="O54" i="2"/>
  <c r="O81" i="2"/>
  <c r="O42" i="2"/>
  <c r="O92" i="2"/>
  <c r="O59" i="2"/>
  <c r="O100" i="2"/>
  <c r="O136" i="2"/>
  <c r="O165" i="2"/>
  <c r="O72" i="2"/>
  <c r="O189" i="2"/>
  <c r="O28" i="2"/>
  <c r="O139" i="2"/>
  <c r="O48" i="2"/>
  <c r="O186" i="2"/>
  <c r="O151" i="2"/>
  <c r="O71" i="2"/>
  <c r="O154" i="2"/>
  <c r="O96" i="2"/>
  <c r="O40" i="2"/>
  <c r="O161" i="2"/>
  <c r="O35" i="2"/>
  <c r="O87" i="2"/>
  <c r="O114" i="2"/>
  <c r="O50" i="2"/>
  <c r="O53" i="2"/>
  <c r="O97" i="2"/>
  <c r="O103" i="2"/>
  <c r="O121" i="2"/>
  <c r="O115" i="2" l="1"/>
  <c r="O171" i="2"/>
  <c r="O148" i="2"/>
  <c r="O174" i="2"/>
  <c r="O191" i="2"/>
  <c r="O178" i="2"/>
  <c r="O47" i="2"/>
  <c r="O30" i="2"/>
  <c r="O104" i="2"/>
  <c r="O159" i="2"/>
  <c r="O67" i="2"/>
  <c r="O23" i="2"/>
  <c r="O108" i="2"/>
  <c r="O22" i="2"/>
  <c r="O149" i="2"/>
  <c r="O31" i="2"/>
  <c r="O122" i="2"/>
  <c r="O86" i="2"/>
  <c r="O177" i="2"/>
  <c r="O57" i="2"/>
  <c r="O157" i="2"/>
  <c r="O175" i="2"/>
  <c r="O55" i="2"/>
  <c r="O187" i="2"/>
  <c r="O140" i="2"/>
  <c r="O60" i="2"/>
  <c r="O69" i="2"/>
  <c r="O169" i="2"/>
  <c r="O112" i="2"/>
  <c r="O70" i="2"/>
  <c r="O146" i="2"/>
  <c r="O46" i="2"/>
  <c r="O144" i="2"/>
  <c r="U29" i="1"/>
  <c r="V29" i="1" s="1"/>
  <c r="V28" i="1"/>
  <c r="O133" i="2"/>
  <c r="O98" i="2"/>
  <c r="O111" i="2"/>
  <c r="O184" i="2"/>
  <c r="O93" i="2"/>
  <c r="C18" i="1"/>
  <c r="G18" i="1"/>
  <c r="G19" i="1" s="1"/>
  <c r="M173" i="2"/>
  <c r="M187" i="2"/>
  <c r="M108" i="2"/>
  <c r="M135" i="2"/>
  <c r="M167" i="2"/>
  <c r="M86" i="2"/>
  <c r="M141" i="2"/>
  <c r="M162" i="2"/>
  <c r="M81" i="2"/>
  <c r="M34" i="2"/>
  <c r="M125" i="2"/>
  <c r="M61" i="2"/>
  <c r="M97" i="2"/>
  <c r="M43" i="2"/>
  <c r="M67" i="2"/>
  <c r="M39" i="2"/>
  <c r="M69" i="2"/>
  <c r="M76" i="2"/>
  <c r="M178" i="2"/>
  <c r="M60" i="2"/>
  <c r="M169" i="2"/>
  <c r="M174" i="2"/>
  <c r="M195" i="2"/>
  <c r="M132" i="2"/>
  <c r="M154" i="2"/>
  <c r="M83" i="2"/>
  <c r="M133" i="2"/>
  <c r="M160" i="2"/>
  <c r="M78" i="2"/>
  <c r="M30" i="2"/>
  <c r="M122" i="2"/>
  <c r="M58" i="2"/>
  <c r="M92" i="2"/>
  <c r="M36" i="2"/>
  <c r="M63" i="2"/>
  <c r="M32" i="2"/>
  <c r="M50" i="2"/>
  <c r="M62" i="2"/>
  <c r="M144" i="2"/>
  <c r="M27" i="2"/>
  <c r="M40" i="2"/>
  <c r="M53" i="2"/>
  <c r="M165" i="2"/>
  <c r="M172" i="2"/>
  <c r="M182" i="2"/>
  <c r="M109" i="2"/>
  <c r="M152" i="2"/>
  <c r="M80" i="2"/>
  <c r="M130" i="2"/>
  <c r="M143" i="2"/>
  <c r="M75" i="2"/>
  <c r="M26" i="2"/>
  <c r="M119" i="2"/>
  <c r="M55" i="2"/>
  <c r="M82" i="2"/>
  <c r="M29" i="2"/>
  <c r="M25" i="2"/>
  <c r="M28" i="2"/>
  <c r="M21" i="2"/>
  <c r="M193" i="2"/>
  <c r="M161" i="2"/>
  <c r="M155" i="2"/>
  <c r="M180" i="2"/>
  <c r="M106" i="2"/>
  <c r="M121" i="2"/>
  <c r="M190" i="2"/>
  <c r="M127" i="2"/>
  <c r="M136" i="2"/>
  <c r="M72" i="2"/>
  <c r="M179" i="2"/>
  <c r="M116" i="2"/>
  <c r="M52" i="2"/>
  <c r="M65" i="2"/>
  <c r="M22" i="2"/>
  <c r="M102" i="2"/>
  <c r="M146" i="2"/>
  <c r="M64" i="2"/>
  <c r="M54" i="2"/>
  <c r="M98" i="2"/>
  <c r="M47" i="2"/>
  <c r="M31" i="2"/>
  <c r="M189" i="2"/>
  <c r="M157" i="2"/>
  <c r="M142" i="2"/>
  <c r="M163" i="2"/>
  <c r="M103" i="2"/>
  <c r="M118" i="2"/>
  <c r="M188" i="2"/>
  <c r="M124" i="2"/>
  <c r="M113" i="2"/>
  <c r="M49" i="2"/>
  <c r="M166" i="2"/>
  <c r="M93" i="2"/>
  <c r="M23" i="2"/>
  <c r="M59" i="2"/>
  <c r="M191" i="2"/>
  <c r="M99" i="2"/>
  <c r="M126" i="2"/>
  <c r="M185" i="2"/>
  <c r="M153" i="2"/>
  <c r="M117" i="2"/>
  <c r="M150" i="2"/>
  <c r="M100" i="2"/>
  <c r="M115" i="2"/>
  <c r="M171" i="2"/>
  <c r="M194" i="2"/>
  <c r="M110" i="2"/>
  <c r="M181" i="2"/>
  <c r="M149" i="2"/>
  <c r="M114" i="2"/>
  <c r="M148" i="2"/>
  <c r="M186" i="2"/>
  <c r="M112" i="2"/>
  <c r="M158" i="2"/>
  <c r="M192" i="2"/>
  <c r="M107" i="2"/>
  <c r="M42" i="2"/>
  <c r="M147" i="2"/>
  <c r="M87" i="2"/>
  <c r="M134" i="2"/>
  <c r="M51" i="2"/>
  <c r="M94" i="2"/>
  <c r="M79" i="2"/>
  <c r="M91" i="2"/>
  <c r="M137" i="2"/>
  <c r="M35" i="2"/>
  <c r="M71" i="2"/>
  <c r="M111" i="2"/>
  <c r="M38" i="2"/>
  <c r="M45" i="2"/>
  <c r="M170" i="2"/>
  <c r="M73" i="2"/>
  <c r="M33" i="2"/>
  <c r="M138" i="2"/>
  <c r="M164" i="2"/>
  <c r="M140" i="2"/>
  <c r="M131" i="2"/>
  <c r="M66" i="2"/>
  <c r="M176" i="2"/>
  <c r="M184" i="2"/>
  <c r="M139" i="2"/>
  <c r="M77" i="2"/>
  <c r="M56" i="2"/>
  <c r="M70" i="2"/>
  <c r="M159" i="2"/>
  <c r="M89" i="2"/>
  <c r="M90" i="2"/>
  <c r="M96" i="2"/>
  <c r="M48" i="2"/>
  <c r="M168" i="2"/>
  <c r="M129" i="2"/>
  <c r="M156" i="2"/>
  <c r="M84" i="2"/>
  <c r="M41" i="2"/>
  <c r="M37" i="2"/>
  <c r="M151" i="2"/>
  <c r="M123" i="2"/>
  <c r="M175" i="2"/>
  <c r="M183" i="2"/>
  <c r="M120" i="2"/>
  <c r="M24" i="2"/>
  <c r="M105" i="2"/>
  <c r="M68" i="2"/>
  <c r="M177" i="2"/>
  <c r="M101" i="2"/>
  <c r="M44" i="2"/>
  <c r="M145" i="2"/>
  <c r="M88" i="2"/>
  <c r="M104" i="2"/>
  <c r="M95" i="2"/>
  <c r="M46" i="2"/>
  <c r="M85" i="2"/>
  <c r="M57" i="2"/>
  <c r="M128" i="2"/>
  <c r="M7" i="2"/>
  <c r="E6" i="2" s="1"/>
  <c r="E9" i="2" s="1"/>
  <c r="M74" i="2"/>
  <c r="N176" i="2"/>
  <c r="N144" i="2"/>
  <c r="N169" i="2"/>
  <c r="N137" i="2"/>
  <c r="N105" i="2"/>
  <c r="N73" i="2"/>
  <c r="N178" i="2"/>
  <c r="N154" i="2"/>
  <c r="N127" i="2"/>
  <c r="N162" i="2"/>
  <c r="N147" i="2"/>
  <c r="N58" i="2"/>
  <c r="N131" i="2"/>
  <c r="N43" i="2"/>
  <c r="N63" i="2"/>
  <c r="N32" i="2"/>
  <c r="N163" i="2"/>
  <c r="N48" i="2"/>
  <c r="N88" i="2"/>
  <c r="N40" i="2"/>
  <c r="N68" i="2"/>
  <c r="N38" i="2"/>
  <c r="N172" i="2"/>
  <c r="N140" i="2"/>
  <c r="N165" i="2"/>
  <c r="N133" i="2"/>
  <c r="N101" i="2"/>
  <c r="N69" i="2"/>
  <c r="N159" i="2"/>
  <c r="N118" i="2"/>
  <c r="N124" i="2"/>
  <c r="N143" i="2"/>
  <c r="N139" i="2"/>
  <c r="N55" i="2"/>
  <c r="N128" i="2"/>
  <c r="N39" i="2"/>
  <c r="N25" i="2"/>
  <c r="N155" i="2"/>
  <c r="N138" i="2"/>
  <c r="N46" i="2"/>
  <c r="N71" i="2"/>
  <c r="N33" i="2"/>
  <c r="N47" i="2"/>
  <c r="N29" i="2"/>
  <c r="N168" i="2"/>
  <c r="N193" i="2"/>
  <c r="N161" i="2"/>
  <c r="N129" i="2"/>
  <c r="N97" i="2"/>
  <c r="N65" i="2"/>
  <c r="N146" i="2"/>
  <c r="N115" i="2"/>
  <c r="N98" i="2"/>
  <c r="N136" i="2"/>
  <c r="N122" i="2"/>
  <c r="N52" i="2"/>
  <c r="N102" i="2"/>
  <c r="N35" i="2"/>
  <c r="N182" i="2"/>
  <c r="N114" i="2"/>
  <c r="N132" i="2"/>
  <c r="N44" i="2"/>
  <c r="N60" i="2"/>
  <c r="N82" i="2"/>
  <c r="N150" i="2"/>
  <c r="N22" i="2"/>
  <c r="N164" i="2"/>
  <c r="N189" i="2"/>
  <c r="N157" i="2"/>
  <c r="N125" i="2"/>
  <c r="N93" i="2"/>
  <c r="N61" i="2"/>
  <c r="N126" i="2"/>
  <c r="N112" i="2"/>
  <c r="N95" i="2"/>
  <c r="N110" i="2"/>
  <c r="N119" i="2"/>
  <c r="N23" i="2"/>
  <c r="N99" i="2"/>
  <c r="N31" i="2"/>
  <c r="N103" i="2"/>
  <c r="N108" i="2"/>
  <c r="N86" i="2"/>
  <c r="N37" i="2"/>
  <c r="N195" i="2"/>
  <c r="N51" i="2"/>
  <c r="N135" i="2"/>
  <c r="N192" i="2"/>
  <c r="N160" i="2"/>
  <c r="N185" i="2"/>
  <c r="N153" i="2"/>
  <c r="N121" i="2"/>
  <c r="N89" i="2"/>
  <c r="N57" i="2"/>
  <c r="N123" i="2"/>
  <c r="N190" i="2"/>
  <c r="N92" i="2"/>
  <c r="N107" i="2"/>
  <c r="N116" i="2"/>
  <c r="N183" i="2"/>
  <c r="N96" i="2"/>
  <c r="N28" i="2"/>
  <c r="N79" i="2"/>
  <c r="N91" i="2"/>
  <c r="N76" i="2"/>
  <c r="N30" i="2"/>
  <c r="N106" i="2"/>
  <c r="N36" i="2"/>
  <c r="N80" i="2"/>
  <c r="N188" i="2"/>
  <c r="N156" i="2"/>
  <c r="N181" i="2"/>
  <c r="N149" i="2"/>
  <c r="N117" i="2"/>
  <c r="N85" i="2"/>
  <c r="N53" i="2"/>
  <c r="N120" i="2"/>
  <c r="N171" i="2"/>
  <c r="N66" i="2"/>
  <c r="N104" i="2"/>
  <c r="N90" i="2"/>
  <c r="N170" i="2"/>
  <c r="N70" i="2"/>
  <c r="N174" i="2"/>
  <c r="N72" i="2"/>
  <c r="N74" i="2"/>
  <c r="N62" i="2"/>
  <c r="N24" i="2"/>
  <c r="N83" i="2"/>
  <c r="N26" i="2"/>
  <c r="N75" i="2"/>
  <c r="N184" i="2"/>
  <c r="N152" i="2"/>
  <c r="N177" i="2"/>
  <c r="N145" i="2"/>
  <c r="N113" i="2"/>
  <c r="N81" i="2"/>
  <c r="N49" i="2"/>
  <c r="N186" i="2"/>
  <c r="N158" i="2"/>
  <c r="N194" i="2"/>
  <c r="N179" i="2"/>
  <c r="N87" i="2"/>
  <c r="N151" i="2"/>
  <c r="N67" i="2"/>
  <c r="N100" i="2"/>
  <c r="N41" i="2"/>
  <c r="N50" i="2"/>
  <c r="N56" i="2"/>
  <c r="N27" i="2"/>
  <c r="N78" i="2"/>
  <c r="N142" i="2"/>
  <c r="N59" i="2"/>
  <c r="N180" i="2"/>
  <c r="N130" i="2"/>
  <c r="N21" i="2"/>
  <c r="N148" i="2"/>
  <c r="N175" i="2"/>
  <c r="N54" i="2"/>
  <c r="N173" i="2"/>
  <c r="N166" i="2"/>
  <c r="N187" i="2"/>
  <c r="N141" i="2"/>
  <c r="N84" i="2"/>
  <c r="N42" i="2"/>
  <c r="N109" i="2"/>
  <c r="N134" i="2"/>
  <c r="N111" i="2"/>
  <c r="N77" i="2"/>
  <c r="N64" i="2"/>
  <c r="N45" i="2"/>
  <c r="N167" i="2"/>
  <c r="N191" i="2"/>
  <c r="N94" i="2"/>
  <c r="N34" i="2"/>
  <c r="O18" i="2"/>
  <c r="N18" i="2"/>
  <c r="M18" i="2"/>
  <c r="E5" i="2" l="1"/>
  <c r="E4" i="2"/>
  <c r="K27" i="2" l="1"/>
  <c r="V18" i="2"/>
  <c r="K22" i="2"/>
  <c r="K179" i="2"/>
  <c r="K147" i="2"/>
  <c r="K124" i="2"/>
  <c r="K158" i="2"/>
  <c r="K177" i="2"/>
  <c r="V21" i="2"/>
  <c r="V5" i="2"/>
  <c r="K21" i="2"/>
  <c r="V4" i="2"/>
  <c r="K171" i="2"/>
  <c r="K184" i="2"/>
  <c r="K118" i="2"/>
  <c r="K139" i="2"/>
  <c r="V11" i="2"/>
  <c r="V7" i="2"/>
  <c r="K195" i="2"/>
  <c r="K155" i="2"/>
  <c r="K121" i="2"/>
  <c r="K116" i="2"/>
  <c r="K128" i="2"/>
  <c r="K181" i="2"/>
  <c r="K105" i="2"/>
  <c r="K117" i="2"/>
  <c r="K53" i="2"/>
  <c r="K174" i="2"/>
  <c r="K126" i="2"/>
  <c r="K62" i="2"/>
  <c r="K39" i="2"/>
  <c r="K54" i="2"/>
  <c r="K76" i="2"/>
  <c r="K107" i="2"/>
  <c r="K106" i="2"/>
  <c r="K29" i="2"/>
  <c r="K57" i="2"/>
  <c r="K61" i="2"/>
  <c r="K23" i="2"/>
  <c r="K25" i="2"/>
  <c r="K191" i="2"/>
  <c r="K151" i="2"/>
  <c r="V15" i="2"/>
  <c r="K113" i="2"/>
  <c r="K125" i="2"/>
  <c r="K168" i="2"/>
  <c r="K102" i="2"/>
  <c r="K114" i="2"/>
  <c r="K50" i="2"/>
  <c r="K157" i="2"/>
  <c r="K103" i="2"/>
  <c r="K148" i="2"/>
  <c r="K37" i="2"/>
  <c r="K52" i="2"/>
  <c r="K64" i="2"/>
  <c r="K95" i="2"/>
  <c r="K101" i="2"/>
  <c r="K186" i="2"/>
  <c r="K55" i="2"/>
  <c r="K43" i="2"/>
  <c r="V16" i="2"/>
  <c r="V19" i="2"/>
  <c r="K187" i="2"/>
  <c r="K143" i="2"/>
  <c r="K192" i="2"/>
  <c r="K110" i="2"/>
  <c r="K122" i="2"/>
  <c r="K166" i="2"/>
  <c r="K185" i="2"/>
  <c r="K91" i="2"/>
  <c r="K44" i="2"/>
  <c r="K144" i="2"/>
  <c r="K100" i="2"/>
  <c r="K115" i="2"/>
  <c r="K30" i="2"/>
  <c r="K46" i="2"/>
  <c r="K58" i="2"/>
  <c r="K66" i="2"/>
  <c r="K98" i="2"/>
  <c r="K169" i="2"/>
  <c r="K49" i="2"/>
  <c r="K41" i="2"/>
  <c r="V2" i="2"/>
  <c r="V8" i="2"/>
  <c r="K183" i="2"/>
  <c r="K182" i="2"/>
  <c r="K190" i="2"/>
  <c r="K194" i="2"/>
  <c r="K99" i="2"/>
  <c r="K149" i="2"/>
  <c r="K172" i="2"/>
  <c r="K88" i="2"/>
  <c r="K40" i="2"/>
  <c r="K142" i="2"/>
  <c r="K97" i="2"/>
  <c r="K109" i="2"/>
  <c r="K156" i="2"/>
  <c r="K180" i="2"/>
  <c r="K42" i="2"/>
  <c r="K51" i="2"/>
  <c r="K80" i="2"/>
  <c r="K136" i="2"/>
  <c r="K47" i="2"/>
  <c r="K34" i="2"/>
  <c r="V13" i="2"/>
  <c r="K24" i="2"/>
  <c r="V20" i="2"/>
  <c r="K175" i="2"/>
  <c r="K165" i="2"/>
  <c r="K173" i="2"/>
  <c r="K164" i="2"/>
  <c r="K96" i="2"/>
  <c r="K137" i="2"/>
  <c r="K170" i="2"/>
  <c r="K85" i="2"/>
  <c r="K36" i="2"/>
  <c r="K140" i="2"/>
  <c r="K94" i="2"/>
  <c r="K84" i="2"/>
  <c r="K133" i="2"/>
  <c r="K146" i="2"/>
  <c r="K35" i="2"/>
  <c r="K38" i="2"/>
  <c r="K78" i="2"/>
  <c r="K130" i="2"/>
  <c r="K193" i="2"/>
  <c r="K104" i="2"/>
  <c r="V10" i="2"/>
  <c r="K28" i="2"/>
  <c r="V9" i="2"/>
  <c r="K167" i="2"/>
  <c r="K152" i="2"/>
  <c r="K160" i="2"/>
  <c r="K162" i="2"/>
  <c r="K93" i="2"/>
  <c r="K134" i="2"/>
  <c r="K153" i="2"/>
  <c r="K82" i="2"/>
  <c r="K32" i="2"/>
  <c r="K135" i="2"/>
  <c r="K71" i="2"/>
  <c r="K79" i="2"/>
  <c r="K86" i="2"/>
  <c r="K138" i="2"/>
  <c r="K33" i="2"/>
  <c r="K178" i="2"/>
  <c r="K73" i="2"/>
  <c r="K92" i="2"/>
  <c r="K87" i="2"/>
  <c r="K89" i="2"/>
  <c r="V17" i="2"/>
  <c r="K141" i="2"/>
  <c r="K123" i="2"/>
  <c r="K68" i="2"/>
  <c r="K188" i="2"/>
  <c r="K77" i="2"/>
  <c r="K67" i="2"/>
  <c r="V6" i="2"/>
  <c r="K119" i="2"/>
  <c r="K120" i="2"/>
  <c r="K65" i="2"/>
  <c r="K154" i="2"/>
  <c r="K70" i="2"/>
  <c r="K159" i="2"/>
  <c r="K31" i="2"/>
  <c r="K108" i="2"/>
  <c r="K26" i="2"/>
  <c r="K145" i="2"/>
  <c r="K59" i="2"/>
  <c r="K74" i="2"/>
  <c r="K161" i="2"/>
  <c r="K72" i="2"/>
  <c r="K176" i="2"/>
  <c r="K63" i="2"/>
  <c r="V12" i="2"/>
  <c r="K131" i="2"/>
  <c r="K56" i="2"/>
  <c r="K48" i="2"/>
  <c r="K112" i="2"/>
  <c r="K60" i="2"/>
  <c r="K127" i="2"/>
  <c r="K163" i="2"/>
  <c r="K90" i="2"/>
  <c r="K189" i="2"/>
  <c r="K69" i="2"/>
  <c r="K45" i="2"/>
  <c r="K129" i="2"/>
  <c r="V14" i="2"/>
  <c r="K150" i="2"/>
  <c r="K111" i="2"/>
  <c r="K132" i="2"/>
  <c r="K83" i="2"/>
  <c r="K75" i="2"/>
  <c r="V3" i="2"/>
  <c r="K81" i="2"/>
  <c r="L145" i="2" l="1"/>
  <c r="P145" i="2"/>
  <c r="L141" i="2"/>
  <c r="P141" i="2"/>
  <c r="P96" i="2"/>
  <c r="L96" i="2"/>
  <c r="L144" i="2"/>
  <c r="P144" i="2"/>
  <c r="P25" i="2"/>
  <c r="L25" i="2"/>
  <c r="L177" i="2"/>
  <c r="P177" i="2"/>
  <c r="P90" i="2"/>
  <c r="L90" i="2"/>
  <c r="L26" i="2"/>
  <c r="P26" i="2"/>
  <c r="P119" i="2"/>
  <c r="L119" i="2"/>
  <c r="L86" i="2"/>
  <c r="P86" i="2"/>
  <c r="L104" i="2"/>
  <c r="P104" i="2"/>
  <c r="L164" i="2"/>
  <c r="P164" i="2"/>
  <c r="L97" i="2"/>
  <c r="P97" i="2"/>
  <c r="L98" i="2"/>
  <c r="P98" i="2"/>
  <c r="L187" i="2"/>
  <c r="P187" i="2"/>
  <c r="P102" i="2"/>
  <c r="L102" i="2"/>
  <c r="L39" i="2"/>
  <c r="P39" i="2"/>
  <c r="P158" i="2"/>
  <c r="L158" i="2"/>
  <c r="P111" i="2"/>
  <c r="L111" i="2"/>
  <c r="L163" i="2"/>
  <c r="P163" i="2"/>
  <c r="P63" i="2"/>
  <c r="L63" i="2"/>
  <c r="P108" i="2"/>
  <c r="L108" i="2"/>
  <c r="P89" i="2"/>
  <c r="L89" i="2"/>
  <c r="P79" i="2"/>
  <c r="L79" i="2"/>
  <c r="P162" i="2"/>
  <c r="L162" i="2"/>
  <c r="L193" i="2"/>
  <c r="P193" i="2"/>
  <c r="L94" i="2"/>
  <c r="P94" i="2"/>
  <c r="P173" i="2"/>
  <c r="L173" i="2"/>
  <c r="L136" i="2"/>
  <c r="P136" i="2"/>
  <c r="P142" i="2"/>
  <c r="L142" i="2"/>
  <c r="P182" i="2"/>
  <c r="L182" i="2"/>
  <c r="P66" i="2"/>
  <c r="L66" i="2"/>
  <c r="L91" i="2"/>
  <c r="P91" i="2"/>
  <c r="L52" i="2"/>
  <c r="P52" i="2"/>
  <c r="L168" i="2"/>
  <c r="P168" i="2"/>
  <c r="P61" i="2"/>
  <c r="L61" i="2"/>
  <c r="P62" i="2"/>
  <c r="L62" i="2"/>
  <c r="L116" i="2"/>
  <c r="P116" i="2"/>
  <c r="P184" i="2"/>
  <c r="L184" i="2"/>
  <c r="L124" i="2"/>
  <c r="P124" i="2"/>
  <c r="L120" i="2"/>
  <c r="P120" i="2"/>
  <c r="P133" i="2"/>
  <c r="L133" i="2"/>
  <c r="P34" i="2"/>
  <c r="L34" i="2"/>
  <c r="P143" i="2"/>
  <c r="L143" i="2"/>
  <c r="P54" i="2"/>
  <c r="L54" i="2"/>
  <c r="P139" i="2"/>
  <c r="L139" i="2"/>
  <c r="L132" i="2"/>
  <c r="P132" i="2"/>
  <c r="L93" i="2"/>
  <c r="P93" i="2"/>
  <c r="L84" i="2"/>
  <c r="P84" i="2"/>
  <c r="P47" i="2"/>
  <c r="L47" i="2"/>
  <c r="L190" i="2"/>
  <c r="P190" i="2"/>
  <c r="L44" i="2"/>
  <c r="P44" i="2"/>
  <c r="L64" i="2"/>
  <c r="P64" i="2"/>
  <c r="P23" i="2"/>
  <c r="L23" i="2"/>
  <c r="P128" i="2"/>
  <c r="L128" i="2"/>
  <c r="P118" i="2"/>
  <c r="L118" i="2"/>
  <c r="P150" i="2"/>
  <c r="L150" i="2"/>
  <c r="P127" i="2"/>
  <c r="L127" i="2"/>
  <c r="L176" i="2"/>
  <c r="P176" i="2"/>
  <c r="P31" i="2"/>
  <c r="L31" i="2"/>
  <c r="P67" i="2"/>
  <c r="L67" i="2"/>
  <c r="P87" i="2"/>
  <c r="L87" i="2"/>
  <c r="L71" i="2"/>
  <c r="P71" i="2"/>
  <c r="P160" i="2"/>
  <c r="L160" i="2"/>
  <c r="P130" i="2"/>
  <c r="L130" i="2"/>
  <c r="L140" i="2"/>
  <c r="P140" i="2"/>
  <c r="L165" i="2"/>
  <c r="P165" i="2"/>
  <c r="P80" i="2"/>
  <c r="L80" i="2"/>
  <c r="P40" i="2"/>
  <c r="L40" i="2"/>
  <c r="L183" i="2"/>
  <c r="P183" i="2"/>
  <c r="P58" i="2"/>
  <c r="L58" i="2"/>
  <c r="L185" i="2"/>
  <c r="P185" i="2"/>
  <c r="P37" i="2"/>
  <c r="L37" i="2"/>
  <c r="L125" i="2"/>
  <c r="P125" i="2"/>
  <c r="L57" i="2"/>
  <c r="P57" i="2"/>
  <c r="L126" i="2"/>
  <c r="P126" i="2"/>
  <c r="P121" i="2"/>
  <c r="L121" i="2"/>
  <c r="L171" i="2"/>
  <c r="P171" i="2"/>
  <c r="L147" i="2"/>
  <c r="P147" i="2"/>
  <c r="P83" i="2"/>
  <c r="L83" i="2"/>
  <c r="P134" i="2"/>
  <c r="L134" i="2"/>
  <c r="P194" i="2"/>
  <c r="L194" i="2"/>
  <c r="P95" i="2"/>
  <c r="L95" i="2"/>
  <c r="L159" i="2"/>
  <c r="P159" i="2"/>
  <c r="L135" i="2"/>
  <c r="P135" i="2"/>
  <c r="L36" i="2"/>
  <c r="P36" i="2"/>
  <c r="P43" i="2"/>
  <c r="L43" i="2"/>
  <c r="L29" i="2"/>
  <c r="P29" i="2"/>
  <c r="L81" i="2"/>
  <c r="P81" i="2"/>
  <c r="P129" i="2"/>
  <c r="L129" i="2"/>
  <c r="P112" i="2"/>
  <c r="L112" i="2"/>
  <c r="P161" i="2"/>
  <c r="L161" i="2"/>
  <c r="L70" i="2"/>
  <c r="P70" i="2"/>
  <c r="P188" i="2"/>
  <c r="L188" i="2"/>
  <c r="L73" i="2"/>
  <c r="P73" i="2"/>
  <c r="L32" i="2"/>
  <c r="P32" i="2"/>
  <c r="P167" i="2"/>
  <c r="L167" i="2"/>
  <c r="L38" i="2"/>
  <c r="P38" i="2"/>
  <c r="L85" i="2"/>
  <c r="P85" i="2"/>
  <c r="L42" i="2"/>
  <c r="P42" i="2"/>
  <c r="L172" i="2"/>
  <c r="P172" i="2"/>
  <c r="L30" i="2"/>
  <c r="P30" i="2"/>
  <c r="P122" i="2"/>
  <c r="L122" i="2"/>
  <c r="L55" i="2"/>
  <c r="P55" i="2"/>
  <c r="L103" i="2"/>
  <c r="P103" i="2"/>
  <c r="P106" i="2"/>
  <c r="L106" i="2"/>
  <c r="P53" i="2"/>
  <c r="L53" i="2"/>
  <c r="P195" i="2"/>
  <c r="L195" i="2"/>
  <c r="L21" i="2"/>
  <c r="F8" i="2"/>
  <c r="G9" i="2" s="1"/>
  <c r="P21" i="2"/>
  <c r="L22" i="2"/>
  <c r="P22" i="2"/>
  <c r="L189" i="2"/>
  <c r="P189" i="2"/>
  <c r="P138" i="2"/>
  <c r="L138" i="2"/>
  <c r="L109" i="2"/>
  <c r="P109" i="2"/>
  <c r="P114" i="2"/>
  <c r="L114" i="2"/>
  <c r="L60" i="2"/>
  <c r="P60" i="2"/>
  <c r="P77" i="2"/>
  <c r="L77" i="2"/>
  <c r="L152" i="2"/>
  <c r="P152" i="2"/>
  <c r="L175" i="2"/>
  <c r="P175" i="2"/>
  <c r="P46" i="2"/>
  <c r="L46" i="2"/>
  <c r="P148" i="2"/>
  <c r="L148" i="2"/>
  <c r="L174" i="2"/>
  <c r="P174" i="2"/>
  <c r="L155" i="2"/>
  <c r="P155" i="2"/>
  <c r="P45" i="2"/>
  <c r="L45" i="2"/>
  <c r="P48" i="2"/>
  <c r="L48" i="2"/>
  <c r="L74" i="2"/>
  <c r="P74" i="2"/>
  <c r="P154" i="2"/>
  <c r="L154" i="2"/>
  <c r="P68" i="2"/>
  <c r="L68" i="2"/>
  <c r="P178" i="2"/>
  <c r="L178" i="2"/>
  <c r="P82" i="2"/>
  <c r="L82" i="2"/>
  <c r="L35" i="2"/>
  <c r="P35" i="2"/>
  <c r="P170" i="2"/>
  <c r="L170" i="2"/>
  <c r="P24" i="2"/>
  <c r="L24" i="2"/>
  <c r="L180" i="2"/>
  <c r="P180" i="2"/>
  <c r="P149" i="2"/>
  <c r="L149" i="2"/>
  <c r="L41" i="2"/>
  <c r="P41" i="2"/>
  <c r="L115" i="2"/>
  <c r="P115" i="2"/>
  <c r="P110" i="2"/>
  <c r="L110" i="2"/>
  <c r="P186" i="2"/>
  <c r="L186" i="2"/>
  <c r="P157" i="2"/>
  <c r="L157" i="2"/>
  <c r="L151" i="2"/>
  <c r="P151" i="2"/>
  <c r="P107" i="2"/>
  <c r="L107" i="2"/>
  <c r="P117" i="2"/>
  <c r="L117" i="2"/>
  <c r="L131" i="2"/>
  <c r="P131" i="2"/>
  <c r="P169" i="2"/>
  <c r="L169" i="2"/>
  <c r="L181" i="2"/>
  <c r="P181" i="2"/>
  <c r="L72" i="2"/>
  <c r="P72" i="2"/>
  <c r="L92" i="2"/>
  <c r="P92" i="2"/>
  <c r="L78" i="2"/>
  <c r="P78" i="2"/>
  <c r="P51" i="2"/>
  <c r="L51" i="2"/>
  <c r="P88" i="2"/>
  <c r="L88" i="2"/>
  <c r="L166" i="2"/>
  <c r="P166" i="2"/>
  <c r="P113" i="2"/>
  <c r="L113" i="2"/>
  <c r="P179" i="2"/>
  <c r="L179" i="2"/>
  <c r="L75" i="2"/>
  <c r="P75" i="2"/>
  <c r="L69" i="2"/>
  <c r="P69" i="2"/>
  <c r="L56" i="2"/>
  <c r="P56" i="2"/>
  <c r="L59" i="2"/>
  <c r="P59" i="2"/>
  <c r="L65" i="2"/>
  <c r="P65" i="2"/>
  <c r="L123" i="2"/>
  <c r="P123" i="2"/>
  <c r="L33" i="2"/>
  <c r="P33" i="2"/>
  <c r="P153" i="2"/>
  <c r="L153" i="2"/>
  <c r="L28" i="2"/>
  <c r="P28" i="2"/>
  <c r="P146" i="2"/>
  <c r="L146" i="2"/>
  <c r="L137" i="2"/>
  <c r="P137" i="2"/>
  <c r="L156" i="2"/>
  <c r="P156" i="2"/>
  <c r="P99" i="2"/>
  <c r="L99" i="2"/>
  <c r="P49" i="2"/>
  <c r="L49" i="2"/>
  <c r="L100" i="2"/>
  <c r="P100" i="2"/>
  <c r="P192" i="2"/>
  <c r="L192" i="2"/>
  <c r="P101" i="2"/>
  <c r="L101" i="2"/>
  <c r="P50" i="2"/>
  <c r="L50" i="2"/>
  <c r="P191" i="2"/>
  <c r="L191" i="2"/>
  <c r="P76" i="2"/>
  <c r="L76" i="2"/>
  <c r="L105" i="2"/>
  <c r="P105" i="2"/>
  <c r="L27" i="2"/>
  <c r="P27" i="2"/>
  <c r="L18" i="2"/>
  <c r="E7" i="2" l="1"/>
  <c r="F4" i="2" l="1"/>
  <c r="H4" i="2" s="1"/>
  <c r="F6" i="2"/>
  <c r="H6" i="2" s="1"/>
  <c r="F9" i="2" s="1"/>
  <c r="F5" i="2"/>
  <c r="H5" i="2" s="1"/>
</calcChain>
</file>

<file path=xl/sharedStrings.xml><?xml version="1.0" encoding="utf-8"?>
<sst xmlns="http://schemas.openxmlformats.org/spreadsheetml/2006/main" count="213" uniqueCount="140">
  <si>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</si>
  <si>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</si>
  <si>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</si>
  <si>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</si>
  <si>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</si>
  <si>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</si>
  <si>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</si>
  <si>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</si>
  <si>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</si>
  <si>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</si>
  <si>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</si>
  <si>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</si>
  <si>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</si>
  <si>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</si>
  <si>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</si>
  <si>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</si>
  <si>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</si>
  <si>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</si>
  <si>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</si>
  <si>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</si>
  <si>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</si>
  <si>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</si>
  <si>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</si>
  <si>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</si>
  <si>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</si>
  <si>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</si>
  <si>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</si>
  <si>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</si>
  <si>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</si>
  <si>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EA</t>
  </si>
  <si>
    <t>Ouch!</t>
  </si>
  <si>
    <t>Sp:  A8</t>
  </si>
  <si>
    <t>Locher K</t>
  </si>
  <si>
    <t>BBSAG Bull.21</t>
  </si>
  <si>
    <t>B</t>
  </si>
  <si>
    <t>BBSAG Bull.60</t>
  </si>
  <si>
    <t>BBSAG</t>
  </si>
  <si>
    <t>Kreiner 1980</t>
  </si>
  <si>
    <t>1980AN....301..327K</t>
  </si>
  <si>
    <t>Wood 1963</t>
  </si>
  <si>
    <t>Whitney 1957</t>
  </si>
  <si>
    <t>1963AJ.....68..257W</t>
  </si>
  <si>
    <t>1957AJ.....62..371W</t>
  </si>
  <si>
    <t>Misc</t>
  </si>
  <si>
    <t>Diff^2</t>
  </si>
  <si>
    <t>I</t>
  </si>
  <si>
    <t>AM Aur / GSC 2391-0611</t>
  </si>
  <si>
    <t>Or &gt;&gt;&gt;&gt;&gt;&gt;</t>
  </si>
  <si>
    <t>Quad</t>
  </si>
  <si>
    <t># of data points: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</si>
  <si>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</si>
  <si>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</si>
  <si>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</si>
  <si>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</si>
  <si>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</si>
  <si>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</si>
  <si>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</si>
  <si>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</si>
  <si>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</si>
  <si>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</si>
  <si>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</si>
  <si>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</si>
  <si>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</si>
  <si>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</si>
  <si>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</si>
  <si>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</si>
  <si>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</si>
  <si>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</si>
  <si>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</si>
  <si>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</si>
  <si>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</si>
  <si>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</si>
  <si>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</si>
  <si>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</si>
  <si>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</si>
  <si>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</si>
  <si>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</si>
  <si>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</si>
  <si>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</si>
  <si>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</si>
  <si>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</si>
  <si>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</si>
  <si>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</si>
  <si>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</si>
  <si>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</si>
  <si>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</si>
  <si>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</si>
  <si>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</si>
  <si>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</si>
  <si>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</si>
  <si>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</si>
  <si>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</si>
  <si>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</si>
  <si>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</si>
  <si>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</si>
  <si>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</si>
  <si>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</si>
  <si>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</si>
  <si>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</si>
  <si>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</si>
  <si>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</si>
  <si>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</si>
  <si>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</si>
  <si>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</si>
  <si>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</si>
  <si>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</si>
  <si>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</si>
  <si>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</si>
  <si>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</si>
  <si>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</si>
  <si>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</si>
  <si>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</si>
  <si>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</si>
  <si>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</si>
  <si>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</si>
  <si>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</si>
  <si>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</si>
  <si>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</si>
  <si>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</si>
  <si>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</si>
  <si>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</si>
  <si>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</si>
  <si>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</si>
  <si>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</si>
  <si>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</si>
  <si>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</si>
  <si>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</si>
  <si>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Correlation =</t>
  </si>
  <si>
    <t>OEJV 0001</t>
  </si>
  <si>
    <t>vis</t>
  </si>
  <si>
    <t>My time zone</t>
  </si>
  <si>
    <t>Add cycle</t>
  </si>
  <si>
    <t>JD today</t>
  </si>
  <si>
    <t>Old Cycle</t>
  </si>
  <si>
    <t>New Cycle</t>
  </si>
  <si>
    <t>Next ToM</t>
  </si>
  <si>
    <t>Local time</t>
  </si>
  <si>
    <t>BAA VSSC 198 P41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</si>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</sst>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00"/>
    <numFmt numFmtId="168" formatCode="0.0000"/>
  </numFmts>
  <fonts count="2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6"/>
      <name val="Arial"/>
      <family val="2"/>
    </font>
    <font>
      <sz val="10"/>
      <color indexed="10"/>
      <name val="Arial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</font>
    <font>
      <sz val="10"/>
      <color indexed="20"/>
      <name val="Arial"/>
      <family val="2"/>
    </font>
    <font>
      <strike/>
      <sz val="10"/>
      <name val="Arial"/>
    </font>
    <font>
      <sz val="14"/>
      <name val="Arial"/>
    </font>
    <font>
      <b/>
      <vertAlign val="superscript"/>
      <sz val="10"/>
      <name val="Arial"/>
      <family val="2"/>
    </font>
    <font>
      <sz val="10"/>
      <color indexed="16"/>
      <name val="Arial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8"/>
      <name val="Arial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1"/>
      <color rgb="FF00B05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8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11" fontId="0" fillId="0" borderId="0" xfId="0" applyNumberFormat="1" applyAlignment="1"/>
    <xf numFmtId="0" fontId="0" fillId="0" borderId="0" xfId="0" applyAlignment="1">
      <alignment vertical="center"/>
    </xf>
    <xf numFmtId="0" fontId="3" fillId="0" borderId="0" xfId="0" quotePrefix="1" applyFont="1" applyAlignment="1">
      <alignment horizontal="center"/>
    </xf>
    <xf numFmtId="0" fontId="8" fillId="2" borderId="9" xfId="0" applyFont="1" applyFill="1" applyBorder="1" applyAlignment="1">
      <alignment vertical="center"/>
    </xf>
    <xf numFmtId="0" fontId="15" fillId="0" borderId="0" xfId="0" applyFont="1">
      <alignment vertical="top"/>
    </xf>
    <xf numFmtId="0" fontId="0" fillId="0" borderId="0" xfId="0">
      <alignment vertical="top"/>
    </xf>
    <xf numFmtId="0" fontId="6" fillId="0" borderId="0" xfId="0" applyFont="1">
      <alignment vertical="top"/>
    </xf>
    <xf numFmtId="0" fontId="17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4" xfId="0" applyFont="1" applyBorder="1">
      <alignment vertical="top"/>
    </xf>
    <xf numFmtId="0" fontId="7" fillId="0" borderId="15" xfId="0" applyFont="1" applyBorder="1">
      <alignment vertical="top"/>
    </xf>
    <xf numFmtId="0" fontId="9" fillId="0" borderId="6" xfId="0" applyFont="1" applyBorder="1">
      <alignment vertical="top"/>
    </xf>
    <xf numFmtId="165" fontId="9" fillId="0" borderId="6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6" xfId="0" applyFont="1" applyBorder="1">
      <alignment vertical="top"/>
    </xf>
    <xf numFmtId="0" fontId="7" fillId="0" borderId="17" xfId="0" applyFont="1" applyBorder="1">
      <alignment vertical="top"/>
    </xf>
    <xf numFmtId="0" fontId="9" fillId="0" borderId="7" xfId="0" applyFont="1" applyBorder="1">
      <alignment vertical="top"/>
    </xf>
    <xf numFmtId="165" fontId="9" fillId="0" borderId="7" xfId="0" applyNumberFormat="1" applyFont="1" applyBorder="1" applyAlignment="1">
      <alignment horizontal="center"/>
    </xf>
    <xf numFmtId="0" fontId="6" fillId="0" borderId="18" xfId="0" applyFont="1" applyBorder="1">
      <alignment vertical="top"/>
    </xf>
    <xf numFmtId="0" fontId="7" fillId="0" borderId="19" xfId="0" applyFont="1" applyBorder="1">
      <alignment vertical="top"/>
    </xf>
    <xf numFmtId="0" fontId="9" fillId="0" borderId="8" xfId="0" applyFont="1" applyBorder="1">
      <alignment vertical="top"/>
    </xf>
    <xf numFmtId="165" fontId="9" fillId="0" borderId="8" xfId="0" applyNumberFormat="1" applyFont="1" applyBorder="1" applyAlignment="1">
      <alignment horizontal="center"/>
    </xf>
    <xf numFmtId="0" fontId="17" fillId="0" borderId="5" xfId="0" applyFont="1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165" fontId="9" fillId="0" borderId="0" xfId="0" applyNumberFormat="1" applyFont="1" applyAlignment="1">
      <alignment horizontal="center"/>
    </xf>
    <xf numFmtId="0" fontId="9" fillId="0" borderId="0" xfId="0" applyFont="1">
      <alignment vertical="top"/>
    </xf>
    <xf numFmtId="0" fontId="18" fillId="0" borderId="0" xfId="0" applyFont="1" applyProtection="1">
      <alignment vertical="top"/>
      <protection locked="0"/>
    </xf>
    <xf numFmtId="0" fontId="18" fillId="0" borderId="0" xfId="0" applyFont="1" applyAlignment="1">
      <alignment horizontal="center"/>
    </xf>
    <xf numFmtId="0" fontId="19" fillId="0" borderId="0" xfId="0" applyFont="1">
      <alignment vertical="top"/>
    </xf>
    <xf numFmtId="0" fontId="20" fillId="0" borderId="0" xfId="0" applyFont="1" applyAlignment="1">
      <alignment horizontal="center"/>
    </xf>
    <xf numFmtId="0" fontId="21" fillId="0" borderId="0" xfId="0" applyFont="1">
      <alignment vertical="top"/>
    </xf>
    <xf numFmtId="0" fontId="11" fillId="0" borderId="5" xfId="0" applyFont="1" applyBorder="1" applyAlignment="1">
      <alignment horizontal="center"/>
    </xf>
    <xf numFmtId="0" fontId="18" fillId="3" borderId="1" xfId="0" applyFont="1" applyFill="1" applyBorder="1">
      <alignment vertical="top"/>
    </xf>
    <xf numFmtId="0" fontId="9" fillId="0" borderId="20" xfId="0" applyFont="1" applyBorder="1">
      <alignment vertical="top"/>
    </xf>
    <xf numFmtId="0" fontId="6" fillId="0" borderId="1" xfId="0" applyFont="1" applyBorder="1">
      <alignment vertical="top"/>
    </xf>
    <xf numFmtId="10" fontId="6" fillId="0" borderId="0" xfId="0" applyNumberFormat="1" applyFont="1">
      <alignment vertical="top"/>
    </xf>
    <xf numFmtId="0" fontId="23" fillId="0" borderId="0" xfId="0" applyFont="1">
      <alignment vertical="top"/>
    </xf>
    <xf numFmtId="166" fontId="23" fillId="0" borderId="0" xfId="0" applyNumberFormat="1" applyFont="1">
      <alignment vertical="top"/>
    </xf>
    <xf numFmtId="10" fontId="23" fillId="0" borderId="0" xfId="0" applyNumberFormat="1" applyFont="1">
      <alignment vertical="top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11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1" fillId="0" borderId="0" xfId="0" applyFont="1" applyAlignment="1">
      <alignment vertical="center"/>
    </xf>
    <xf numFmtId="22" fontId="10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center"/>
    </xf>
    <xf numFmtId="167" fontId="26" fillId="0" borderId="0" xfId="0" applyNumberFormat="1" applyFont="1" applyAlignment="1">
      <alignment horizontal="left"/>
    </xf>
    <xf numFmtId="168" fontId="27" fillId="0" borderId="0" xfId="0" applyNumberFormat="1" applyFont="1" applyAlignment="1">
      <alignment horizontal="left" vertical="center"/>
    </xf>
    <xf numFmtId="167" fontId="27" fillId="0" borderId="0" xfId="0" applyNumberFormat="1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AM Aur - O-C Diagr.</a:t>
            </a:r>
          </a:p>
        </c:rich>
      </c:tx>
      <c:layout>
        <c:manualLayout>
          <c:xMode val="edge"/>
          <c:yMode val="edge"/>
          <c:x val="0.40256464095834171"/>
          <c:y val="3.22580848565100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05226118321966E-2"/>
          <c:y val="0.12096805949696399"/>
          <c:w val="0.88333443927088251"/>
          <c:h val="0.6827974913828633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Active!$F$21:$F$498</c:f>
              <c:numCache>
                <c:formatCode>General</c:formatCode>
                <c:ptCount val="478"/>
                <c:pt idx="0">
                  <c:v>-714</c:v>
                </c:pt>
                <c:pt idx="1">
                  <c:v>-473</c:v>
                </c:pt>
                <c:pt idx="2">
                  <c:v>0</c:v>
                </c:pt>
                <c:pt idx="3">
                  <c:v>201</c:v>
                </c:pt>
                <c:pt idx="4">
                  <c:v>241</c:v>
                </c:pt>
                <c:pt idx="5">
                  <c:v>376</c:v>
                </c:pt>
                <c:pt idx="6">
                  <c:v>864</c:v>
                </c:pt>
                <c:pt idx="7">
                  <c:v>870</c:v>
                </c:pt>
                <c:pt idx="8">
                  <c:v>951</c:v>
                </c:pt>
                <c:pt idx="9">
                  <c:v>973</c:v>
                </c:pt>
                <c:pt idx="10">
                  <c:v>977</c:v>
                </c:pt>
                <c:pt idx="11">
                  <c:v>1235</c:v>
                </c:pt>
                <c:pt idx="12">
                  <c:v>1274</c:v>
                </c:pt>
                <c:pt idx="13">
                  <c:v>1292</c:v>
                </c:pt>
                <c:pt idx="14">
                  <c:v>1293</c:v>
                </c:pt>
                <c:pt idx="15">
                  <c:v>1327</c:v>
                </c:pt>
                <c:pt idx="16">
                  <c:v>1352</c:v>
                </c:pt>
                <c:pt idx="17">
                  <c:v>1396</c:v>
                </c:pt>
                <c:pt idx="18">
                  <c:v>1401.5</c:v>
                </c:pt>
                <c:pt idx="19">
                  <c:v>1402</c:v>
                </c:pt>
                <c:pt idx="20">
                  <c:v>1402.5</c:v>
                </c:pt>
                <c:pt idx="21">
                  <c:v>1403</c:v>
                </c:pt>
                <c:pt idx="22">
                  <c:v>1404</c:v>
                </c:pt>
                <c:pt idx="23">
                  <c:v>1425</c:v>
                </c:pt>
                <c:pt idx="24">
                  <c:v>1429</c:v>
                </c:pt>
                <c:pt idx="25">
                  <c:v>1450</c:v>
                </c:pt>
                <c:pt idx="26">
                  <c:v>1451</c:v>
                </c:pt>
                <c:pt idx="27">
                  <c:v>1452</c:v>
                </c:pt>
                <c:pt idx="28">
                  <c:v>1453</c:v>
                </c:pt>
                <c:pt idx="29">
                  <c:v>1458</c:v>
                </c:pt>
                <c:pt idx="30">
                  <c:v>1458</c:v>
                </c:pt>
                <c:pt idx="31">
                  <c:v>1458</c:v>
                </c:pt>
                <c:pt idx="32">
                  <c:v>1465</c:v>
                </c:pt>
                <c:pt idx="33">
                  <c:v>1482</c:v>
                </c:pt>
                <c:pt idx="34">
                  <c:v>1482.5</c:v>
                </c:pt>
                <c:pt idx="35">
                  <c:v>1483</c:v>
                </c:pt>
                <c:pt idx="36">
                  <c:v>1483</c:v>
                </c:pt>
                <c:pt idx="37">
                  <c:v>1483.5</c:v>
                </c:pt>
              </c:numCache>
            </c:numRef>
          </c:xVal>
          <c:yVal>
            <c:numRef>
              <c:f>Active!$H$21:$H$498</c:f>
              <c:numCache>
                <c:formatCode>General</c:formatCode>
                <c:ptCount val="478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93-445B-9B6F-CCEA57C24B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Active!$D$22:$D$28</c:f>
                <c:numCache>
                  <c:formatCode>General</c:formatCode>
                  <c:ptCount val="7"/>
                  <c:pt idx="1">
                    <c:v>0</c:v>
                  </c:pt>
                  <c:pt idx="5">
                    <c:v>1.11E-2</c:v>
                  </c:pt>
                  <c:pt idx="6">
                    <c:v>1.1599999999999999E-2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Active!$F$21:$F$498</c:f>
              <c:numCache>
                <c:formatCode>General</c:formatCode>
                <c:ptCount val="478"/>
                <c:pt idx="0">
                  <c:v>-714</c:v>
                </c:pt>
                <c:pt idx="1">
                  <c:v>-473</c:v>
                </c:pt>
                <c:pt idx="2">
                  <c:v>0</c:v>
                </c:pt>
                <c:pt idx="3">
                  <c:v>201</c:v>
                </c:pt>
                <c:pt idx="4">
                  <c:v>241</c:v>
                </c:pt>
                <c:pt idx="5">
                  <c:v>376</c:v>
                </c:pt>
                <c:pt idx="6">
                  <c:v>864</c:v>
                </c:pt>
                <c:pt idx="7">
                  <c:v>870</c:v>
                </c:pt>
                <c:pt idx="8">
                  <c:v>951</c:v>
                </c:pt>
                <c:pt idx="9">
                  <c:v>973</c:v>
                </c:pt>
                <c:pt idx="10">
                  <c:v>977</c:v>
                </c:pt>
                <c:pt idx="11">
                  <c:v>1235</c:v>
                </c:pt>
                <c:pt idx="12">
                  <c:v>1274</c:v>
                </c:pt>
                <c:pt idx="13">
                  <c:v>1292</c:v>
                </c:pt>
                <c:pt idx="14">
                  <c:v>1293</c:v>
                </c:pt>
                <c:pt idx="15">
                  <c:v>1327</c:v>
                </c:pt>
                <c:pt idx="16">
                  <c:v>1352</c:v>
                </c:pt>
                <c:pt idx="17">
                  <c:v>1396</c:v>
                </c:pt>
                <c:pt idx="18">
                  <c:v>1401.5</c:v>
                </c:pt>
                <c:pt idx="19">
                  <c:v>1402</c:v>
                </c:pt>
                <c:pt idx="20">
                  <c:v>1402.5</c:v>
                </c:pt>
                <c:pt idx="21">
                  <c:v>1403</c:v>
                </c:pt>
                <c:pt idx="22">
                  <c:v>1404</c:v>
                </c:pt>
                <c:pt idx="23">
                  <c:v>1425</c:v>
                </c:pt>
                <c:pt idx="24">
                  <c:v>1429</c:v>
                </c:pt>
                <c:pt idx="25">
                  <c:v>1450</c:v>
                </c:pt>
                <c:pt idx="26">
                  <c:v>1451</c:v>
                </c:pt>
                <c:pt idx="27">
                  <c:v>1452</c:v>
                </c:pt>
                <c:pt idx="28">
                  <c:v>1453</c:v>
                </c:pt>
                <c:pt idx="29">
                  <c:v>1458</c:v>
                </c:pt>
                <c:pt idx="30">
                  <c:v>1458</c:v>
                </c:pt>
                <c:pt idx="31">
                  <c:v>1458</c:v>
                </c:pt>
                <c:pt idx="32">
                  <c:v>1465</c:v>
                </c:pt>
                <c:pt idx="33">
                  <c:v>1482</c:v>
                </c:pt>
                <c:pt idx="34">
                  <c:v>1482.5</c:v>
                </c:pt>
                <c:pt idx="35">
                  <c:v>1483</c:v>
                </c:pt>
                <c:pt idx="36">
                  <c:v>1483</c:v>
                </c:pt>
                <c:pt idx="37">
                  <c:v>1483.5</c:v>
                </c:pt>
              </c:numCache>
            </c:numRef>
          </c:xVal>
          <c:yVal>
            <c:numRef>
              <c:f>Active!$I$21:$I$498</c:f>
              <c:numCache>
                <c:formatCode>General</c:formatCode>
                <c:ptCount val="478"/>
                <c:pt idx="3">
                  <c:v>0.15285000000585569</c:v>
                </c:pt>
                <c:pt idx="5">
                  <c:v>0.49160000000119908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93-445B-9B6F-CCEA57C24B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Active!$D$21:$D$28</c:f>
                <c:numCache>
                  <c:formatCode>General</c:formatCode>
                  <c:ptCount val="8"/>
                  <c:pt idx="2">
                    <c:v>0</c:v>
                  </c:pt>
                  <c:pt idx="6">
                    <c:v>1.11E-2</c:v>
                  </c:pt>
                  <c:pt idx="7">
                    <c:v>1.1599999999999999E-2</c:v>
                  </c:pt>
                </c:numCache>
              </c:numRef>
            </c:plus>
            <c:minus>
              <c:numRef>
                <c:f>Active!$D$21:$D$28</c:f>
                <c:numCache>
                  <c:formatCode>General</c:formatCode>
                  <c:ptCount val="8"/>
                  <c:pt idx="2">
                    <c:v>0</c:v>
                  </c:pt>
                  <c:pt idx="6">
                    <c:v>1.11E-2</c:v>
                  </c:pt>
                  <c:pt idx="7">
                    <c:v>1.1599999999999999E-2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Active!$F$21:$F$498</c:f>
              <c:numCache>
                <c:formatCode>General</c:formatCode>
                <c:ptCount val="478"/>
                <c:pt idx="0">
                  <c:v>-714</c:v>
                </c:pt>
                <c:pt idx="1">
                  <c:v>-473</c:v>
                </c:pt>
                <c:pt idx="2">
                  <c:v>0</c:v>
                </c:pt>
                <c:pt idx="3">
                  <c:v>201</c:v>
                </c:pt>
                <c:pt idx="4">
                  <c:v>241</c:v>
                </c:pt>
                <c:pt idx="5">
                  <c:v>376</c:v>
                </c:pt>
                <c:pt idx="6">
                  <c:v>864</c:v>
                </c:pt>
                <c:pt idx="7">
                  <c:v>870</c:v>
                </c:pt>
                <c:pt idx="8">
                  <c:v>951</c:v>
                </c:pt>
                <c:pt idx="9">
                  <c:v>973</c:v>
                </c:pt>
                <c:pt idx="10">
                  <c:v>977</c:v>
                </c:pt>
                <c:pt idx="11">
                  <c:v>1235</c:v>
                </c:pt>
                <c:pt idx="12">
                  <c:v>1274</c:v>
                </c:pt>
                <c:pt idx="13">
                  <c:v>1292</c:v>
                </c:pt>
                <c:pt idx="14">
                  <c:v>1293</c:v>
                </c:pt>
                <c:pt idx="15">
                  <c:v>1327</c:v>
                </c:pt>
                <c:pt idx="16">
                  <c:v>1352</c:v>
                </c:pt>
                <c:pt idx="17">
                  <c:v>1396</c:v>
                </c:pt>
                <c:pt idx="18">
                  <c:v>1401.5</c:v>
                </c:pt>
                <c:pt idx="19">
                  <c:v>1402</c:v>
                </c:pt>
                <c:pt idx="20">
                  <c:v>1402.5</c:v>
                </c:pt>
                <c:pt idx="21">
                  <c:v>1403</c:v>
                </c:pt>
                <c:pt idx="22">
                  <c:v>1404</c:v>
                </c:pt>
                <c:pt idx="23">
                  <c:v>1425</c:v>
                </c:pt>
                <c:pt idx="24">
                  <c:v>1429</c:v>
                </c:pt>
                <c:pt idx="25">
                  <c:v>1450</c:v>
                </c:pt>
                <c:pt idx="26">
                  <c:v>1451</c:v>
                </c:pt>
                <c:pt idx="27">
                  <c:v>1452</c:v>
                </c:pt>
                <c:pt idx="28">
                  <c:v>1453</c:v>
                </c:pt>
                <c:pt idx="29">
                  <c:v>1458</c:v>
                </c:pt>
                <c:pt idx="30">
                  <c:v>1458</c:v>
                </c:pt>
                <c:pt idx="31">
                  <c:v>1458</c:v>
                </c:pt>
                <c:pt idx="32">
                  <c:v>1465</c:v>
                </c:pt>
                <c:pt idx="33">
                  <c:v>1482</c:v>
                </c:pt>
                <c:pt idx="34">
                  <c:v>1482.5</c:v>
                </c:pt>
                <c:pt idx="35">
                  <c:v>1483</c:v>
                </c:pt>
                <c:pt idx="36">
                  <c:v>1483</c:v>
                </c:pt>
                <c:pt idx="37">
                  <c:v>1483.5</c:v>
                </c:pt>
              </c:numCache>
            </c:numRef>
          </c:xVal>
          <c:yVal>
            <c:numRef>
              <c:f>Active!$J$21:$J$498</c:f>
              <c:numCache>
                <c:formatCode>General</c:formatCode>
                <c:ptCount val="478"/>
                <c:pt idx="0">
                  <c:v>-0.18489999999655993</c:v>
                </c:pt>
                <c:pt idx="1">
                  <c:v>-0.16614999999728752</c:v>
                </c:pt>
                <c:pt idx="4">
                  <c:v>0.25684999999793945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93-445B-9B6F-CCEA57C24B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Active!$F$21:$F$498</c:f>
              <c:numCache>
                <c:formatCode>General</c:formatCode>
                <c:ptCount val="478"/>
                <c:pt idx="0">
                  <c:v>-714</c:v>
                </c:pt>
                <c:pt idx="1">
                  <c:v>-473</c:v>
                </c:pt>
                <c:pt idx="2">
                  <c:v>0</c:v>
                </c:pt>
                <c:pt idx="3">
                  <c:v>201</c:v>
                </c:pt>
                <c:pt idx="4">
                  <c:v>241</c:v>
                </c:pt>
                <c:pt idx="5">
                  <c:v>376</c:v>
                </c:pt>
                <c:pt idx="6">
                  <c:v>864</c:v>
                </c:pt>
                <c:pt idx="7">
                  <c:v>870</c:v>
                </c:pt>
                <c:pt idx="8">
                  <c:v>951</c:v>
                </c:pt>
                <c:pt idx="9">
                  <c:v>973</c:v>
                </c:pt>
                <c:pt idx="10">
                  <c:v>977</c:v>
                </c:pt>
                <c:pt idx="11">
                  <c:v>1235</c:v>
                </c:pt>
                <c:pt idx="12">
                  <c:v>1274</c:v>
                </c:pt>
                <c:pt idx="13">
                  <c:v>1292</c:v>
                </c:pt>
                <c:pt idx="14">
                  <c:v>1293</c:v>
                </c:pt>
                <c:pt idx="15">
                  <c:v>1327</c:v>
                </c:pt>
                <c:pt idx="16">
                  <c:v>1352</c:v>
                </c:pt>
                <c:pt idx="17">
                  <c:v>1396</c:v>
                </c:pt>
                <c:pt idx="18">
                  <c:v>1401.5</c:v>
                </c:pt>
                <c:pt idx="19">
                  <c:v>1402</c:v>
                </c:pt>
                <c:pt idx="20">
                  <c:v>1402.5</c:v>
                </c:pt>
                <c:pt idx="21">
                  <c:v>1403</c:v>
                </c:pt>
                <c:pt idx="22">
                  <c:v>1404</c:v>
                </c:pt>
                <c:pt idx="23">
                  <c:v>1425</c:v>
                </c:pt>
                <c:pt idx="24">
                  <c:v>1429</c:v>
                </c:pt>
                <c:pt idx="25">
                  <c:v>1450</c:v>
                </c:pt>
                <c:pt idx="26">
                  <c:v>1451</c:v>
                </c:pt>
                <c:pt idx="27">
                  <c:v>1452</c:v>
                </c:pt>
                <c:pt idx="28">
                  <c:v>1453</c:v>
                </c:pt>
                <c:pt idx="29">
                  <c:v>1458</c:v>
                </c:pt>
                <c:pt idx="30">
                  <c:v>1458</c:v>
                </c:pt>
                <c:pt idx="31">
                  <c:v>1458</c:v>
                </c:pt>
                <c:pt idx="32">
                  <c:v>1465</c:v>
                </c:pt>
                <c:pt idx="33">
                  <c:v>1482</c:v>
                </c:pt>
                <c:pt idx="34">
                  <c:v>1482.5</c:v>
                </c:pt>
                <c:pt idx="35">
                  <c:v>1483</c:v>
                </c:pt>
                <c:pt idx="36">
                  <c:v>1483</c:v>
                </c:pt>
                <c:pt idx="37">
                  <c:v>1483.5</c:v>
                </c:pt>
              </c:numCache>
            </c:numRef>
          </c:xVal>
          <c:yVal>
            <c:numRef>
              <c:f>Active!$K$21:$K$498</c:f>
              <c:numCache>
                <c:formatCode>General</c:formatCode>
                <c:ptCount val="478"/>
                <c:pt idx="6">
                  <c:v>1.2482999998173909</c:v>
                </c:pt>
                <c:pt idx="7">
                  <c:v>1.253300000083982</c:v>
                </c:pt>
                <c:pt idx="8">
                  <c:v>1.4148500001974753</c:v>
                </c:pt>
                <c:pt idx="9">
                  <c:v>1.4420500000996981</c:v>
                </c:pt>
                <c:pt idx="11">
                  <c:v>1.8391500002035173</c:v>
                </c:pt>
                <c:pt idx="12">
                  <c:v>1.9003999999185908</c:v>
                </c:pt>
                <c:pt idx="13">
                  <c:v>1.9122000001079869</c:v>
                </c:pt>
                <c:pt idx="14">
                  <c:v>1.9488500000879867</c:v>
                </c:pt>
                <c:pt idx="15">
                  <c:v>1.9602500001128647</c:v>
                </c:pt>
                <c:pt idx="16">
                  <c:v>2.0587000000086846</c:v>
                </c:pt>
                <c:pt idx="17">
                  <c:v>2.0735000000204309</c:v>
                </c:pt>
                <c:pt idx="18">
                  <c:v>2.0789749998075422</c:v>
                </c:pt>
                <c:pt idx="19">
                  <c:v>2.0858700000680983</c:v>
                </c:pt>
                <c:pt idx="20">
                  <c:v>2.0767750001105014</c:v>
                </c:pt>
                <c:pt idx="21">
                  <c:v>2.084389999799896</c:v>
                </c:pt>
                <c:pt idx="22">
                  <c:v>2.071000000119966</c:v>
                </c:pt>
                <c:pt idx="23">
                  <c:v>2.1199500000293483</c:v>
                </c:pt>
                <c:pt idx="24">
                  <c:v>2.1328499997907784</c:v>
                </c:pt>
                <c:pt idx="25">
                  <c:v>2.1444099999789614</c:v>
                </c:pt>
                <c:pt idx="26">
                  <c:v>2.1455400000268128</c:v>
                </c:pt>
                <c:pt idx="27">
                  <c:v>2.1467500002327142</c:v>
                </c:pt>
                <c:pt idx="28">
                  <c:v>2.1462800002045697</c:v>
                </c:pt>
                <c:pt idx="29">
                  <c:v>2.1344000001699897</c:v>
                </c:pt>
                <c:pt idx="30">
                  <c:v>2.1603999997751089</c:v>
                </c:pt>
                <c:pt idx="31">
                  <c:v>2.1605999999010237</c:v>
                </c:pt>
                <c:pt idx="32">
                  <c:v>2.1725499998428859</c:v>
                </c:pt>
                <c:pt idx="33">
                  <c:v>2.1781899998604786</c:v>
                </c:pt>
                <c:pt idx="34">
                  <c:v>2.1688750000903383</c:v>
                </c:pt>
                <c:pt idx="35">
                  <c:v>2.1791100001792074</c:v>
                </c:pt>
                <c:pt idx="36">
                  <c:v>2.1810500000501634</c:v>
                </c:pt>
                <c:pt idx="37">
                  <c:v>2.1674250000578468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93-445B-9B6F-CCEA57C24B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Active!$F$21:$F$48</c:f>
              <c:numCache>
                <c:formatCode>General</c:formatCode>
                <c:ptCount val="28"/>
                <c:pt idx="0">
                  <c:v>-714</c:v>
                </c:pt>
                <c:pt idx="1">
                  <c:v>-473</c:v>
                </c:pt>
                <c:pt idx="2">
                  <c:v>0</c:v>
                </c:pt>
                <c:pt idx="3">
                  <c:v>201</c:v>
                </c:pt>
                <c:pt idx="4">
                  <c:v>241</c:v>
                </c:pt>
                <c:pt idx="5">
                  <c:v>376</c:v>
                </c:pt>
                <c:pt idx="6">
                  <c:v>864</c:v>
                </c:pt>
                <c:pt idx="7">
                  <c:v>870</c:v>
                </c:pt>
                <c:pt idx="8">
                  <c:v>951</c:v>
                </c:pt>
                <c:pt idx="9">
                  <c:v>973</c:v>
                </c:pt>
                <c:pt idx="10">
                  <c:v>977</c:v>
                </c:pt>
                <c:pt idx="11">
                  <c:v>1235</c:v>
                </c:pt>
                <c:pt idx="12">
                  <c:v>1274</c:v>
                </c:pt>
                <c:pt idx="13">
                  <c:v>1292</c:v>
                </c:pt>
                <c:pt idx="14">
                  <c:v>1293</c:v>
                </c:pt>
                <c:pt idx="15">
                  <c:v>1327</c:v>
                </c:pt>
                <c:pt idx="16">
                  <c:v>1352</c:v>
                </c:pt>
                <c:pt idx="17">
                  <c:v>1396</c:v>
                </c:pt>
                <c:pt idx="18">
                  <c:v>1401.5</c:v>
                </c:pt>
                <c:pt idx="19">
                  <c:v>1402</c:v>
                </c:pt>
                <c:pt idx="20">
                  <c:v>1402.5</c:v>
                </c:pt>
                <c:pt idx="21">
                  <c:v>1403</c:v>
                </c:pt>
                <c:pt idx="22">
                  <c:v>1404</c:v>
                </c:pt>
                <c:pt idx="23">
                  <c:v>1425</c:v>
                </c:pt>
                <c:pt idx="24">
                  <c:v>1429</c:v>
                </c:pt>
                <c:pt idx="25">
                  <c:v>1450</c:v>
                </c:pt>
                <c:pt idx="26">
                  <c:v>1451</c:v>
                </c:pt>
                <c:pt idx="27">
                  <c:v>1452</c:v>
                </c:pt>
              </c:numCache>
            </c:numRef>
          </c:xVal>
          <c:yVal>
            <c:numRef>
              <c:f>Active!$L$21:$L$48</c:f>
              <c:numCache>
                <c:formatCode>General</c:formatCode>
                <c:ptCount val="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93-445B-9B6F-CCEA57C24B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Active!$F$21:$F$48</c:f>
              <c:numCache>
                <c:formatCode>General</c:formatCode>
                <c:ptCount val="28"/>
                <c:pt idx="0">
                  <c:v>-714</c:v>
                </c:pt>
                <c:pt idx="1">
                  <c:v>-473</c:v>
                </c:pt>
                <c:pt idx="2">
                  <c:v>0</c:v>
                </c:pt>
                <c:pt idx="3">
                  <c:v>201</c:v>
                </c:pt>
                <c:pt idx="4">
                  <c:v>241</c:v>
                </c:pt>
                <c:pt idx="5">
                  <c:v>376</c:v>
                </c:pt>
                <c:pt idx="6">
                  <c:v>864</c:v>
                </c:pt>
                <c:pt idx="7">
                  <c:v>870</c:v>
                </c:pt>
                <c:pt idx="8">
                  <c:v>951</c:v>
                </c:pt>
                <c:pt idx="9">
                  <c:v>973</c:v>
                </c:pt>
                <c:pt idx="10">
                  <c:v>977</c:v>
                </c:pt>
                <c:pt idx="11">
                  <c:v>1235</c:v>
                </c:pt>
                <c:pt idx="12">
                  <c:v>1274</c:v>
                </c:pt>
                <c:pt idx="13">
                  <c:v>1292</c:v>
                </c:pt>
                <c:pt idx="14">
                  <c:v>1293</c:v>
                </c:pt>
                <c:pt idx="15">
                  <c:v>1327</c:v>
                </c:pt>
                <c:pt idx="16">
                  <c:v>1352</c:v>
                </c:pt>
                <c:pt idx="17">
                  <c:v>1396</c:v>
                </c:pt>
                <c:pt idx="18">
                  <c:v>1401.5</c:v>
                </c:pt>
                <c:pt idx="19">
                  <c:v>1402</c:v>
                </c:pt>
                <c:pt idx="20">
                  <c:v>1402.5</c:v>
                </c:pt>
                <c:pt idx="21">
                  <c:v>1403</c:v>
                </c:pt>
                <c:pt idx="22">
                  <c:v>1404</c:v>
                </c:pt>
                <c:pt idx="23">
                  <c:v>1425</c:v>
                </c:pt>
                <c:pt idx="24">
                  <c:v>1429</c:v>
                </c:pt>
                <c:pt idx="25">
                  <c:v>1450</c:v>
                </c:pt>
                <c:pt idx="26">
                  <c:v>1451</c:v>
                </c:pt>
                <c:pt idx="27">
                  <c:v>1452</c:v>
                </c:pt>
              </c:numCache>
            </c:numRef>
          </c:xVal>
          <c:yVal>
            <c:numRef>
              <c:f>Active!$M$21:$M$48</c:f>
              <c:numCache>
                <c:formatCode>General</c:formatCode>
                <c:ptCount val="2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93-445B-9B6F-CCEA57C24B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Active!$F$21:$F$498</c:f>
              <c:numCache>
                <c:formatCode>General</c:formatCode>
                <c:ptCount val="478"/>
                <c:pt idx="0">
                  <c:v>-714</c:v>
                </c:pt>
                <c:pt idx="1">
                  <c:v>-473</c:v>
                </c:pt>
                <c:pt idx="2">
                  <c:v>0</c:v>
                </c:pt>
                <c:pt idx="3">
                  <c:v>201</c:v>
                </c:pt>
                <c:pt idx="4">
                  <c:v>241</c:v>
                </c:pt>
                <c:pt idx="5">
                  <c:v>376</c:v>
                </c:pt>
                <c:pt idx="6">
                  <c:v>864</c:v>
                </c:pt>
                <c:pt idx="7">
                  <c:v>870</c:v>
                </c:pt>
                <c:pt idx="8">
                  <c:v>951</c:v>
                </c:pt>
                <c:pt idx="9">
                  <c:v>973</c:v>
                </c:pt>
                <c:pt idx="10">
                  <c:v>977</c:v>
                </c:pt>
                <c:pt idx="11">
                  <c:v>1235</c:v>
                </c:pt>
                <c:pt idx="12">
                  <c:v>1274</c:v>
                </c:pt>
                <c:pt idx="13">
                  <c:v>1292</c:v>
                </c:pt>
                <c:pt idx="14">
                  <c:v>1293</c:v>
                </c:pt>
                <c:pt idx="15">
                  <c:v>1327</c:v>
                </c:pt>
                <c:pt idx="16">
                  <c:v>1352</c:v>
                </c:pt>
                <c:pt idx="17">
                  <c:v>1396</c:v>
                </c:pt>
                <c:pt idx="18">
                  <c:v>1401.5</c:v>
                </c:pt>
                <c:pt idx="19">
                  <c:v>1402</c:v>
                </c:pt>
                <c:pt idx="20">
                  <c:v>1402.5</c:v>
                </c:pt>
                <c:pt idx="21">
                  <c:v>1403</c:v>
                </c:pt>
                <c:pt idx="22">
                  <c:v>1404</c:v>
                </c:pt>
                <c:pt idx="23">
                  <c:v>1425</c:v>
                </c:pt>
                <c:pt idx="24">
                  <c:v>1429</c:v>
                </c:pt>
                <c:pt idx="25">
                  <c:v>1450</c:v>
                </c:pt>
                <c:pt idx="26">
                  <c:v>1451</c:v>
                </c:pt>
                <c:pt idx="27">
                  <c:v>1452</c:v>
                </c:pt>
                <c:pt idx="28">
                  <c:v>1453</c:v>
                </c:pt>
                <c:pt idx="29">
                  <c:v>1458</c:v>
                </c:pt>
                <c:pt idx="30">
                  <c:v>1458</c:v>
                </c:pt>
                <c:pt idx="31">
                  <c:v>1458</c:v>
                </c:pt>
                <c:pt idx="32">
                  <c:v>1465</c:v>
                </c:pt>
                <c:pt idx="33">
                  <c:v>1482</c:v>
                </c:pt>
                <c:pt idx="34">
                  <c:v>1482.5</c:v>
                </c:pt>
                <c:pt idx="35">
                  <c:v>1483</c:v>
                </c:pt>
                <c:pt idx="36">
                  <c:v>1483</c:v>
                </c:pt>
                <c:pt idx="37">
                  <c:v>1483.5</c:v>
                </c:pt>
              </c:numCache>
            </c:numRef>
          </c:xVal>
          <c:yVal>
            <c:numRef>
              <c:f>Active!$N$21:$N$498</c:f>
              <c:numCache>
                <c:formatCode>General</c:formatCode>
                <c:ptCount val="478"/>
                <c:pt idx="10">
                  <c:v>1.50745000000461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93-445B-9B6F-CCEA57C24BB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Active!$F$21:$F$48</c:f>
              <c:numCache>
                <c:formatCode>General</c:formatCode>
                <c:ptCount val="28"/>
                <c:pt idx="0">
                  <c:v>-714</c:v>
                </c:pt>
                <c:pt idx="1">
                  <c:v>-473</c:v>
                </c:pt>
                <c:pt idx="2">
                  <c:v>0</c:v>
                </c:pt>
                <c:pt idx="3">
                  <c:v>201</c:v>
                </c:pt>
                <c:pt idx="4">
                  <c:v>241</c:v>
                </c:pt>
                <c:pt idx="5">
                  <c:v>376</c:v>
                </c:pt>
                <c:pt idx="6">
                  <c:v>864</c:v>
                </c:pt>
                <c:pt idx="7">
                  <c:v>870</c:v>
                </c:pt>
                <c:pt idx="8">
                  <c:v>951</c:v>
                </c:pt>
                <c:pt idx="9">
                  <c:v>973</c:v>
                </c:pt>
                <c:pt idx="10">
                  <c:v>977</c:v>
                </c:pt>
                <c:pt idx="11">
                  <c:v>1235</c:v>
                </c:pt>
                <c:pt idx="12">
                  <c:v>1274</c:v>
                </c:pt>
                <c:pt idx="13">
                  <c:v>1292</c:v>
                </c:pt>
                <c:pt idx="14">
                  <c:v>1293</c:v>
                </c:pt>
                <c:pt idx="15">
                  <c:v>1327</c:v>
                </c:pt>
                <c:pt idx="16">
                  <c:v>1352</c:v>
                </c:pt>
                <c:pt idx="17">
                  <c:v>1396</c:v>
                </c:pt>
                <c:pt idx="18">
                  <c:v>1401.5</c:v>
                </c:pt>
                <c:pt idx="19">
                  <c:v>1402</c:v>
                </c:pt>
                <c:pt idx="20">
                  <c:v>1402.5</c:v>
                </c:pt>
                <c:pt idx="21">
                  <c:v>1403</c:v>
                </c:pt>
                <c:pt idx="22">
                  <c:v>1404</c:v>
                </c:pt>
                <c:pt idx="23">
                  <c:v>1425</c:v>
                </c:pt>
                <c:pt idx="24">
                  <c:v>1429</c:v>
                </c:pt>
                <c:pt idx="25">
                  <c:v>1450</c:v>
                </c:pt>
                <c:pt idx="26">
                  <c:v>1451</c:v>
                </c:pt>
                <c:pt idx="27">
                  <c:v>1452</c:v>
                </c:pt>
              </c:numCache>
            </c:numRef>
          </c:xVal>
          <c:yVal>
            <c:numRef>
              <c:f>Active!$O$21:$O$48</c:f>
              <c:numCache>
                <c:formatCode>General</c:formatCode>
                <c:ptCount val="28"/>
                <c:pt idx="0">
                  <c:v>-1.195013611183126</c:v>
                </c:pt>
                <c:pt idx="1">
                  <c:v>-0.82078922539493204</c:v>
                </c:pt>
                <c:pt idx="2">
                  <c:v>-8.6315638350053403E-2</c:v>
                </c:pt>
                <c:pt idx="3">
                  <c:v>0.22579681618698805</c:v>
                </c:pt>
                <c:pt idx="4">
                  <c:v>0.28790874743814054</c:v>
                </c:pt>
                <c:pt idx="5">
                  <c:v>0.49753651541078037</c:v>
                </c:pt>
                <c:pt idx="6">
                  <c:v>1.2553020766748411</c:v>
                </c:pt>
                <c:pt idx="7">
                  <c:v>1.264618866362514</c:v>
                </c:pt>
                <c:pt idx="8">
                  <c:v>1.3903955271460979</c:v>
                </c:pt>
                <c:pt idx="9">
                  <c:v>1.4245570893342319</c:v>
                </c:pt>
                <c:pt idx="10">
                  <c:v>1.4307682824593471</c:v>
                </c:pt>
                <c:pt idx="11">
                  <c:v>1.8313902390292809</c:v>
                </c:pt>
                <c:pt idx="12">
                  <c:v>1.8919493719991545</c:v>
                </c:pt>
                <c:pt idx="13">
                  <c:v>1.9198997410621732</c:v>
                </c:pt>
                <c:pt idx="14">
                  <c:v>1.9214525393434518</c:v>
                </c:pt>
                <c:pt idx="15">
                  <c:v>1.9742476809069316</c:v>
                </c:pt>
                <c:pt idx="16">
                  <c:v>2.0130676379389021</c:v>
                </c:pt>
                <c:pt idx="17">
                  <c:v>2.08139076231517</c:v>
                </c:pt>
                <c:pt idx="18">
                  <c:v>2.0899311528622029</c:v>
                </c:pt>
                <c:pt idx="19">
                  <c:v>2.0907075520028426</c:v>
                </c:pt>
                <c:pt idx="20">
                  <c:v>2.0914839511434824</c:v>
                </c:pt>
                <c:pt idx="21">
                  <c:v>2.0922603502841213</c:v>
                </c:pt>
                <c:pt idx="22">
                  <c:v>2.0938131485653999</c:v>
                </c:pt>
                <c:pt idx="23">
                  <c:v>2.1264219124722556</c:v>
                </c:pt>
                <c:pt idx="24">
                  <c:v>2.1326331055973702</c:v>
                </c:pt>
                <c:pt idx="25">
                  <c:v>2.1652418695042259</c:v>
                </c:pt>
                <c:pt idx="26">
                  <c:v>2.1667946677855046</c:v>
                </c:pt>
                <c:pt idx="27">
                  <c:v>2.1683474660667832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93-445B-9B6F-CCEA57C24BBA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Active!$U$1:$U$24</c:f>
              <c:numCache>
                <c:formatCode>General</c:formatCode>
                <c:ptCount val="24"/>
                <c:pt idx="0">
                  <c:v>-800</c:v>
                </c:pt>
                <c:pt idx="1">
                  <c:v>-700</c:v>
                </c:pt>
                <c:pt idx="2">
                  <c:v>-600</c:v>
                </c:pt>
                <c:pt idx="3">
                  <c:v>-500</c:v>
                </c:pt>
                <c:pt idx="4">
                  <c:v>-400</c:v>
                </c:pt>
                <c:pt idx="5">
                  <c:v>-300</c:v>
                </c:pt>
                <c:pt idx="6">
                  <c:v>-200</c:v>
                </c:pt>
                <c:pt idx="7">
                  <c:v>-100</c:v>
                </c:pt>
                <c:pt idx="8">
                  <c:v>0</c:v>
                </c:pt>
                <c:pt idx="9">
                  <c:v>100</c:v>
                </c:pt>
                <c:pt idx="10">
                  <c:v>200</c:v>
                </c:pt>
                <c:pt idx="11">
                  <c:v>300</c:v>
                </c:pt>
                <c:pt idx="12">
                  <c:v>400</c:v>
                </c:pt>
                <c:pt idx="13">
                  <c:v>500</c:v>
                </c:pt>
                <c:pt idx="14">
                  <c:v>600</c:v>
                </c:pt>
                <c:pt idx="15">
                  <c:v>700</c:v>
                </c:pt>
                <c:pt idx="16">
                  <c:v>800</c:v>
                </c:pt>
                <c:pt idx="17">
                  <c:v>900</c:v>
                </c:pt>
                <c:pt idx="18">
                  <c:v>1000</c:v>
                </c:pt>
                <c:pt idx="19">
                  <c:v>1100</c:v>
                </c:pt>
                <c:pt idx="20">
                  <c:v>1200</c:v>
                </c:pt>
                <c:pt idx="21">
                  <c:v>1300</c:v>
                </c:pt>
                <c:pt idx="22">
                  <c:v>1400</c:v>
                </c:pt>
                <c:pt idx="23">
                  <c:v>1500</c:v>
                </c:pt>
              </c:numCache>
            </c:numRef>
          </c:xVal>
          <c:yVal>
            <c:numRef>
              <c:f>Active!$V$1:$V$24</c:f>
              <c:numCache>
                <c:formatCode>0.00E+00</c:formatCode>
                <c:ptCount val="24"/>
                <c:pt idx="0">
                  <c:v>-0.15350926716433427</c:v>
                </c:pt>
                <c:pt idx="1">
                  <c:v>-0.18073170398170152</c:v>
                </c:pt>
                <c:pt idx="2">
                  <c:v>-0.19384028833014799</c:v>
                </c:pt>
                <c:pt idx="3">
                  <c:v>-0.19283502020967391</c:v>
                </c:pt>
                <c:pt idx="4">
                  <c:v>-0.17771589962027917</c:v>
                </c:pt>
                <c:pt idx="5">
                  <c:v>-0.14848292656196382</c:v>
                </c:pt>
                <c:pt idx="6">
                  <c:v>-0.10513610103472781</c:v>
                </c:pt>
                <c:pt idx="7">
                  <c:v>-4.7675423038571141E-2</c:v>
                </c:pt>
                <c:pt idx="8">
                  <c:v>2.3899107426506173E-2</c:v>
                </c:pt>
                <c:pt idx="9">
                  <c:v>0.10958749036050412</c:v>
                </c:pt>
                <c:pt idx="10">
                  <c:v>0.20938972576342274</c:v>
                </c:pt>
                <c:pt idx="11">
                  <c:v>0.32330581363526201</c:v>
                </c:pt>
                <c:pt idx="12">
                  <c:v>0.45133575397602194</c:v>
                </c:pt>
                <c:pt idx="13">
                  <c:v>0.59347954678570247</c:v>
                </c:pt>
                <c:pt idx="14">
                  <c:v>0.74973719206430367</c:v>
                </c:pt>
                <c:pt idx="15">
                  <c:v>0.92010868981182536</c:v>
                </c:pt>
                <c:pt idx="16">
                  <c:v>1.1045940400282679</c:v>
                </c:pt>
                <c:pt idx="17">
                  <c:v>1.303193242713631</c:v>
                </c:pt>
                <c:pt idx="18">
                  <c:v>1.515906297867915</c:v>
                </c:pt>
                <c:pt idx="19">
                  <c:v>1.7427332054911191</c:v>
                </c:pt>
                <c:pt idx="20">
                  <c:v>1.9836739655832445</c:v>
                </c:pt>
                <c:pt idx="21">
                  <c:v>2.2387285781442898</c:v>
                </c:pt>
                <c:pt idx="22">
                  <c:v>2.5078970431742564</c:v>
                </c:pt>
                <c:pt idx="23">
                  <c:v>2.7911793606731434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93-445B-9B6F-CCEA57C24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1652624"/>
        <c:axId val="1"/>
      </c:scatterChart>
      <c:valAx>
        <c:axId val="781652624"/>
        <c:scaling>
          <c:orientation val="minMax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80808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12887812100415"/>
              <c:y val="0.854840982714998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6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4102564102564103E-2"/>
              <c:y val="0.381721564083768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1652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256437176122213"/>
          <c:y val="0.93010995247215722"/>
          <c:w val="0.66794952554007669"/>
          <c:h val="5.37636849447873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Graph</a:t>
            </a:r>
          </a:p>
        </c:rich>
      </c:tx>
      <c:layout>
        <c:manualLayout>
          <c:xMode val="edge"/>
          <c:yMode val="edge"/>
          <c:x val="0.45312554680664913"/>
          <c:y val="3.0800821355236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04249451000781E-2"/>
          <c:y val="0.10061611730793332"/>
          <c:w val="0.89583447244577086"/>
          <c:h val="0.77002130592806117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Mode val="edge"/>
                  <c:yMode val="edge"/>
                  <c:x val="0.10677096909964129"/>
                  <c:y val="1.026695074570748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Q_fit!$D$21:$D$28</c:f>
              <c:numCache>
                <c:formatCode>General</c:formatCode>
                <c:ptCount val="8"/>
                <c:pt idx="0">
                  <c:v>-7.1400000000000005E-2</c:v>
                </c:pt>
                <c:pt idx="1">
                  <c:v>-4.7300000000000002E-2</c:v>
                </c:pt>
                <c:pt idx="2">
                  <c:v>0</c:v>
                </c:pt>
                <c:pt idx="3">
                  <c:v>2.01E-2</c:v>
                </c:pt>
                <c:pt idx="4">
                  <c:v>2.41E-2</c:v>
                </c:pt>
                <c:pt idx="5">
                  <c:v>3.7600000000000001E-2</c:v>
                </c:pt>
                <c:pt idx="6">
                  <c:v>9.5100000000000004E-2</c:v>
                </c:pt>
                <c:pt idx="7">
                  <c:v>9.7299999999999998E-2</c:v>
                </c:pt>
              </c:numCache>
            </c:numRef>
          </c:xVal>
          <c:yVal>
            <c:numRef>
              <c:f>Q_fit!$E$21:$E$28</c:f>
              <c:numCache>
                <c:formatCode>General</c:formatCode>
                <c:ptCount val="8"/>
                <c:pt idx="0">
                  <c:v>-0.18489999999655993</c:v>
                </c:pt>
                <c:pt idx="1">
                  <c:v>-0.16614999999728752</c:v>
                </c:pt>
                <c:pt idx="2">
                  <c:v>0</c:v>
                </c:pt>
                <c:pt idx="3">
                  <c:v>0.15285000000585569</c:v>
                </c:pt>
                <c:pt idx="4">
                  <c:v>0.25684999999793945</c:v>
                </c:pt>
                <c:pt idx="5">
                  <c:v>0.49160000000119908</c:v>
                </c:pt>
                <c:pt idx="6">
                  <c:v>1.4148500000010245</c:v>
                </c:pt>
                <c:pt idx="7">
                  <c:v>1.4420500000051106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83-4444-8F49-8093AE345307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Q_fit!$U$2:$U$21</c:f>
              <c:numCache>
                <c:formatCode>General</c:formatCode>
                <c:ptCount val="20"/>
                <c:pt idx="0">
                  <c:v>-0.08</c:v>
                </c:pt>
                <c:pt idx="1">
                  <c:v>-7.0000000000000007E-2</c:v>
                </c:pt>
                <c:pt idx="2">
                  <c:v>-0.06</c:v>
                </c:pt>
                <c:pt idx="3">
                  <c:v>-0.05</c:v>
                </c:pt>
                <c:pt idx="4">
                  <c:v>-0.04</c:v>
                </c:pt>
                <c:pt idx="5">
                  <c:v>-0.03</c:v>
                </c:pt>
                <c:pt idx="6">
                  <c:v>-0.02</c:v>
                </c:pt>
                <c:pt idx="7">
                  <c:v>-0.01</c:v>
                </c:pt>
                <c:pt idx="8">
                  <c:v>0</c:v>
                </c:pt>
                <c:pt idx="9">
                  <c:v>0.01</c:v>
                </c:pt>
                <c:pt idx="10">
                  <c:v>0.02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0.11</c:v>
                </c:pt>
              </c:numCache>
            </c:numRef>
          </c:xVal>
          <c:yVal>
            <c:numRef>
              <c:f>Q_fit!$V$2:$V$21</c:f>
              <c:numCache>
                <c:formatCode>General</c:formatCode>
                <c:ptCount val="20"/>
                <c:pt idx="0">
                  <c:v>-0.15350926716433427</c:v>
                </c:pt>
                <c:pt idx="1">
                  <c:v>-0.18073170398170146</c:v>
                </c:pt>
                <c:pt idx="2">
                  <c:v>-0.19384028833014799</c:v>
                </c:pt>
                <c:pt idx="3">
                  <c:v>-0.19283502020967389</c:v>
                </c:pt>
                <c:pt idx="4">
                  <c:v>-0.17771589962027917</c:v>
                </c:pt>
                <c:pt idx="5">
                  <c:v>-0.14848292656196382</c:v>
                </c:pt>
                <c:pt idx="6">
                  <c:v>-0.10513610103472781</c:v>
                </c:pt>
                <c:pt idx="7">
                  <c:v>-4.7675423038571141E-2</c:v>
                </c:pt>
                <c:pt idx="8">
                  <c:v>2.3899107426506173E-2</c:v>
                </c:pt>
                <c:pt idx="9">
                  <c:v>0.10958749036050412</c:v>
                </c:pt>
                <c:pt idx="10">
                  <c:v>0.20938972576342274</c:v>
                </c:pt>
                <c:pt idx="11">
                  <c:v>0.32330581363526201</c:v>
                </c:pt>
                <c:pt idx="12">
                  <c:v>0.45133575397602194</c:v>
                </c:pt>
                <c:pt idx="13">
                  <c:v>0.59347954678570247</c:v>
                </c:pt>
                <c:pt idx="14">
                  <c:v>0.74973719206430367</c:v>
                </c:pt>
                <c:pt idx="15">
                  <c:v>0.92010868981182548</c:v>
                </c:pt>
                <c:pt idx="16">
                  <c:v>1.1045940400282679</c:v>
                </c:pt>
                <c:pt idx="17">
                  <c:v>1.303193242713631</c:v>
                </c:pt>
                <c:pt idx="18">
                  <c:v>1.515906297867915</c:v>
                </c:pt>
                <c:pt idx="19">
                  <c:v>1.7427332054911191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83-4444-8F49-8093AE345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254520"/>
        <c:axId val="1"/>
      </c:scatterChart>
      <c:valAx>
        <c:axId val="780254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69140707020997372"/>
              <c:y val="0.92607889106264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0.443532258673004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02545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338582677165354"/>
          <c:y val="0.94661277196613258"/>
          <c:w val="0.54687568350831151"/>
          <c:h val="0.989733921863463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0</xdr:rowOff>
    </xdr:from>
    <xdr:to>
      <xdr:col>19</xdr:col>
      <xdr:colOff>542925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C0013FA-EA37-DB94-E451-2C0A68D77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21</xdr:col>
      <xdr:colOff>0</xdr:colOff>
      <xdr:row>27</xdr:row>
      <xdr:rowOff>142875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3EC70F77-34B1-2683-8998-0AFBBF726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4"/>
  <sheetViews>
    <sheetView tabSelected="1" workbookViewId="0">
      <pane xSplit="14" ySplit="22" topLeftCell="O25" activePane="bottomRight" state="frozen"/>
      <selection pane="topRight" activeCell="O1" sqref="O1"/>
      <selection pane="bottomLeft" activeCell="A23" sqref="A23"/>
      <selection pane="bottomRight" activeCell="C19" sqref="C19:D1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11.140625" customWidth="1"/>
    <col min="5" max="6" width="9.140625" customWidth="1"/>
    <col min="7" max="7" width="15.7109375" customWidth="1"/>
    <col min="8" max="14" width="8.5703125" customWidth="1"/>
    <col min="15" max="15" width="8" customWidth="1"/>
    <col min="16" max="16" width="10" customWidth="1"/>
    <col min="17" max="17" width="9.85546875" customWidth="1"/>
  </cols>
  <sheetData>
    <row r="1" spans="1:22" ht="20.25" x14ac:dyDescent="0.3">
      <c r="A1" s="1" t="s">
        <v>46</v>
      </c>
      <c r="B1" s="6"/>
      <c r="C1" s="7"/>
      <c r="U1">
        <v>-800</v>
      </c>
      <c r="V1" s="4">
        <f t="shared" ref="V1:V29" si="0">+D$11+D$12*U1+D$13*U1^2</f>
        <v>-0.15350926716433427</v>
      </c>
    </row>
    <row r="2" spans="1:22" s="5" customFormat="1" ht="12.95" customHeight="1" x14ac:dyDescent="0.2">
      <c r="A2" s="5" t="s">
        <v>25</v>
      </c>
      <c r="B2" s="5" t="s">
        <v>29</v>
      </c>
      <c r="C2" s="5" t="s">
        <v>31</v>
      </c>
      <c r="U2" s="5">
        <v>-700</v>
      </c>
      <c r="V2" s="47">
        <f t="shared" si="0"/>
        <v>-0.18073170398170152</v>
      </c>
    </row>
    <row r="3" spans="1:22" s="5" customFormat="1" ht="12.95" customHeight="1" thickBot="1" x14ac:dyDescent="0.25">
      <c r="D3" s="48" t="s">
        <v>30</v>
      </c>
      <c r="U3" s="5">
        <v>-600</v>
      </c>
      <c r="V3" s="47">
        <f t="shared" si="0"/>
        <v>-0.19384028833014799</v>
      </c>
    </row>
    <row r="4" spans="1:22" s="5" customFormat="1" ht="12.95" customHeight="1" thickTop="1" thickBot="1" x14ac:dyDescent="0.25">
      <c r="A4" s="49" t="s">
        <v>0</v>
      </c>
      <c r="C4" s="50">
        <v>39732.6</v>
      </c>
      <c r="D4" s="51">
        <v>13.617150000000001</v>
      </c>
      <c r="U4" s="5">
        <v>-500</v>
      </c>
      <c r="V4" s="47">
        <f t="shared" si="0"/>
        <v>-0.19283502020967391</v>
      </c>
    </row>
    <row r="5" spans="1:22" s="5" customFormat="1" ht="12.95" customHeight="1" thickTop="1" x14ac:dyDescent="0.2">
      <c r="A5" s="5" t="s">
        <v>130</v>
      </c>
      <c r="C5" s="52">
        <v>-9.5</v>
      </c>
      <c r="U5" s="5">
        <v>-400</v>
      </c>
      <c r="V5" s="47">
        <f t="shared" si="0"/>
        <v>-0.17771589962027917</v>
      </c>
    </row>
    <row r="6" spans="1:22" s="5" customFormat="1" ht="12.95" customHeight="1" x14ac:dyDescent="0.2">
      <c r="A6" s="49" t="s">
        <v>1</v>
      </c>
      <c r="U6" s="5">
        <v>-300</v>
      </c>
      <c r="V6" s="47">
        <f t="shared" si="0"/>
        <v>-0.14848292656196382</v>
      </c>
    </row>
    <row r="7" spans="1:22" s="5" customFormat="1" ht="12.95" customHeight="1" x14ac:dyDescent="0.2">
      <c r="A7" s="5" t="s">
        <v>2</v>
      </c>
      <c r="C7" s="5">
        <f>+C4</f>
        <v>39732.6</v>
      </c>
      <c r="U7" s="5">
        <v>-200</v>
      </c>
      <c r="V7" s="47">
        <f t="shared" si="0"/>
        <v>-0.10513610103472781</v>
      </c>
    </row>
    <row r="8" spans="1:22" s="5" customFormat="1" ht="12.95" customHeight="1" x14ac:dyDescent="0.2">
      <c r="A8" s="5" t="s">
        <v>3</v>
      </c>
      <c r="C8" s="5">
        <f>+D4</f>
        <v>13.617150000000001</v>
      </c>
      <c r="U8" s="5">
        <v>-100</v>
      </c>
      <c r="V8" s="47">
        <f t="shared" si="0"/>
        <v>-4.7675423038571141E-2</v>
      </c>
    </row>
    <row r="9" spans="1:22" s="5" customFormat="1" ht="12.95" customHeight="1" x14ac:dyDescent="0.2">
      <c r="U9" s="5">
        <v>0</v>
      </c>
      <c r="V9" s="47">
        <f t="shared" si="0"/>
        <v>2.3899107426506173E-2</v>
      </c>
    </row>
    <row r="10" spans="1:22" s="5" customFormat="1" ht="12.95" customHeight="1" thickBot="1" x14ac:dyDescent="0.25">
      <c r="C10" s="53" t="s">
        <v>20</v>
      </c>
      <c r="D10" s="53" t="s">
        <v>21</v>
      </c>
      <c r="U10" s="5">
        <v>100</v>
      </c>
      <c r="V10" s="47">
        <f t="shared" si="0"/>
        <v>0.10958749036050412</v>
      </c>
    </row>
    <row r="11" spans="1:22" s="5" customFormat="1" ht="12.95" customHeight="1" x14ac:dyDescent="0.2">
      <c r="A11" s="5" t="s">
        <v>16</v>
      </c>
      <c r="C11" s="5">
        <f>INTERCEPT(G23:G30,F23:F30)</f>
        <v>-8.6315638350053403E-2</v>
      </c>
      <c r="D11" s="54">
        <f>+E11*F11</f>
        <v>2.3899107426506173E-2</v>
      </c>
      <c r="E11" s="55">
        <v>2.3899107426506173E-2</v>
      </c>
      <c r="F11" s="47">
        <v>1</v>
      </c>
      <c r="U11" s="5">
        <v>200</v>
      </c>
      <c r="V11" s="47">
        <f t="shared" si="0"/>
        <v>0.20938972576342274</v>
      </c>
    </row>
    <row r="12" spans="1:22" s="5" customFormat="1" ht="12.95" customHeight="1" x14ac:dyDescent="0.2">
      <c r="A12" s="5" t="s">
        <v>17</v>
      </c>
      <c r="C12" s="5">
        <f>SLOPE(G23:G30,F23:F30)</f>
        <v>1.5527982812788132E-3</v>
      </c>
      <c r="D12" s="54">
        <f>+E12*F12</f>
        <v>7.8631456699537641E-4</v>
      </c>
      <c r="E12" s="56">
        <v>7.8631456699537638</v>
      </c>
      <c r="F12" s="47">
        <v>1E-4</v>
      </c>
      <c r="U12" s="5">
        <v>300</v>
      </c>
      <c r="V12" s="47">
        <f t="shared" si="0"/>
        <v>0.32330581363526201</v>
      </c>
    </row>
    <row r="13" spans="1:22" s="5" customFormat="1" ht="12.95" customHeight="1" thickBot="1" x14ac:dyDescent="0.25">
      <c r="A13" s="5" t="s">
        <v>19</v>
      </c>
      <c r="C13" s="57" t="s">
        <v>14</v>
      </c>
      <c r="D13" s="54">
        <f>+E13*F13</f>
        <v>7.056926234460323E-7</v>
      </c>
      <c r="E13" s="58">
        <v>70.569262344603231</v>
      </c>
      <c r="F13" s="47">
        <v>1E-8</v>
      </c>
      <c r="U13" s="5">
        <v>400</v>
      </c>
      <c r="V13" s="47">
        <f t="shared" si="0"/>
        <v>0.45133575397602194</v>
      </c>
    </row>
    <row r="14" spans="1:22" s="5" customFormat="1" ht="12.95" customHeight="1" x14ac:dyDescent="0.2">
      <c r="A14" s="5" t="s">
        <v>24</v>
      </c>
      <c r="E14" s="5">
        <f>SUM(R21:R28)</f>
        <v>1.0203769291518137E-2</v>
      </c>
      <c r="U14" s="5">
        <v>500</v>
      </c>
      <c r="V14" s="47">
        <f t="shared" si="0"/>
        <v>0.59347954678570247</v>
      </c>
    </row>
    <row r="15" spans="1:22" s="5" customFormat="1" ht="12.95" customHeight="1" x14ac:dyDescent="0.2">
      <c r="A15" s="59" t="s">
        <v>18</v>
      </c>
      <c r="C15" s="60">
        <f>(C7+C11)+(C8+C12)*INT(MAX(F21:F3519))</f>
        <v>59929.049934212788</v>
      </c>
      <c r="D15" s="61">
        <f>+C7+INT(MAX(F21:F1574))*C8+D11+D12*INT(MAX(F21:F4009))+D13*INT(MAX(F21:F4036)^2)</f>
        <v>59929.576522176569</v>
      </c>
      <c r="F15" s="62" t="s">
        <v>131</v>
      </c>
      <c r="G15" s="63">
        <v>1</v>
      </c>
      <c r="U15" s="5">
        <v>600</v>
      </c>
      <c r="V15" s="47">
        <f t="shared" si="0"/>
        <v>0.74973719206430367</v>
      </c>
    </row>
    <row r="16" spans="1:22" s="5" customFormat="1" ht="12.95" customHeight="1" x14ac:dyDescent="0.2">
      <c r="A16" s="49" t="s">
        <v>4</v>
      </c>
      <c r="C16" s="64">
        <f>+C8+C12</f>
        <v>13.61870279828128</v>
      </c>
      <c r="D16" s="61">
        <f>+C8+D12+2*D13*MAX(F21:F9442)</f>
        <v>13.620030104580762</v>
      </c>
      <c r="F16" s="62" t="s">
        <v>132</v>
      </c>
      <c r="G16" s="64">
        <f ca="1">NOW()+15018.5+$C$5/24</f>
        <v>60353.878068171296</v>
      </c>
      <c r="U16" s="5">
        <v>700</v>
      </c>
      <c r="V16" s="47">
        <f t="shared" si="0"/>
        <v>0.92010868981182536</v>
      </c>
    </row>
    <row r="17" spans="1:30" s="5" customFormat="1" ht="12.95" customHeight="1" thickBot="1" x14ac:dyDescent="0.25">
      <c r="A17" s="65" t="s">
        <v>49</v>
      </c>
      <c r="C17" s="5">
        <f>COUNT(C21:C2177)</f>
        <v>38</v>
      </c>
      <c r="F17" s="62" t="s">
        <v>133</v>
      </c>
      <c r="G17" s="66">
        <f ca="1">ROUND(2*(G16-$C$7)/$C$8,0)/2+G15</f>
        <v>1515.5</v>
      </c>
      <c r="U17" s="5">
        <v>800</v>
      </c>
      <c r="V17" s="47">
        <f t="shared" si="0"/>
        <v>1.1045940400282679</v>
      </c>
    </row>
    <row r="18" spans="1:30" s="5" customFormat="1" ht="12.95" customHeight="1" thickTop="1" thickBot="1" x14ac:dyDescent="0.25">
      <c r="A18" s="49" t="s">
        <v>5</v>
      </c>
      <c r="C18" s="67">
        <f>+C15</f>
        <v>59929.049934212788</v>
      </c>
      <c r="D18" s="68">
        <f>C16</f>
        <v>13.61870279828128</v>
      </c>
      <c r="E18" s="62" t="s">
        <v>20</v>
      </c>
      <c r="F18" s="62" t="s">
        <v>134</v>
      </c>
      <c r="G18" s="66">
        <f ca="1">ROUND(2*(G16-$C$15)/$C$16,0)/2+G15</f>
        <v>32</v>
      </c>
      <c r="U18" s="5">
        <v>900</v>
      </c>
      <c r="V18" s="47">
        <f t="shared" si="0"/>
        <v>1.303193242713631</v>
      </c>
    </row>
    <row r="19" spans="1:30" s="5" customFormat="1" ht="12.95" customHeight="1" thickBot="1" x14ac:dyDescent="0.25">
      <c r="A19" s="49" t="s">
        <v>47</v>
      </c>
      <c r="C19" s="69">
        <f>+D15</f>
        <v>59929.576522176569</v>
      </c>
      <c r="D19" s="70">
        <f>+D16</f>
        <v>13.620030104580762</v>
      </c>
      <c r="E19" s="71" t="s">
        <v>48</v>
      </c>
      <c r="F19" s="62" t="s">
        <v>135</v>
      </c>
      <c r="G19" s="72">
        <f ca="1">+$C$15+$C$16*G18-15018.5-$C$5/24</f>
        <v>45346.744257091123</v>
      </c>
      <c r="H19" s="5" t="s">
        <v>136</v>
      </c>
      <c r="U19" s="5">
        <v>1000</v>
      </c>
      <c r="V19" s="47">
        <f t="shared" si="0"/>
        <v>1.515906297867915</v>
      </c>
    </row>
    <row r="20" spans="1:30" s="5" customFormat="1" ht="12.95" customHeight="1" thickBot="1" x14ac:dyDescent="0.25">
      <c r="A20" s="53" t="s">
        <v>6</v>
      </c>
      <c r="B20" s="53" t="s">
        <v>7</v>
      </c>
      <c r="C20" s="53" t="s">
        <v>8</v>
      </c>
      <c r="D20" s="53" t="s">
        <v>13</v>
      </c>
      <c r="E20" s="53" t="s">
        <v>9</v>
      </c>
      <c r="F20" s="53" t="s">
        <v>10</v>
      </c>
      <c r="G20" s="53" t="s">
        <v>11</v>
      </c>
      <c r="H20" s="73" t="s">
        <v>12</v>
      </c>
      <c r="I20" s="73" t="s">
        <v>36</v>
      </c>
      <c r="J20" s="73" t="s">
        <v>43</v>
      </c>
      <c r="K20" s="73" t="s">
        <v>139</v>
      </c>
      <c r="L20" s="73" t="s">
        <v>26</v>
      </c>
      <c r="M20" s="73" t="s">
        <v>27</v>
      </c>
      <c r="N20" s="73" t="s">
        <v>28</v>
      </c>
      <c r="O20" s="73" t="s">
        <v>23</v>
      </c>
      <c r="P20" s="74" t="s">
        <v>22</v>
      </c>
      <c r="Q20" s="53" t="s">
        <v>15</v>
      </c>
      <c r="R20" s="53" t="s">
        <v>44</v>
      </c>
      <c r="U20" s="5">
        <v>1100</v>
      </c>
      <c r="V20" s="47">
        <f t="shared" si="0"/>
        <v>1.7427332054911191</v>
      </c>
    </row>
    <row r="21" spans="1:30" s="5" customFormat="1" ht="12.95" customHeight="1" x14ac:dyDescent="0.2">
      <c r="A21" s="5" t="s">
        <v>40</v>
      </c>
      <c r="C21" s="75">
        <v>30009.77</v>
      </c>
      <c r="D21" s="75"/>
      <c r="E21" s="5">
        <f>+(C21-C$7)/C$8</f>
        <v>-714.01357846539088</v>
      </c>
      <c r="F21" s="5">
        <f>ROUND(2*E21,0)/2</f>
        <v>-714</v>
      </c>
      <c r="G21" s="5">
        <f>+C21-(C$7+F21*C$8)</f>
        <v>-0.18489999999655993</v>
      </c>
      <c r="J21" s="5">
        <f>G21</f>
        <v>-0.18489999999655993</v>
      </c>
      <c r="O21" s="5">
        <f>+C$11+C$12*F21</f>
        <v>-1.195013611183126</v>
      </c>
      <c r="P21" s="47">
        <f>+D$11+D$12*F21+D$13*F21^2</f>
        <v>-0.17777021674589921</v>
      </c>
      <c r="Q21" s="76">
        <f>+C21-15018.5</f>
        <v>14991.27</v>
      </c>
      <c r="R21" s="5">
        <f>+(P21-G21)^2</f>
        <v>5.0833809201402072E-5</v>
      </c>
      <c r="S21" s="5" t="s">
        <v>42</v>
      </c>
      <c r="U21" s="5">
        <f>U20+100</f>
        <v>1200</v>
      </c>
      <c r="V21" s="47">
        <f t="shared" si="0"/>
        <v>1.9836739655832445</v>
      </c>
    </row>
    <row r="22" spans="1:30" s="5" customFormat="1" ht="12.95" customHeight="1" x14ac:dyDescent="0.2">
      <c r="A22" s="5" t="s">
        <v>39</v>
      </c>
      <c r="C22" s="75">
        <v>33291.5219</v>
      </c>
      <c r="D22" s="75"/>
      <c r="E22" s="5">
        <f>+(C22-C$7)/C$8</f>
        <v>-473.01220152528236</v>
      </c>
      <c r="F22" s="5">
        <f>ROUND(2*E22,0)/2</f>
        <v>-473</v>
      </c>
      <c r="G22" s="5">
        <f>+C22-(C$7+F22*C$8)</f>
        <v>-0.16614999999728752</v>
      </c>
      <c r="J22" s="5">
        <f>G22</f>
        <v>-0.16614999999728752</v>
      </c>
      <c r="O22" s="5">
        <f>+C$11+C$12*F22</f>
        <v>-0.82078922539493204</v>
      </c>
      <c r="P22" s="47">
        <f>+D$11+D$12*F22+D$13*F22^2</f>
        <v>-0.19014377781134947</v>
      </c>
      <c r="Q22" s="76">
        <f>+C22-15018.5</f>
        <v>18273.0219</v>
      </c>
      <c r="R22" s="5">
        <f>+(P22-G22)^2</f>
        <v>5.7570137379057149E-4</v>
      </c>
      <c r="S22" s="5" t="s">
        <v>41</v>
      </c>
      <c r="U22" s="5">
        <f t="shared" ref="U22:U28" si="1">U21+100</f>
        <v>1300</v>
      </c>
      <c r="V22" s="47">
        <f t="shared" si="0"/>
        <v>2.2387285781442898</v>
      </c>
    </row>
    <row r="23" spans="1:30" s="5" customFormat="1" ht="12.95" customHeight="1" x14ac:dyDescent="0.2">
      <c r="A23" s="5" t="s">
        <v>12</v>
      </c>
      <c r="C23" s="75">
        <v>39732.6</v>
      </c>
      <c r="D23" s="75" t="s">
        <v>14</v>
      </c>
      <c r="E23" s="5">
        <f>+(C23-C$7)/C$8</f>
        <v>0</v>
      </c>
      <c r="F23" s="5">
        <f>ROUND(2*E23,0)/2</f>
        <v>0</v>
      </c>
      <c r="G23" s="5">
        <f>+C23-(C$7+F23*C$8)</f>
        <v>0</v>
      </c>
      <c r="H23" s="5">
        <f>+G23</f>
        <v>0</v>
      </c>
      <c r="O23" s="5">
        <f>+C$11+C$12*F23</f>
        <v>-8.6315638350053403E-2</v>
      </c>
      <c r="P23" s="47">
        <f>+D$11+D$12*F23+D$13*F23^2</f>
        <v>2.3899107426506173E-2</v>
      </c>
      <c r="Q23" s="76">
        <f>+C23-15018.5</f>
        <v>24714.1</v>
      </c>
      <c r="R23" s="5">
        <f>+(P23-G23)^2</f>
        <v>5.7116733578368257E-4</v>
      </c>
      <c r="U23" s="5">
        <f t="shared" si="1"/>
        <v>1400</v>
      </c>
      <c r="V23" s="47">
        <f t="shared" si="0"/>
        <v>2.5078970431742564</v>
      </c>
    </row>
    <row r="24" spans="1:30" s="5" customFormat="1" ht="12.95" customHeight="1" x14ac:dyDescent="0.2">
      <c r="A24" s="5" t="s">
        <v>33</v>
      </c>
      <c r="C24" s="75">
        <v>42469.8</v>
      </c>
      <c r="D24" s="75"/>
      <c r="E24" s="5">
        <f>+(C24-C$7)/C$8</f>
        <v>201.01122481576573</v>
      </c>
      <c r="F24" s="5">
        <f>ROUND(2*E24,0)/2</f>
        <v>201</v>
      </c>
      <c r="G24" s="5">
        <f>+C24-(C$7+F24*C$8)</f>
        <v>0.15285000000585569</v>
      </c>
      <c r="I24" s="5">
        <f>G24</f>
        <v>0.15285000000585569</v>
      </c>
      <c r="O24" s="5">
        <f>+C$11+C$12*F24</f>
        <v>0.22579681618698805</v>
      </c>
      <c r="P24" s="47">
        <f>+D$11+D$12*F24+D$13*F24^2</f>
        <v>0.21045902307241998</v>
      </c>
      <c r="Q24" s="76">
        <f>+C24-15018.5</f>
        <v>27451.300000000003</v>
      </c>
      <c r="R24" s="5">
        <f>+(P24-G24)^2</f>
        <v>3.3187995386839367E-3</v>
      </c>
      <c r="U24" s="5">
        <f t="shared" si="1"/>
        <v>1500</v>
      </c>
      <c r="V24" s="47">
        <f t="shared" si="0"/>
        <v>2.7911793606731434</v>
      </c>
      <c r="AA24" s="57">
        <v>9</v>
      </c>
      <c r="AB24" s="5" t="s">
        <v>32</v>
      </c>
      <c r="AD24" s="5" t="s">
        <v>34</v>
      </c>
    </row>
    <row r="25" spans="1:30" s="5" customFormat="1" ht="12.95" customHeight="1" x14ac:dyDescent="0.2">
      <c r="A25" s="5" t="s">
        <v>37</v>
      </c>
      <c r="C25" s="75">
        <v>43014.59</v>
      </c>
      <c r="D25" s="75"/>
      <c r="E25" s="5">
        <f>+(C25-C$7)/C$8</f>
        <v>241.0188622435677</v>
      </c>
      <c r="F25" s="5">
        <f>ROUND(2*E25,0)/2</f>
        <v>241</v>
      </c>
      <c r="G25" s="5">
        <f>+C25-(C$7+F25*C$8)</f>
        <v>0.25684999999793945</v>
      </c>
      <c r="J25" s="5">
        <f>G25</f>
        <v>0.25684999999793945</v>
      </c>
      <c r="O25" s="5">
        <f>+C$11+C$12*F25</f>
        <v>0.28790874743814054</v>
      </c>
      <c r="P25" s="47">
        <f>+D$11+D$12*F25+D$13*F25^2</f>
        <v>0.2543882513347609</v>
      </c>
      <c r="Q25" s="76">
        <f>+C25-15018.5</f>
        <v>27996.089999999997</v>
      </c>
      <c r="R25" s="5">
        <f>+(P25-G25)^2</f>
        <v>6.0602064806613953E-6</v>
      </c>
      <c r="S25" s="5" t="s">
        <v>38</v>
      </c>
      <c r="U25" s="5">
        <f t="shared" si="1"/>
        <v>1600</v>
      </c>
      <c r="V25" s="47">
        <f t="shared" si="0"/>
        <v>3.0885755306409512</v>
      </c>
    </row>
    <row r="26" spans="1:30" s="5" customFormat="1" ht="12.95" customHeight="1" x14ac:dyDescent="0.2">
      <c r="A26" s="5" t="s">
        <v>35</v>
      </c>
      <c r="C26" s="75">
        <v>44853.14</v>
      </c>
      <c r="D26" s="75"/>
      <c r="E26" s="5">
        <f>+(C26-C$7)/C$8</f>
        <v>376.03610153372773</v>
      </c>
      <c r="F26" s="5">
        <f>ROUND(2*E26,0)/2</f>
        <v>376</v>
      </c>
      <c r="G26" s="5">
        <f>+C26-(C$7+F26*C$8)</f>
        <v>0.49160000000119908</v>
      </c>
      <c r="I26" s="5">
        <f>G26</f>
        <v>0.49160000000119908</v>
      </c>
      <c r="O26" s="5">
        <f>+C$11+C$12*F26</f>
        <v>0.49753651541078037</v>
      </c>
      <c r="P26" s="47">
        <f>+D$11+D$12*F26+D$13*F26^2</f>
        <v>0.41932138494907401</v>
      </c>
      <c r="Q26" s="76">
        <f>+C26-15018.5</f>
        <v>29834.639999999999</v>
      </c>
      <c r="R26" s="5">
        <f>+(P26-G26)^2</f>
        <v>5.2241981938532809E-3</v>
      </c>
      <c r="U26" s="5">
        <f t="shared" si="1"/>
        <v>1700</v>
      </c>
      <c r="V26" s="47">
        <f t="shared" si="0"/>
        <v>3.4000855530776795</v>
      </c>
      <c r="AA26" s="57">
        <v>16</v>
      </c>
      <c r="AB26" s="5" t="s">
        <v>32</v>
      </c>
      <c r="AD26" s="5" t="s">
        <v>34</v>
      </c>
    </row>
    <row r="27" spans="1:30" s="5" customFormat="1" ht="12.95" customHeight="1" x14ac:dyDescent="0.2">
      <c r="A27" s="77" t="s">
        <v>137</v>
      </c>
      <c r="B27" s="78" t="s">
        <v>45</v>
      </c>
      <c r="C27" s="79">
        <v>51499.065899999812</v>
      </c>
      <c r="D27" s="80">
        <v>1.11E-2</v>
      </c>
      <c r="E27" s="5">
        <f>+(C27-C$7)/C$8</f>
        <v>864.09167116465733</v>
      </c>
      <c r="F27" s="5">
        <f>ROUND(2*E27,0)/2</f>
        <v>864</v>
      </c>
      <c r="G27" s="5">
        <f>+C27-(C$7+F27*C$8)</f>
        <v>1.2482999998173909</v>
      </c>
      <c r="K27" s="5">
        <f>G27</f>
        <v>1.2482999998173909</v>
      </c>
      <c r="O27" s="5">
        <f>+C$11+C$12*F27</f>
        <v>1.2553020766748411</v>
      </c>
      <c r="P27" s="47">
        <f>+D$11+D$12*F27+D$13*F27^2</f>
        <v>1.2300716139424808</v>
      </c>
      <c r="Q27" s="76">
        <f>+C27-15018.5</f>
        <v>36480.565899999812</v>
      </c>
      <c r="R27" s="5">
        <f>+(P27-G27)^2</f>
        <v>3.3227405160462419E-4</v>
      </c>
      <c r="U27" s="5">
        <f t="shared" si="1"/>
        <v>1800</v>
      </c>
      <c r="V27" s="47">
        <f t="shared" si="0"/>
        <v>3.725709427983328</v>
      </c>
    </row>
    <row r="28" spans="1:30" s="5" customFormat="1" ht="12.95" customHeight="1" x14ac:dyDescent="0.2">
      <c r="A28" s="77" t="s">
        <v>137</v>
      </c>
      <c r="B28" s="78" t="s">
        <v>45</v>
      </c>
      <c r="C28" s="79">
        <v>51580.773800000083</v>
      </c>
      <c r="D28" s="80">
        <v>1.1599999999999999E-2</v>
      </c>
      <c r="E28" s="5">
        <f>+(C28-C$7)/C$8</f>
        <v>870.09203834870618</v>
      </c>
      <c r="F28" s="5">
        <f>ROUND(2*E28,0)/2</f>
        <v>870</v>
      </c>
      <c r="G28" s="5">
        <f>+C28-(C$7+F28*C$8)</f>
        <v>1.253300000083982</v>
      </c>
      <c r="K28" s="5">
        <f>G28</f>
        <v>1.253300000083982</v>
      </c>
      <c r="O28" s="5">
        <f>+C$11+C$12*F28</f>
        <v>1.264618866362514</v>
      </c>
      <c r="P28" s="47">
        <f>+D$11+D$12*F28+D$13*F28^2</f>
        <v>1.2421315273987856</v>
      </c>
      <c r="Q28" s="76">
        <f>+C28-15018.5</f>
        <v>36562.273800000083</v>
      </c>
      <c r="R28" s="5">
        <f>+(P28-G28)^2</f>
        <v>1.2473478211997774E-4</v>
      </c>
      <c r="U28" s="5">
        <f t="shared" si="1"/>
        <v>1900</v>
      </c>
      <c r="V28" s="47">
        <f t="shared" si="0"/>
        <v>4.0654471553578979</v>
      </c>
    </row>
    <row r="29" spans="1:30" s="5" customFormat="1" ht="12.95" customHeight="1" x14ac:dyDescent="0.2">
      <c r="A29" s="77" t="s">
        <v>137</v>
      </c>
      <c r="B29" s="78" t="s">
        <v>45</v>
      </c>
      <c r="C29" s="79">
        <v>52683.924500000197</v>
      </c>
      <c r="D29" s="80">
        <v>2.9999999999999997E-4</v>
      </c>
      <c r="E29" s="5">
        <f>+(C29-C$7)/C$8</f>
        <v>951.10390206469037</v>
      </c>
      <c r="F29" s="5">
        <f>ROUND(2*E29,0)/2</f>
        <v>951</v>
      </c>
      <c r="G29" s="5">
        <f>+C29-(C$7+F29*C$8)</f>
        <v>1.4148500001974753</v>
      </c>
      <c r="K29" s="5">
        <f>G29</f>
        <v>1.4148500001974753</v>
      </c>
      <c r="O29" s="5">
        <f>+C$11+C$12*F29</f>
        <v>1.3903955271460979</v>
      </c>
      <c r="P29" s="47">
        <f>+D$11+D$12*F29+D$13*F29^2</f>
        <v>1.4099133749763242</v>
      </c>
      <c r="Q29" s="76">
        <f>+C29-15018.5</f>
        <v>37665.424500000197</v>
      </c>
      <c r="R29" s="5">
        <f>+(P29-G29)^2</f>
        <v>2.4370268574105395E-5</v>
      </c>
      <c r="U29" s="5" t="e">
        <f>#REF!+100</f>
        <v>#REF!</v>
      </c>
      <c r="V29" s="47" t="e">
        <f t="shared" si="0"/>
        <v>#REF!</v>
      </c>
    </row>
    <row r="30" spans="1:30" s="5" customFormat="1" ht="12.95" customHeight="1" x14ac:dyDescent="0.2">
      <c r="A30" s="77" t="s">
        <v>137</v>
      </c>
      <c r="B30" s="78" t="s">
        <v>45</v>
      </c>
      <c r="C30" s="79">
        <v>52983.529000000097</v>
      </c>
      <c r="D30" s="80">
        <v>2.0000000000000001E-4</v>
      </c>
      <c r="E30" s="5">
        <f>+(C30-C$7)/C$8</f>
        <v>973.10589954580053</v>
      </c>
      <c r="F30" s="5">
        <f>ROUND(2*E30,0)/2</f>
        <v>973</v>
      </c>
      <c r="G30" s="5">
        <f>+C30-(C$7+F30*C$8)</f>
        <v>1.4420500000996981</v>
      </c>
      <c r="K30" s="5">
        <f>G30</f>
        <v>1.4420500000996981</v>
      </c>
      <c r="O30" s="5">
        <f>+C$11+C$12*F30</f>
        <v>1.4245570893342319</v>
      </c>
      <c r="P30" s="47">
        <f>+D$11+D$12*F30+D$13*F30^2</f>
        <v>1.457082852815446</v>
      </c>
      <c r="Q30" s="76">
        <f>+C30-15018.5</f>
        <v>37965.029000000097</v>
      </c>
      <c r="R30" s="5">
        <f>+(P30-G30)^2</f>
        <v>2.2598666077337042E-4</v>
      </c>
    </row>
    <row r="31" spans="1:30" s="5" customFormat="1" ht="12.95" customHeight="1" x14ac:dyDescent="0.2">
      <c r="A31" s="45" t="s">
        <v>128</v>
      </c>
      <c r="B31" s="46" t="s">
        <v>45</v>
      </c>
      <c r="C31" s="45">
        <v>53038.063000000002</v>
      </c>
      <c r="D31" s="45" t="s">
        <v>129</v>
      </c>
      <c r="E31" s="5">
        <f>+(C31-C$7)/C$8</f>
        <v>977.11070231289239</v>
      </c>
      <c r="F31" s="5">
        <f>ROUND(2*E31,0)/2</f>
        <v>977</v>
      </c>
      <c r="G31" s="5">
        <f>+C31-(C$7+F31*C$8)</f>
        <v>1.50745000000461</v>
      </c>
      <c r="N31" s="5">
        <f>G31</f>
        <v>1.50745000000461</v>
      </c>
      <c r="O31" s="5">
        <f>+C$11+C$12*F31</f>
        <v>1.4307682824593471</v>
      </c>
      <c r="P31" s="47">
        <f>+D$11+D$12*F31+D$13*F31^2</f>
        <v>1.4657325135463066</v>
      </c>
      <c r="Q31" s="76">
        <f>+C31-15018.5</f>
        <v>38019.563000000002</v>
      </c>
      <c r="R31" s="5">
        <f>+(P31-G31)^2</f>
        <v>1.7403486763987294E-3</v>
      </c>
    </row>
    <row r="32" spans="1:30" s="5" customFormat="1" ht="12.95" customHeight="1" x14ac:dyDescent="0.2">
      <c r="A32" s="77" t="s">
        <v>137</v>
      </c>
      <c r="B32" s="78" t="s">
        <v>45</v>
      </c>
      <c r="C32" s="79">
        <v>56551.6194000002</v>
      </c>
      <c r="D32" s="80">
        <v>1.5900000000000001E-2</v>
      </c>
      <c r="E32" s="5">
        <f>+(C32-C$7)/C$8</f>
        <v>1235.1350613013883</v>
      </c>
      <c r="F32" s="5">
        <f>ROUND(2*E32,0)/2</f>
        <v>1235</v>
      </c>
      <c r="G32" s="5">
        <f>+C32-(C$7+F32*C$8)</f>
        <v>1.8391500002035173</v>
      </c>
      <c r="K32" s="5">
        <f>G32</f>
        <v>1.8391500002035173</v>
      </c>
      <c r="O32" s="5">
        <f>+C$11+C$12*F32</f>
        <v>1.8313902390292809</v>
      </c>
      <c r="P32" s="47">
        <f>+D$11+D$12*F32+D$13*F32^2</f>
        <v>2.0713376292612704</v>
      </c>
      <c r="Q32" s="76">
        <f>+C32-15018.5</f>
        <v>41533.1194000002</v>
      </c>
      <c r="R32" s="5">
        <f>+(P32-G32)^2</f>
        <v>5.3911095087460774E-2</v>
      </c>
    </row>
    <row r="33" spans="1:18" s="5" customFormat="1" ht="12.95" customHeight="1" x14ac:dyDescent="0.2">
      <c r="A33" s="77" t="s">
        <v>137</v>
      </c>
      <c r="B33" s="78" t="s">
        <v>45</v>
      </c>
      <c r="C33" s="79">
        <v>57082.749499999918</v>
      </c>
      <c r="D33" s="80">
        <v>0.01</v>
      </c>
      <c r="E33" s="5">
        <f>+(C33-C$7)/C$8</f>
        <v>1274.1395593057225</v>
      </c>
      <c r="F33" s="5">
        <f>ROUND(2*E33,0)/2</f>
        <v>1274</v>
      </c>
      <c r="G33" s="5">
        <f>+C33-(C$7+F33*C$8)</f>
        <v>1.9003999999185908</v>
      </c>
      <c r="K33" s="5">
        <f>G33</f>
        <v>1.9003999999185908</v>
      </c>
      <c r="O33" s="5">
        <f>+C$11+C$12*F33</f>
        <v>1.8919493719991545</v>
      </c>
      <c r="P33" s="47">
        <f>+D$11+D$12*F33+D$13*F33^2</f>
        <v>2.1710566262709081</v>
      </c>
      <c r="Q33" s="76">
        <f>+C33-15018.5</f>
        <v>42064.249499999918</v>
      </c>
      <c r="R33" s="5">
        <f>+(P33-G33)^2</f>
        <v>7.3255009388417933E-2</v>
      </c>
    </row>
    <row r="34" spans="1:18" s="5" customFormat="1" ht="12.95" customHeight="1" x14ac:dyDescent="0.2">
      <c r="A34" s="77" t="s">
        <v>137</v>
      </c>
      <c r="B34" s="78" t="s">
        <v>45</v>
      </c>
      <c r="C34" s="79">
        <v>57327.870000000112</v>
      </c>
      <c r="D34" s="80">
        <v>9.1000000000000004E-3</v>
      </c>
      <c r="E34" s="5">
        <f>+(C34-C$7)/C$8</f>
        <v>1292.1404258600451</v>
      </c>
      <c r="F34" s="5">
        <f>ROUND(2*E34,0)/2</f>
        <v>1292</v>
      </c>
      <c r="G34" s="5">
        <f>+C34-(C$7+F34*C$8)</f>
        <v>1.9122000001079869</v>
      </c>
      <c r="K34" s="5">
        <f>G34</f>
        <v>1.9122000001079869</v>
      </c>
      <c r="O34" s="5">
        <f>+C$11+C$12*F34</f>
        <v>1.9198997410621732</v>
      </c>
      <c r="P34" s="47">
        <f>+D$11+D$12*F34+D$13*F34^2</f>
        <v>2.21780481936855</v>
      </c>
      <c r="Q34" s="76">
        <f>+C34-15018.5</f>
        <v>42309.370000000112</v>
      </c>
      <c r="R34" s="5">
        <f>+(P34-G34)^2</f>
        <v>9.339430555528147E-2</v>
      </c>
    </row>
    <row r="35" spans="1:18" s="5" customFormat="1" ht="12.95" customHeight="1" x14ac:dyDescent="0.2">
      <c r="A35" s="77" t="s">
        <v>137</v>
      </c>
      <c r="B35" s="78" t="s">
        <v>45</v>
      </c>
      <c r="C35" s="79">
        <v>57341.523800000083</v>
      </c>
      <c r="D35" s="80">
        <v>3.0999999999999999E-3</v>
      </c>
      <c r="E35" s="5">
        <f>+(C35-C$7)/C$8</f>
        <v>1293.1431173189753</v>
      </c>
      <c r="F35" s="5">
        <f>ROUND(2*E35,0)/2</f>
        <v>1293</v>
      </c>
      <c r="G35" s="5">
        <f>+C35-(C$7+F35*C$8)</f>
        <v>1.9488500000879867</v>
      </c>
      <c r="K35" s="5">
        <f>G35</f>
        <v>1.9488500000879867</v>
      </c>
      <c r="O35" s="5">
        <f>+C$11+C$12*F35</f>
        <v>1.9214525393434518</v>
      </c>
      <c r="P35" s="47">
        <f>+D$11+D$12*F35+D$13*F35^2</f>
        <v>2.2204153493671539</v>
      </c>
      <c r="Q35" s="76">
        <f>+C35-15018.5</f>
        <v>42323.023800000083</v>
      </c>
      <c r="R35" s="5">
        <f>+(P35-G35)^2</f>
        <v>7.3747738929116083E-2</v>
      </c>
    </row>
    <row r="36" spans="1:18" s="5" customFormat="1" ht="12.95" customHeight="1" x14ac:dyDescent="0.2">
      <c r="A36" s="77" t="s">
        <v>137</v>
      </c>
      <c r="B36" s="78" t="s">
        <v>45</v>
      </c>
      <c r="C36" s="79">
        <v>57804.518300000113</v>
      </c>
      <c r="D36" s="80">
        <v>5.0000000000000001E-3</v>
      </c>
      <c r="E36" s="5">
        <f>+(C36-C$7)/C$8</f>
        <v>1327.1439544985635</v>
      </c>
      <c r="F36" s="5">
        <f>ROUND(2*E36,0)/2</f>
        <v>1327</v>
      </c>
      <c r="G36" s="5">
        <f>+C36-(C$7+F36*C$8)</f>
        <v>1.9602500001128647</v>
      </c>
      <c r="K36" s="5">
        <f>G36</f>
        <v>1.9602500001128647</v>
      </c>
      <c r="O36" s="5">
        <f>+C$11+C$12*F36</f>
        <v>1.9742476809069316</v>
      </c>
      <c r="P36" s="47">
        <f>+D$11+D$12*F36+D$13*F36^2</f>
        <v>2.3100131435415689</v>
      </c>
      <c r="Q36" s="76">
        <f>+C36-15018.5</f>
        <v>42786.018300000113</v>
      </c>
      <c r="R36" s="5">
        <f>+(P36-G36)^2</f>
        <v>0.12233425650112838</v>
      </c>
    </row>
    <row r="37" spans="1:18" s="5" customFormat="1" ht="12.95" customHeight="1" x14ac:dyDescent="0.2">
      <c r="A37" s="77" t="s">
        <v>137</v>
      </c>
      <c r="B37" s="78" t="s">
        <v>45</v>
      </c>
      <c r="C37" s="79">
        <v>58145.045500000007</v>
      </c>
      <c r="D37" s="80">
        <v>9.5999999999999992E-3</v>
      </c>
      <c r="E37" s="5">
        <f>+(C37-C$7)/C$8</f>
        <v>1352.1511843520859</v>
      </c>
      <c r="F37" s="5">
        <f>ROUND(2*E37,0)/2</f>
        <v>1352</v>
      </c>
      <c r="G37" s="5">
        <f>+C37-(C$7+F37*C$8)</f>
        <v>2.0587000000086846</v>
      </c>
      <c r="K37" s="5">
        <f>G37</f>
        <v>2.0587000000086846</v>
      </c>
      <c r="O37" s="5">
        <f>+C$11+C$12*F37</f>
        <v>2.0130676379389021</v>
      </c>
      <c r="P37" s="47">
        <f>+D$11+D$12*F37+D$13*F37^2</f>
        <v>2.3769347711717512</v>
      </c>
      <c r="Q37" s="76">
        <f>+C37-15018.5</f>
        <v>43126.545500000007</v>
      </c>
      <c r="R37" s="5">
        <f>+(P37-G37)^2</f>
        <v>0.10127336957720939</v>
      </c>
    </row>
    <row r="38" spans="1:18" s="5" customFormat="1" ht="12.95" customHeight="1" x14ac:dyDescent="0.2">
      <c r="A38" s="77" t="s">
        <v>137</v>
      </c>
      <c r="B38" s="78" t="s">
        <v>45</v>
      </c>
      <c r="C38" s="79">
        <v>58744.214900000021</v>
      </c>
      <c r="D38" s="80">
        <v>3.2000000000000002E-3</v>
      </c>
      <c r="E38" s="5">
        <f>+(C38-C$7)/C$8</f>
        <v>1396.1522712168128</v>
      </c>
      <c r="F38" s="5">
        <f>ROUND(2*E38,0)/2</f>
        <v>1396</v>
      </c>
      <c r="G38" s="5">
        <f>+C38-(C$7+F38*C$8)</f>
        <v>2.0735000000204309</v>
      </c>
      <c r="K38" s="5">
        <f>G38</f>
        <v>2.0735000000204309</v>
      </c>
      <c r="O38" s="5">
        <f>+C$11+C$12*F38</f>
        <v>2.08139076231517</v>
      </c>
      <c r="P38" s="47">
        <f>+D$11+D$12*F38+D$13*F38^2</f>
        <v>2.4968593186056545</v>
      </c>
      <c r="Q38" s="76">
        <f>+C38-15018.5</f>
        <v>43725.714900000021</v>
      </c>
      <c r="R38" s="5">
        <f>+(P38-G38)^2</f>
        <v>0.17923311263294484</v>
      </c>
    </row>
    <row r="39" spans="1:18" s="5" customFormat="1" ht="12.95" customHeight="1" x14ac:dyDescent="0.2">
      <c r="A39" s="77" t="s">
        <v>137</v>
      </c>
      <c r="B39" s="78" t="s">
        <v>138</v>
      </c>
      <c r="C39" s="79">
        <v>58819.114699999802</v>
      </c>
      <c r="D39" s="80">
        <v>3.6999999999999999E-4</v>
      </c>
      <c r="E39" s="5">
        <f>+(C39-C$7)/C$8</f>
        <v>1401.6526732833083</v>
      </c>
      <c r="F39" s="5">
        <f>ROUND(2*E39,0)/2</f>
        <v>1401.5</v>
      </c>
      <c r="G39" s="5">
        <f>+C39-(C$7+F39*C$8)</f>
        <v>2.0789749998075422</v>
      </c>
      <c r="K39" s="5">
        <f>G39</f>
        <v>2.0789749998075422</v>
      </c>
      <c r="O39" s="5">
        <f>+C$11+C$12*F39</f>
        <v>2.0899311528622029</v>
      </c>
      <c r="P39" s="47">
        <f>+D$11+D$12*F39+D$13*F39^2</f>
        <v>2.5120420118516256</v>
      </c>
      <c r="Q39" s="76">
        <f>+C39-15018.5</f>
        <v>43800.614699999802</v>
      </c>
      <c r="R39" s="5">
        <f>+(P39-G39)^2</f>
        <v>0.18754703692079025</v>
      </c>
    </row>
    <row r="40" spans="1:18" s="5" customFormat="1" ht="12.95" customHeight="1" x14ac:dyDescent="0.2">
      <c r="A40" s="77" t="s">
        <v>137</v>
      </c>
      <c r="B40" s="78" t="s">
        <v>45</v>
      </c>
      <c r="C40" s="79">
        <v>58825.930170000065</v>
      </c>
      <c r="D40" s="81">
        <v>1.92E-3</v>
      </c>
      <c r="E40" s="5">
        <f>+(C40-C$7)/C$8</f>
        <v>1402.1531796301038</v>
      </c>
      <c r="F40" s="5">
        <f>ROUND(2*E40,0)/2</f>
        <v>1402</v>
      </c>
      <c r="G40" s="5">
        <f>+C40-(C$7+F40*C$8)</f>
        <v>2.0858700000680983</v>
      </c>
      <c r="K40" s="5">
        <f>G40</f>
        <v>2.0858700000680983</v>
      </c>
      <c r="O40" s="5">
        <f>+C$11+C$12*F40</f>
        <v>2.0907075520028426</v>
      </c>
      <c r="P40" s="47">
        <f>+D$11+D$12*F40+D$13*F40^2</f>
        <v>2.5134243737700386</v>
      </c>
      <c r="Q40" s="76">
        <f>+C40-15018.5</f>
        <v>43807.430170000065</v>
      </c>
      <c r="R40" s="5">
        <f>+(P40-G40)^2</f>
        <v>0.1828027424716584</v>
      </c>
    </row>
    <row r="41" spans="1:18" s="5" customFormat="1" ht="12.95" customHeight="1" x14ac:dyDescent="0.2">
      <c r="A41" s="77" t="s">
        <v>137</v>
      </c>
      <c r="B41" s="78" t="s">
        <v>138</v>
      </c>
      <c r="C41" s="79">
        <v>58832.72965000011</v>
      </c>
      <c r="D41" s="80">
        <v>4.0000000000000002E-4</v>
      </c>
      <c r="E41" s="5">
        <f>+(C41-C$7)/C$8</f>
        <v>1402.6525117223582</v>
      </c>
      <c r="F41" s="5">
        <f>ROUND(2*E41,0)/2</f>
        <v>1402.5</v>
      </c>
      <c r="G41" s="5">
        <f>+C41-(C$7+F41*C$8)</f>
        <v>2.0767750001105014</v>
      </c>
      <c r="K41" s="5">
        <f>G41</f>
        <v>2.0767750001105014</v>
      </c>
      <c r="O41" s="5">
        <f>+C$11+C$12*F41</f>
        <v>2.0914839511434824</v>
      </c>
      <c r="P41" s="47">
        <f>+D$11+D$12*F41+D$13*F41^2</f>
        <v>2.5148070885347638</v>
      </c>
      <c r="Q41" s="76">
        <f>+C41-15018.5</f>
        <v>43814.22965000011</v>
      </c>
      <c r="R41" s="5">
        <f>+(P41-G41)^2</f>
        <v>0.19187211048932076</v>
      </c>
    </row>
    <row r="42" spans="1:18" s="5" customFormat="1" ht="12.95" customHeight="1" x14ac:dyDescent="0.2">
      <c r="A42" s="77" t="s">
        <v>137</v>
      </c>
      <c r="B42" s="78" t="s">
        <v>45</v>
      </c>
      <c r="C42" s="79">
        <v>58839.545839999802</v>
      </c>
      <c r="D42" s="81">
        <v>1.1E-4</v>
      </c>
      <c r="E42" s="5">
        <f>+(C42-C$7)/C$8</f>
        <v>1403.1530709436117</v>
      </c>
      <c r="F42" s="5">
        <f>ROUND(2*E42,0)/2</f>
        <v>1403</v>
      </c>
      <c r="G42" s="5">
        <f>+C42-(C$7+F42*C$8)</f>
        <v>2.084389999799896</v>
      </c>
      <c r="K42" s="5">
        <f>G42</f>
        <v>2.084389999799896</v>
      </c>
      <c r="O42" s="5">
        <f>+C$11+C$12*F42</f>
        <v>2.0922603502841213</v>
      </c>
      <c r="P42" s="47">
        <f>+D$11+D$12*F42+D$13*F42^2</f>
        <v>2.5161901561458002</v>
      </c>
      <c r="Q42" s="76">
        <f>+C42-15018.5</f>
        <v>43821.045839999802</v>
      </c>
      <c r="R42" s="5">
        <f>+(P42-G42)^2</f>
        <v>0.18645137502034731</v>
      </c>
    </row>
    <row r="43" spans="1:18" s="5" customFormat="1" ht="12.95" customHeight="1" x14ac:dyDescent="0.2">
      <c r="A43" s="77" t="s">
        <v>137</v>
      </c>
      <c r="B43" s="78" t="s">
        <v>45</v>
      </c>
      <c r="C43" s="79">
        <v>58853.149600000121</v>
      </c>
      <c r="D43" s="80">
        <v>1.4E-2</v>
      </c>
      <c r="E43" s="5">
        <f>+(C43-C$7)/C$8</f>
        <v>1404.1520876248055</v>
      </c>
      <c r="F43" s="5">
        <f>ROUND(2*E43,0)/2</f>
        <v>1404</v>
      </c>
      <c r="G43" s="5">
        <f>+C43-(C$7+F43*C$8)</f>
        <v>2.071000000119966</v>
      </c>
      <c r="K43" s="5">
        <f>G43</f>
        <v>2.071000000119966</v>
      </c>
      <c r="O43" s="5">
        <f>+C$11+C$12*F43</f>
        <v>2.0938131485653999</v>
      </c>
      <c r="P43" s="47">
        <f>+D$11+D$12*F43+D$13*F43^2</f>
        <v>2.5189573499068088</v>
      </c>
      <c r="Q43" s="76">
        <f>+C43-15018.5</f>
        <v>43834.649600000121</v>
      </c>
      <c r="R43" s="5">
        <f>+(P43-G43)^2</f>
        <v>0.20066578722805178</v>
      </c>
    </row>
    <row r="44" spans="1:18" s="5" customFormat="1" ht="12.95" customHeight="1" x14ac:dyDescent="0.2">
      <c r="A44" s="77" t="s">
        <v>137</v>
      </c>
      <c r="B44" s="78" t="s">
        <v>45</v>
      </c>
      <c r="C44" s="79">
        <v>59139.158700000029</v>
      </c>
      <c r="D44" s="80">
        <v>9.2999999999999992E-3</v>
      </c>
      <c r="E44" s="5">
        <f>+(C44-C$7)/C$8</f>
        <v>1425.1556823564424</v>
      </c>
      <c r="F44" s="5">
        <f>ROUND(2*E44,0)/2</f>
        <v>1425</v>
      </c>
      <c r="G44" s="5">
        <f>+C44-(C$7+F44*C$8)</f>
        <v>2.1199500000293483</v>
      </c>
      <c r="K44" s="5">
        <f>G44</f>
        <v>2.1199500000293483</v>
      </c>
      <c r="O44" s="5">
        <f>+C$11+C$12*F44</f>
        <v>2.1264219124722556</v>
      </c>
      <c r="P44" s="47">
        <f>+D$11+D$12*F44+D$13*F44^2</f>
        <v>2.5773944488800167</v>
      </c>
      <c r="Q44" s="76">
        <f>+C44-15018.5</f>
        <v>44120.658700000029</v>
      </c>
      <c r="R44" s="5">
        <f>+(P44-G44)^2</f>
        <v>0.20925542378429177</v>
      </c>
    </row>
    <row r="45" spans="1:18" s="5" customFormat="1" ht="12.95" customHeight="1" x14ac:dyDescent="0.2">
      <c r="A45" s="77" t="s">
        <v>137</v>
      </c>
      <c r="B45" s="78" t="s">
        <v>45</v>
      </c>
      <c r="C45" s="79">
        <v>59193.640199999791</v>
      </c>
      <c r="D45" s="80">
        <v>3.7000000000000002E-3</v>
      </c>
      <c r="E45" s="5">
        <f>+(C45-C$7)/C$8</f>
        <v>1429.1566296912197</v>
      </c>
      <c r="F45" s="5">
        <f>ROUND(2*E45,0)/2</f>
        <v>1429</v>
      </c>
      <c r="G45" s="5">
        <f>+C45-(C$7+F45*C$8)</f>
        <v>2.1328499997907784</v>
      </c>
      <c r="K45" s="5">
        <f>G45</f>
        <v>2.1328499997907784</v>
      </c>
      <c r="O45" s="5">
        <f>+C$11+C$12*F45</f>
        <v>2.1326331055973702</v>
      </c>
      <c r="P45" s="47">
        <f>+D$11+D$12*F45+D$13*F45^2</f>
        <v>2.5885958941372582</v>
      </c>
      <c r="Q45" s="76">
        <f>+C45-15018.5</f>
        <v>44175.140199999791</v>
      </c>
      <c r="R45" s="5">
        <f>+(P45-G45)^2</f>
        <v>0.20770432021367274</v>
      </c>
    </row>
    <row r="46" spans="1:18" s="5" customFormat="1" ht="12.95" customHeight="1" x14ac:dyDescent="0.2">
      <c r="A46" s="77" t="s">
        <v>137</v>
      </c>
      <c r="B46" s="78" t="s">
        <v>45</v>
      </c>
      <c r="C46" s="79">
        <v>59479.611909999978</v>
      </c>
      <c r="D46" s="81">
        <v>8.0000000000000007E-5</v>
      </c>
      <c r="E46" s="5">
        <f>+(C46-C$7)/C$8</f>
        <v>1450.1574786207084</v>
      </c>
      <c r="F46" s="5">
        <f>ROUND(2*E46,0)/2</f>
        <v>1450</v>
      </c>
      <c r="G46" s="5">
        <f>+C46-(C$7+F46*C$8)</f>
        <v>2.1444099999789614</v>
      </c>
      <c r="K46" s="5">
        <f>G46</f>
        <v>2.1444099999789614</v>
      </c>
      <c r="O46" s="5">
        <f>+C$11+C$12*F46</f>
        <v>2.1652418695042259</v>
      </c>
      <c r="P46" s="47">
        <f>+D$11+D$12*F46+D$13*F46^2</f>
        <v>2.6477739703650851</v>
      </c>
      <c r="Q46" s="76">
        <f>+C46-15018.5</f>
        <v>44461.111909999978</v>
      </c>
      <c r="R46" s="5">
        <f>+(P46-G46)^2</f>
        <v>0.25337528668288239</v>
      </c>
    </row>
    <row r="47" spans="1:18" s="5" customFormat="1" ht="12.95" customHeight="1" x14ac:dyDescent="0.2">
      <c r="A47" s="77" t="s">
        <v>137</v>
      </c>
      <c r="B47" s="78" t="s">
        <v>45</v>
      </c>
      <c r="C47" s="79">
        <v>59493.230190000031</v>
      </c>
      <c r="D47" s="81">
        <v>1.2999999999999999E-4</v>
      </c>
      <c r="E47" s="5">
        <f>+(C47-C$7)/C$8</f>
        <v>1451.1575616043028</v>
      </c>
      <c r="F47" s="5">
        <f>ROUND(2*E47,0)/2</f>
        <v>1451</v>
      </c>
      <c r="G47" s="5">
        <f>+C47-(C$7+F47*C$8)</f>
        <v>2.1455400000268128</v>
      </c>
      <c r="K47" s="5">
        <f>G47</f>
        <v>2.1455400000268128</v>
      </c>
      <c r="O47" s="5">
        <f>+C$11+C$12*F47</f>
        <v>2.1667946677855046</v>
      </c>
      <c r="P47" s="47">
        <f>+D$11+D$12*F47+D$13*F47^2</f>
        <v>2.6506074992326973</v>
      </c>
      <c r="Q47" s="76">
        <f>+C47-15018.5</f>
        <v>44474.730190000031</v>
      </c>
      <c r="R47" s="5">
        <f>+(P47-G47)^2</f>
        <v>0.25509317875408621</v>
      </c>
    </row>
    <row r="48" spans="1:18" s="5" customFormat="1" ht="12.95" customHeight="1" x14ac:dyDescent="0.2">
      <c r="A48" s="77" t="s">
        <v>137</v>
      </c>
      <c r="B48" s="78" t="s">
        <v>45</v>
      </c>
      <c r="C48" s="79">
        <v>59506.848550000228</v>
      </c>
      <c r="D48" s="81">
        <v>8.0000000000000007E-5</v>
      </c>
      <c r="E48" s="5">
        <f>+(C48-C$7)/C$8</f>
        <v>1452.1576504628522</v>
      </c>
      <c r="F48" s="5">
        <f>ROUND(2*E48,0)/2</f>
        <v>1452</v>
      </c>
      <c r="G48" s="5">
        <f>+C48-(C$7+F48*C$8)</f>
        <v>2.1467500002327142</v>
      </c>
      <c r="K48" s="5">
        <f>G48</f>
        <v>2.1467500002327142</v>
      </c>
      <c r="O48" s="5">
        <f>+C$11+C$12*F48</f>
        <v>2.1683474660667832</v>
      </c>
      <c r="P48" s="47">
        <f>+D$11+D$12*F48+D$13*F48^2</f>
        <v>2.6534424394855565</v>
      </c>
      <c r="Q48" s="76">
        <f>+C48-15018.5</f>
        <v>44488.348550000228</v>
      </c>
      <c r="R48" s="5">
        <f>+(P48-G48)^2</f>
        <v>0.25673722799599524</v>
      </c>
    </row>
    <row r="49" spans="1:18" s="5" customFormat="1" ht="12.95" customHeight="1" x14ac:dyDescent="0.2">
      <c r="A49" s="77" t="s">
        <v>137</v>
      </c>
      <c r="B49" s="78" t="s">
        <v>45</v>
      </c>
      <c r="C49" s="79">
        <v>59520.465230000205</v>
      </c>
      <c r="D49" s="81">
        <v>8.0000000000000007E-5</v>
      </c>
      <c r="E49" s="5">
        <f>+(C49-C$7)/C$8</f>
        <v>1453.1576159475519</v>
      </c>
      <c r="F49" s="5">
        <f>ROUND(2*E49,0)/2</f>
        <v>1453</v>
      </c>
      <c r="G49" s="5">
        <f>+C49-(C$7+F49*C$8)</f>
        <v>2.1462800002045697</v>
      </c>
      <c r="K49" s="5">
        <f>G49</f>
        <v>2.1462800002045697</v>
      </c>
      <c r="O49" s="5">
        <f>+C$11+C$12*F49</f>
        <v>2.1699002643480618</v>
      </c>
      <c r="P49" s="47">
        <f>+D$11+D$12*F49+D$13*F49^2</f>
        <v>2.6562787911236629</v>
      </c>
      <c r="Q49" s="76">
        <f>+C49-15018.5</f>
        <v>44501.965230000205</v>
      </c>
      <c r="R49" s="5">
        <f>+(P49-G49)^2</f>
        <v>0.260098766738937</v>
      </c>
    </row>
    <row r="50" spans="1:18" s="5" customFormat="1" ht="12.95" customHeight="1" x14ac:dyDescent="0.2">
      <c r="A50" s="77" t="s">
        <v>137</v>
      </c>
      <c r="B50" s="78" t="s">
        <v>45</v>
      </c>
      <c r="C50" s="79">
        <v>59588.539100000169</v>
      </c>
      <c r="D50" s="80">
        <v>1.52E-2</v>
      </c>
      <c r="E50" s="5">
        <f>+(C50-C$7)/C$8</f>
        <v>1458.1567435182965</v>
      </c>
      <c r="F50" s="5">
        <f>ROUND(2*E50,0)/2</f>
        <v>1458</v>
      </c>
      <c r="G50" s="5">
        <f>+C50-(C$7+F50*C$8)</f>
        <v>2.1344000001699897</v>
      </c>
      <c r="K50" s="5">
        <f>G50</f>
        <v>2.1344000001699897</v>
      </c>
      <c r="O50" s="5">
        <f>+C$11+C$12*F50</f>
        <v>2.1776642557544559</v>
      </c>
      <c r="P50" s="47">
        <f>+D$11+D$12*F50+D$13*F50^2</f>
        <v>2.6704817200928965</v>
      </c>
      <c r="Q50" s="76">
        <f>+C50-15018.5</f>
        <v>44570.039100000169</v>
      </c>
      <c r="R50" s="5">
        <f>+(P50-G50)^2</f>
        <v>0.28738361043550198</v>
      </c>
    </row>
    <row r="51" spans="1:18" s="5" customFormat="1" ht="12.95" customHeight="1" x14ac:dyDescent="0.2">
      <c r="A51" s="77" t="s">
        <v>137</v>
      </c>
      <c r="B51" s="78" t="s">
        <v>45</v>
      </c>
      <c r="C51" s="79">
        <v>59588.565099999774</v>
      </c>
      <c r="D51" s="80">
        <v>1.2200000000000001E-2</v>
      </c>
      <c r="E51" s="5">
        <f>+(C51-C$7)/C$8</f>
        <v>1458.158652875218</v>
      </c>
      <c r="F51" s="5">
        <f>ROUND(2*E51,0)/2</f>
        <v>1458</v>
      </c>
      <c r="G51" s="5">
        <f>+C51-(C$7+F51*C$8)</f>
        <v>2.1603999997751089</v>
      </c>
      <c r="K51" s="5">
        <f>G51</f>
        <v>2.1603999997751089</v>
      </c>
      <c r="O51" s="5">
        <f>+C$11+C$12*F51</f>
        <v>2.1776642557544559</v>
      </c>
      <c r="P51" s="47">
        <f>+D$11+D$12*F51+D$13*F51^2</f>
        <v>2.6704817200928965</v>
      </c>
      <c r="Q51" s="76">
        <f>+C51-15018.5</f>
        <v>44570.065099999774</v>
      </c>
      <c r="R51" s="5">
        <f>+(P51-G51)^2</f>
        <v>0.26018336140235376</v>
      </c>
    </row>
    <row r="52" spans="1:18" s="5" customFormat="1" ht="12.95" customHeight="1" x14ac:dyDescent="0.2">
      <c r="A52" s="77" t="s">
        <v>137</v>
      </c>
      <c r="B52" s="78" t="s">
        <v>45</v>
      </c>
      <c r="C52" s="79">
        <v>59588.5652999999</v>
      </c>
      <c r="D52" s="80">
        <v>4.0000000000000001E-3</v>
      </c>
      <c r="E52" s="5">
        <f>+(C52-C$7)/C$8</f>
        <v>1458.1586675625883</v>
      </c>
      <c r="F52" s="5">
        <f>ROUND(2*E52,0)/2</f>
        <v>1458</v>
      </c>
      <c r="G52" s="5">
        <f>+C52-(C$7+F52*C$8)</f>
        <v>2.1605999999010237</v>
      </c>
      <c r="K52" s="5">
        <f>G52</f>
        <v>2.1605999999010237</v>
      </c>
      <c r="O52" s="5">
        <f>+C$11+C$12*F52</f>
        <v>2.1776642557544559</v>
      </c>
      <c r="P52" s="47">
        <f>+D$11+D$12*F52+D$13*F52^2</f>
        <v>2.6704817200928965</v>
      </c>
      <c r="Q52" s="76">
        <f>+C52-15018.5</f>
        <v>44570.0652999999</v>
      </c>
      <c r="R52" s="5">
        <f>+(P52-G52)^2</f>
        <v>0.25997936858582332</v>
      </c>
    </row>
    <row r="53" spans="1:18" s="5" customFormat="1" ht="12.95" customHeight="1" x14ac:dyDescent="0.2">
      <c r="A53" s="77" t="s">
        <v>137</v>
      </c>
      <c r="B53" s="78" t="s">
        <v>45</v>
      </c>
      <c r="C53" s="79">
        <v>59683.897299999837</v>
      </c>
      <c r="D53" s="80">
        <v>1.21E-2</v>
      </c>
      <c r="E53" s="5">
        <f>+(C53-C$7)/C$8</f>
        <v>1465.1595451324131</v>
      </c>
      <c r="F53" s="5">
        <f>ROUND(2*E53,0)/2</f>
        <v>1465</v>
      </c>
      <c r="G53" s="5">
        <f>+C53-(C$7+F53*C$8)</f>
        <v>2.1725499998428859</v>
      </c>
      <c r="K53" s="5">
        <f>G53</f>
        <v>2.1725499998428859</v>
      </c>
      <c r="O53" s="5">
        <f>+C$11+C$12*F53</f>
        <v>2.1885338437234081</v>
      </c>
      <c r="P53" s="47">
        <f>+D$11+D$12*F53+D$13*F53^2</f>
        <v>2.6904250988301932</v>
      </c>
      <c r="Q53" s="76">
        <f>+C53-15018.5</f>
        <v>44665.397299999837</v>
      </c>
      <c r="R53" s="5">
        <f>+(P53-G53)^2</f>
        <v>0.26819461815111334</v>
      </c>
    </row>
    <row r="54" spans="1:18" s="5" customFormat="1" ht="12.95" customHeight="1" x14ac:dyDescent="0.2">
      <c r="A54" s="77" t="s">
        <v>137</v>
      </c>
      <c r="B54" s="78" t="s">
        <v>45</v>
      </c>
      <c r="C54" s="79">
        <v>59915.394489999861</v>
      </c>
      <c r="D54" s="81">
        <v>6.0000000000000002E-5</v>
      </c>
      <c r="E54" s="5">
        <f>+(C54-C$7)/C$8</f>
        <v>1482.1599593159995</v>
      </c>
      <c r="F54" s="5">
        <f>ROUND(2*E54,0)/2</f>
        <v>1482</v>
      </c>
      <c r="G54" s="5">
        <f>+C54-(C$7+F54*C$8)</f>
        <v>2.1781899998604786</v>
      </c>
      <c r="K54" s="5">
        <f>G54</f>
        <v>2.1781899998604786</v>
      </c>
      <c r="O54" s="5">
        <f>+C$11+C$12*F54</f>
        <v>2.2149314145051475</v>
      </c>
      <c r="P54" s="47">
        <f>+D$11+D$12*F54+D$13*F54^2</f>
        <v>2.7391469412111373</v>
      </c>
      <c r="Q54" s="76">
        <f>+C54-15018.5</f>
        <v>44896.894489999861</v>
      </c>
      <c r="R54" s="5">
        <f>+(P54-G54)^2</f>
        <v>0.31467269004948639</v>
      </c>
    </row>
    <row r="55" spans="1:18" s="5" customFormat="1" ht="12.95" customHeight="1" x14ac:dyDescent="0.2">
      <c r="A55" s="77" t="s">
        <v>137</v>
      </c>
      <c r="B55" s="78" t="s">
        <v>138</v>
      </c>
      <c r="C55" s="79">
        <v>59922.193750000093</v>
      </c>
      <c r="D55" s="81">
        <v>5.5999999999999995E-4</v>
      </c>
      <c r="E55" s="5">
        <f>+(C55-C$7)/C$8</f>
        <v>1482.6592752521706</v>
      </c>
      <c r="F55" s="5">
        <f>ROUND(2*E55,0)/2</f>
        <v>1482.5</v>
      </c>
      <c r="G55" s="5">
        <f>+C55-(C$7+F55*C$8)</f>
        <v>2.1688750000903383</v>
      </c>
      <c r="K55" s="5">
        <f>G55</f>
        <v>2.1688750000903383</v>
      </c>
      <c r="O55" s="5">
        <f>+C$11+C$12*F55</f>
        <v>2.2157078136457873</v>
      </c>
      <c r="P55" s="47">
        <f>+D$11+D$12*F55+D$13*F55^2</f>
        <v>2.7405861113857384</v>
      </c>
      <c r="Q55" s="76">
        <f>+C55-15018.5</f>
        <v>44903.693750000093</v>
      </c>
      <c r="R55" s="5">
        <f>+(P55-G55)^2</f>
        <v>0.32685359477862136</v>
      </c>
    </row>
    <row r="56" spans="1:18" s="5" customFormat="1" ht="12.95" customHeight="1" x14ac:dyDescent="0.2">
      <c r="A56" s="77" t="s">
        <v>137</v>
      </c>
      <c r="B56" s="78" t="s">
        <v>45</v>
      </c>
      <c r="C56" s="79">
        <v>59929.012560000177</v>
      </c>
      <c r="D56" s="81">
        <v>5.0000000000000002E-5</v>
      </c>
      <c r="E56" s="5">
        <f>+(C56-C$7)/C$8</f>
        <v>1483.1600268778841</v>
      </c>
      <c r="F56" s="5">
        <f>ROUND(2*E56,0)/2</f>
        <v>1483</v>
      </c>
      <c r="G56" s="5">
        <f>+C56-(C$7+F56*C$8)</f>
        <v>2.1791100001792074</v>
      </c>
      <c r="K56" s="5">
        <f>G56</f>
        <v>2.1791100001792074</v>
      </c>
      <c r="O56" s="5">
        <f>+C$11+C$12*F56</f>
        <v>2.2164842127864262</v>
      </c>
      <c r="P56" s="47">
        <f>+D$11+D$12*F56+D$13*F56^2</f>
        <v>2.7420256344066507</v>
      </c>
      <c r="Q56" s="76">
        <f>+C56-15018.5</f>
        <v>44910.512560000177</v>
      </c>
      <c r="R56" s="5">
        <f>+(P56-G56)^2</f>
        <v>0.31687401125768472</v>
      </c>
    </row>
    <row r="57" spans="1:18" s="5" customFormat="1" ht="12.95" customHeight="1" x14ac:dyDescent="0.2">
      <c r="A57" s="77" t="s">
        <v>137</v>
      </c>
      <c r="B57" s="78" t="s">
        <v>45</v>
      </c>
      <c r="C57" s="79">
        <v>59929.014500000048</v>
      </c>
      <c r="D57" s="80">
        <v>5.1000000000000004E-3</v>
      </c>
      <c r="E57" s="5">
        <f>+(C57-C$7)/C$8</f>
        <v>1483.1601693452778</v>
      </c>
      <c r="F57" s="5">
        <f>ROUND(2*E57,0)/2</f>
        <v>1483</v>
      </c>
      <c r="G57" s="5">
        <f>+C57-(C$7+F57*C$8)</f>
        <v>2.1810500000501634</v>
      </c>
      <c r="K57" s="5">
        <f>G57</f>
        <v>2.1810500000501634</v>
      </c>
      <c r="O57" s="5">
        <f>+C$11+C$12*F57</f>
        <v>2.2164842127864262</v>
      </c>
      <c r="P57" s="47">
        <f>+D$11+D$12*F57+D$13*F57^2</f>
        <v>2.7420256344066507</v>
      </c>
      <c r="Q57" s="76">
        <f>+C57-15018.5</f>
        <v>44910.514500000048</v>
      </c>
      <c r="R57" s="5">
        <f>+(P57-G57)^2</f>
        <v>0.3146936623416634</v>
      </c>
    </row>
    <row r="58" spans="1:18" s="5" customFormat="1" ht="12.95" customHeight="1" x14ac:dyDescent="0.2">
      <c r="A58" s="77" t="s">
        <v>137</v>
      </c>
      <c r="B58" s="78" t="s">
        <v>138</v>
      </c>
      <c r="C58" s="79">
        <v>59935.809450000059</v>
      </c>
      <c r="D58" s="81">
        <v>3.2000000000000003E-4</v>
      </c>
      <c r="E58" s="5">
        <f>+(C58-C$7)/C$8</f>
        <v>1483.6591687687996</v>
      </c>
      <c r="F58" s="5">
        <f>ROUND(2*E58,0)/2</f>
        <v>1483.5</v>
      </c>
      <c r="G58" s="5">
        <f>+C58-(C$7+F58*C$8)</f>
        <v>2.1674250000578468</v>
      </c>
      <c r="K58" s="5">
        <f>G58</f>
        <v>2.1674250000578468</v>
      </c>
      <c r="O58" s="5">
        <f>+C$11+C$12*F58</f>
        <v>2.2172606119270659</v>
      </c>
      <c r="P58" s="47">
        <f>+D$11+D$12*F58+D$13*F58^2</f>
        <v>2.7434655102738743</v>
      </c>
      <c r="Q58" s="76">
        <f>+C58-15018.5</f>
        <v>44917.309450000059</v>
      </c>
      <c r="R58" s="5">
        <f>+(P58-G58)^2</f>
        <v>0.33182266940994132</v>
      </c>
    </row>
    <row r="59" spans="1:18" s="5" customFormat="1" ht="12.95" customHeight="1" x14ac:dyDescent="0.2"/>
    <row r="60" spans="1:18" s="5" customFormat="1" ht="12.95" customHeight="1" x14ac:dyDescent="0.2"/>
    <row r="61" spans="1:18" s="5" customFormat="1" ht="12.95" customHeight="1" x14ac:dyDescent="0.2"/>
    <row r="62" spans="1:18" s="5" customFormat="1" ht="12.95" customHeight="1" x14ac:dyDescent="0.2"/>
    <row r="63" spans="1:18" s="5" customFormat="1" ht="12.95" customHeight="1" x14ac:dyDescent="0.2"/>
    <row r="64" spans="1:18" s="5" customFormat="1" ht="12.95" customHeight="1" x14ac:dyDescent="0.2"/>
    <row r="65" s="5" customFormat="1" ht="12.95" customHeight="1" x14ac:dyDescent="0.2"/>
    <row r="66" s="5" customFormat="1" ht="12.95" customHeight="1" x14ac:dyDescent="0.2"/>
    <row r="67" s="5" customFormat="1" ht="12.95" customHeight="1" x14ac:dyDescent="0.2"/>
    <row r="68" s="5" customFormat="1" ht="12.95" customHeight="1" x14ac:dyDescent="0.2"/>
    <row r="69" s="5" customFormat="1" ht="12.95" customHeight="1" x14ac:dyDescent="0.2"/>
    <row r="70" s="5" customFormat="1" ht="12.95" customHeight="1" x14ac:dyDescent="0.2"/>
    <row r="71" s="5" customFormat="1" ht="12.95" customHeight="1" x14ac:dyDescent="0.2"/>
    <row r="72" s="5" customFormat="1" ht="12.95" customHeight="1" x14ac:dyDescent="0.2"/>
    <row r="73" s="5" customFormat="1" ht="12.95" customHeight="1" x14ac:dyDescent="0.2"/>
    <row r="74" s="5" customFormat="1" ht="12.95" customHeight="1" x14ac:dyDescent="0.2"/>
    <row r="75" s="5" customFormat="1" ht="12.95" customHeight="1" x14ac:dyDescent="0.2"/>
    <row r="76" s="5" customFormat="1" ht="12.95" customHeight="1" x14ac:dyDescent="0.2"/>
    <row r="77" s="5" customFormat="1" ht="12.95" customHeight="1" x14ac:dyDescent="0.2"/>
    <row r="78" s="5" customFormat="1" ht="12.95" customHeight="1" x14ac:dyDescent="0.2"/>
    <row r="79" s="5" customFormat="1" ht="12.95" customHeight="1" x14ac:dyDescent="0.2"/>
    <row r="80" s="5" customFormat="1" ht="12.95" customHeight="1" x14ac:dyDescent="0.2"/>
    <row r="81" s="5" customFormat="1" ht="12.95" customHeight="1" x14ac:dyDescent="0.2"/>
    <row r="82" s="5" customFormat="1" ht="12.95" customHeight="1" x14ac:dyDescent="0.2"/>
    <row r="83" s="5" customFormat="1" ht="12.95" customHeight="1" x14ac:dyDescent="0.2"/>
    <row r="84" s="5" customFormat="1" ht="12.95" customHeight="1" x14ac:dyDescent="0.2"/>
    <row r="85" s="5" customFormat="1" ht="12.95" customHeight="1" x14ac:dyDescent="0.2"/>
    <row r="86" s="5" customFormat="1" ht="12.95" customHeight="1" x14ac:dyDescent="0.2"/>
    <row r="87" s="5" customFormat="1" ht="12.95" customHeight="1" x14ac:dyDescent="0.2"/>
    <row r="88" s="5" customFormat="1" ht="12.95" customHeight="1" x14ac:dyDescent="0.2"/>
    <row r="89" s="5" customFormat="1" ht="12.95" customHeight="1" x14ac:dyDescent="0.2"/>
    <row r="90" s="5" customFormat="1" ht="12.95" customHeight="1" x14ac:dyDescent="0.2"/>
    <row r="91" s="5" customFormat="1" ht="12.95" customHeight="1" x14ac:dyDescent="0.2"/>
    <row r="92" s="5" customFormat="1" ht="12.95" customHeight="1" x14ac:dyDescent="0.2"/>
    <row r="93" s="5" customFormat="1" ht="12.95" customHeight="1" x14ac:dyDescent="0.2"/>
    <row r="94" s="5" customFormat="1" ht="12.95" customHeight="1" x14ac:dyDescent="0.2"/>
    <row r="95" s="5" customFormat="1" ht="12.95" customHeight="1" x14ac:dyDescent="0.2"/>
    <row r="96" s="5" customFormat="1" ht="12.95" customHeight="1" x14ac:dyDescent="0.2"/>
    <row r="97" s="5" customFormat="1" ht="12.95" customHeight="1" x14ac:dyDescent="0.2"/>
    <row r="98" s="5" customFormat="1" ht="12.95" customHeight="1" x14ac:dyDescent="0.2"/>
    <row r="99" s="5" customFormat="1" ht="12.95" customHeight="1" x14ac:dyDescent="0.2"/>
    <row r="100" s="5" customFormat="1" ht="12.95" customHeight="1" x14ac:dyDescent="0.2"/>
    <row r="101" s="5" customFormat="1" ht="12.95" customHeight="1" x14ac:dyDescent="0.2"/>
    <row r="102" s="5" customFormat="1" ht="12.95" customHeight="1" x14ac:dyDescent="0.2"/>
    <row r="103" s="5" customFormat="1" ht="12.95" customHeight="1" x14ac:dyDescent="0.2"/>
    <row r="104" s="5" customFormat="1" ht="12.95" customHeight="1" x14ac:dyDescent="0.2"/>
    <row r="105" s="5" customFormat="1" ht="12.95" customHeight="1" x14ac:dyDescent="0.2"/>
    <row r="106" s="5" customFormat="1" ht="12.95" customHeight="1" x14ac:dyDescent="0.2"/>
    <row r="107" s="5" customFormat="1" ht="12.95" customHeight="1" x14ac:dyDescent="0.2"/>
    <row r="108" s="5" customFormat="1" ht="12.95" customHeight="1" x14ac:dyDescent="0.2"/>
    <row r="109" s="5" customFormat="1" ht="12.95" customHeight="1" x14ac:dyDescent="0.2"/>
    <row r="110" s="5" customFormat="1" ht="12.95" customHeight="1" x14ac:dyDescent="0.2"/>
    <row r="111" s="5" customFormat="1" ht="12.95" customHeight="1" x14ac:dyDescent="0.2"/>
    <row r="112" s="5" customFormat="1" ht="12.95" customHeight="1" x14ac:dyDescent="0.2"/>
    <row r="113" s="5" customFormat="1" ht="12.95" customHeight="1" x14ac:dyDescent="0.2"/>
    <row r="114" s="5" customFormat="1" ht="12.95" customHeight="1" x14ac:dyDescent="0.2"/>
    <row r="115" s="5" customFormat="1" ht="12.95" customHeight="1" x14ac:dyDescent="0.2"/>
    <row r="116" s="5" customFormat="1" ht="12.95" customHeight="1" x14ac:dyDescent="0.2"/>
    <row r="117" s="5" customFormat="1" ht="12.95" customHeight="1" x14ac:dyDescent="0.2"/>
    <row r="118" s="5" customFormat="1" ht="12.95" customHeight="1" x14ac:dyDescent="0.2"/>
    <row r="119" s="5" customFormat="1" ht="12.95" customHeight="1" x14ac:dyDescent="0.2"/>
    <row r="120" s="5" customFormat="1" ht="12.95" customHeight="1" x14ac:dyDescent="0.2"/>
    <row r="121" s="5" customFormat="1" ht="12.95" customHeight="1" x14ac:dyDescent="0.2"/>
    <row r="122" s="5" customFormat="1" ht="12.95" customHeight="1" x14ac:dyDescent="0.2"/>
    <row r="123" s="5" customFormat="1" ht="12.95" customHeight="1" x14ac:dyDescent="0.2"/>
    <row r="124" s="5" customFormat="1" ht="12.95" customHeight="1" x14ac:dyDescent="0.2"/>
    <row r="125" s="5" customFormat="1" ht="12.95" customHeight="1" x14ac:dyDescent="0.2"/>
    <row r="126" s="5" customFormat="1" ht="12.95" customHeight="1" x14ac:dyDescent="0.2"/>
    <row r="127" s="5" customFormat="1" ht="12.95" customHeight="1" x14ac:dyDescent="0.2"/>
    <row r="128" s="5" customFormat="1" ht="12.95" customHeight="1" x14ac:dyDescent="0.2"/>
    <row r="129" s="5" customFormat="1" ht="12.95" customHeight="1" x14ac:dyDescent="0.2"/>
    <row r="130" s="5" customFormat="1" ht="12.95" customHeight="1" x14ac:dyDescent="0.2"/>
    <row r="131" s="5" customFormat="1" ht="12.95" customHeight="1" x14ac:dyDescent="0.2"/>
    <row r="132" s="5" customFormat="1" ht="12.95" customHeight="1" x14ac:dyDescent="0.2"/>
    <row r="133" s="5" customFormat="1" ht="12.95" customHeight="1" x14ac:dyDescent="0.2"/>
    <row r="134" s="5" customFormat="1" ht="12.95" customHeight="1" x14ac:dyDescent="0.2"/>
    <row r="135" s="5" customFormat="1" ht="12.95" customHeight="1" x14ac:dyDescent="0.2"/>
    <row r="136" s="5" customFormat="1" ht="12.95" customHeight="1" x14ac:dyDescent="0.2"/>
    <row r="137" s="5" customFormat="1" ht="12.95" customHeight="1" x14ac:dyDescent="0.2"/>
    <row r="138" s="5" customFormat="1" ht="12.95" customHeight="1" x14ac:dyDescent="0.2"/>
    <row r="139" s="5" customFormat="1" ht="12.95" customHeight="1" x14ac:dyDescent="0.2"/>
    <row r="140" s="5" customFormat="1" ht="12.95" customHeight="1" x14ac:dyDescent="0.2"/>
    <row r="141" s="5" customFormat="1" ht="12.95" customHeight="1" x14ac:dyDescent="0.2"/>
    <row r="142" s="5" customFormat="1" ht="12.95" customHeight="1" x14ac:dyDescent="0.2"/>
    <row r="143" s="5" customFormat="1" ht="12.95" customHeight="1" x14ac:dyDescent="0.2"/>
    <row r="144" s="5" customFormat="1" ht="12.95" customHeight="1" x14ac:dyDescent="0.2"/>
    <row r="145" s="5" customFormat="1" ht="12.95" customHeight="1" x14ac:dyDescent="0.2"/>
    <row r="146" s="5" customFormat="1" ht="12.95" customHeight="1" x14ac:dyDescent="0.2"/>
    <row r="147" s="5" customFormat="1" ht="12.95" customHeight="1" x14ac:dyDescent="0.2"/>
    <row r="148" s="5" customFormat="1" ht="12.95" customHeight="1" x14ac:dyDescent="0.2"/>
    <row r="149" s="5" customFormat="1" ht="12.95" customHeight="1" x14ac:dyDescent="0.2"/>
    <row r="150" s="5" customFormat="1" ht="12.95" customHeight="1" x14ac:dyDescent="0.2"/>
    <row r="151" s="5" customFormat="1" ht="12.95" customHeight="1" x14ac:dyDescent="0.2"/>
    <row r="152" s="5" customFormat="1" ht="12.95" customHeight="1" x14ac:dyDescent="0.2"/>
    <row r="153" s="5" customFormat="1" ht="12.95" customHeight="1" x14ac:dyDescent="0.2"/>
    <row r="154" s="5" customFormat="1" ht="12.95" customHeight="1" x14ac:dyDescent="0.2"/>
    <row r="155" s="5" customFormat="1" ht="12.95" customHeight="1" x14ac:dyDescent="0.2"/>
    <row r="156" s="5" customFormat="1" ht="12.95" customHeight="1" x14ac:dyDescent="0.2"/>
    <row r="157" s="5" customFormat="1" ht="12.95" customHeight="1" x14ac:dyDescent="0.2"/>
    <row r="158" s="5" customFormat="1" ht="12.95" customHeight="1" x14ac:dyDescent="0.2"/>
    <row r="159" s="5" customFormat="1" ht="12.95" customHeight="1" x14ac:dyDescent="0.2"/>
    <row r="160" s="5" customFormat="1" ht="12.95" customHeight="1" x14ac:dyDescent="0.2"/>
    <row r="161" s="5" customFormat="1" ht="12.95" customHeight="1" x14ac:dyDescent="0.2"/>
    <row r="162" s="5" customFormat="1" ht="12.95" customHeight="1" x14ac:dyDescent="0.2"/>
    <row r="163" s="5" customFormat="1" ht="12.95" customHeight="1" x14ac:dyDescent="0.2"/>
    <row r="164" s="5" customFormat="1" ht="12.95" customHeight="1" x14ac:dyDescent="0.2"/>
    <row r="165" s="5" customFormat="1" ht="12.95" customHeight="1" x14ac:dyDescent="0.2"/>
    <row r="166" s="5" customFormat="1" ht="12.95" customHeight="1" x14ac:dyDescent="0.2"/>
    <row r="167" s="5" customFormat="1" ht="12.95" customHeight="1" x14ac:dyDescent="0.2"/>
    <row r="168" s="5" customFormat="1" ht="12.95" customHeight="1" x14ac:dyDescent="0.2"/>
    <row r="169" s="5" customFormat="1" ht="12.95" customHeight="1" x14ac:dyDescent="0.2"/>
    <row r="170" s="5" customFormat="1" ht="12.95" customHeight="1" x14ac:dyDescent="0.2"/>
    <row r="171" s="5" customFormat="1" ht="12.95" customHeight="1" x14ac:dyDescent="0.2"/>
    <row r="172" s="5" customFormat="1" ht="12.95" customHeight="1" x14ac:dyDescent="0.2"/>
    <row r="173" s="5" customFormat="1" ht="12.95" customHeight="1" x14ac:dyDescent="0.2"/>
    <row r="174" s="5" customFormat="1" ht="12.95" customHeight="1" x14ac:dyDescent="0.2"/>
    <row r="175" s="5" customFormat="1" ht="12.95" customHeight="1" x14ac:dyDescent="0.2"/>
    <row r="176" s="5" customFormat="1" ht="12.95" customHeight="1" x14ac:dyDescent="0.2"/>
    <row r="177" s="5" customFormat="1" ht="12.95" customHeight="1" x14ac:dyDescent="0.2"/>
    <row r="178" s="5" customFormat="1" ht="12.95" customHeight="1" x14ac:dyDescent="0.2"/>
    <row r="179" s="5" customFormat="1" ht="12.95" customHeight="1" x14ac:dyDescent="0.2"/>
    <row r="180" s="5" customFormat="1" ht="12.95" customHeight="1" x14ac:dyDescent="0.2"/>
    <row r="181" s="5" customFormat="1" ht="12.95" customHeight="1" x14ac:dyDescent="0.2"/>
    <row r="182" s="5" customFormat="1" ht="12.95" customHeight="1" x14ac:dyDescent="0.2"/>
    <row r="183" s="5" customFormat="1" ht="12.95" customHeight="1" x14ac:dyDescent="0.2"/>
    <row r="184" s="5" customFormat="1" ht="12.95" customHeight="1" x14ac:dyDescent="0.2"/>
    <row r="185" s="5" customFormat="1" ht="12.95" customHeight="1" x14ac:dyDescent="0.2"/>
    <row r="186" s="5" customFormat="1" ht="12.95" customHeight="1" x14ac:dyDescent="0.2"/>
    <row r="187" s="5" customFormat="1" ht="12.95" customHeight="1" x14ac:dyDescent="0.2"/>
    <row r="188" s="5" customFormat="1" ht="12.95" customHeight="1" x14ac:dyDescent="0.2"/>
    <row r="189" s="5" customFormat="1" ht="12.95" customHeight="1" x14ac:dyDescent="0.2"/>
    <row r="190" s="5" customFormat="1" ht="12.95" customHeight="1" x14ac:dyDescent="0.2"/>
    <row r="191" s="5" customFormat="1" ht="12.95" customHeight="1" x14ac:dyDescent="0.2"/>
    <row r="192" s="5" customFormat="1" ht="12.95" customHeight="1" x14ac:dyDescent="0.2"/>
    <row r="193" s="5" customFormat="1" ht="12.95" customHeight="1" x14ac:dyDescent="0.2"/>
    <row r="194" s="5" customFormat="1" ht="12.95" customHeight="1" x14ac:dyDescent="0.2"/>
    <row r="195" s="5" customFormat="1" ht="12.95" customHeight="1" x14ac:dyDescent="0.2"/>
    <row r="196" s="5" customFormat="1" ht="12.95" customHeight="1" x14ac:dyDescent="0.2"/>
    <row r="197" s="5" customFormat="1" ht="12.95" customHeight="1" x14ac:dyDescent="0.2"/>
    <row r="198" s="5" customFormat="1" ht="12.95" customHeight="1" x14ac:dyDescent="0.2"/>
    <row r="199" s="5" customFormat="1" ht="12.95" customHeight="1" x14ac:dyDescent="0.2"/>
    <row r="200" s="5" customFormat="1" ht="12.95" customHeight="1" x14ac:dyDescent="0.2"/>
    <row r="201" s="5" customFormat="1" ht="12.95" customHeight="1" x14ac:dyDescent="0.2"/>
    <row r="202" s="5" customFormat="1" ht="12.95" customHeight="1" x14ac:dyDescent="0.2"/>
    <row r="203" s="5" customFormat="1" ht="12.95" customHeight="1" x14ac:dyDescent="0.2"/>
    <row r="204" s="5" customFormat="1" ht="12.95" customHeight="1" x14ac:dyDescent="0.2"/>
    <row r="205" s="5" customFormat="1" ht="12.95" customHeight="1" x14ac:dyDescent="0.2"/>
    <row r="206" s="5" customFormat="1" ht="12.95" customHeight="1" x14ac:dyDescent="0.2"/>
    <row r="207" s="5" customFormat="1" ht="12.95" customHeight="1" x14ac:dyDescent="0.2"/>
    <row r="208" s="5" customFormat="1" ht="12.95" customHeight="1" x14ac:dyDescent="0.2"/>
    <row r="209" s="5" customFormat="1" ht="12.95" customHeight="1" x14ac:dyDescent="0.2"/>
    <row r="210" s="5" customFormat="1" ht="12.95" customHeight="1" x14ac:dyDescent="0.2"/>
    <row r="211" s="5" customFormat="1" ht="12.95" customHeight="1" x14ac:dyDescent="0.2"/>
    <row r="212" s="5" customFormat="1" ht="12.95" customHeight="1" x14ac:dyDescent="0.2"/>
    <row r="213" s="5" customFormat="1" ht="12.95" customHeight="1" x14ac:dyDescent="0.2"/>
    <row r="214" s="5" customFormat="1" ht="12.95" customHeight="1" x14ac:dyDescent="0.2"/>
    <row r="215" s="5" customFormat="1" ht="12.95" customHeight="1" x14ac:dyDescent="0.2"/>
    <row r="216" s="5" customFormat="1" ht="12.95" customHeight="1" x14ac:dyDescent="0.2"/>
    <row r="217" s="5" customFormat="1" ht="12.95" customHeight="1" x14ac:dyDescent="0.2"/>
    <row r="218" s="5" customFormat="1" ht="12.95" customHeight="1" x14ac:dyDescent="0.2"/>
    <row r="219" s="5" customFormat="1" ht="12.95" customHeight="1" x14ac:dyDescent="0.2"/>
    <row r="220" s="5" customFormat="1" ht="12.95" customHeight="1" x14ac:dyDescent="0.2"/>
    <row r="221" s="5" customFormat="1" ht="12.95" customHeight="1" x14ac:dyDescent="0.2"/>
    <row r="222" s="5" customFormat="1" ht="12.95" customHeight="1" x14ac:dyDescent="0.2"/>
    <row r="223" s="5" customFormat="1" ht="12.95" customHeight="1" x14ac:dyDescent="0.2"/>
    <row r="224" s="5" customFormat="1" ht="12.95" customHeight="1" x14ac:dyDescent="0.2"/>
    <row r="225" s="5" customFormat="1" ht="12.95" customHeight="1" x14ac:dyDescent="0.2"/>
    <row r="226" s="5" customFormat="1" ht="12.95" customHeight="1" x14ac:dyDescent="0.2"/>
    <row r="227" s="5" customFormat="1" ht="12.95" customHeight="1" x14ac:dyDescent="0.2"/>
    <row r="228" s="5" customFormat="1" ht="12.95" customHeight="1" x14ac:dyDescent="0.2"/>
    <row r="229" s="5" customFormat="1" ht="12.95" customHeight="1" x14ac:dyDescent="0.2"/>
    <row r="230" s="5" customFormat="1" ht="12.95" customHeight="1" x14ac:dyDescent="0.2"/>
    <row r="231" s="5" customFormat="1" ht="12.95" customHeight="1" x14ac:dyDescent="0.2"/>
    <row r="232" s="5" customFormat="1" ht="12.95" customHeight="1" x14ac:dyDescent="0.2"/>
    <row r="233" s="5" customFormat="1" ht="12.95" customHeight="1" x14ac:dyDescent="0.2"/>
    <row r="234" s="5" customFormat="1" ht="12.95" customHeight="1" x14ac:dyDescent="0.2"/>
    <row r="235" s="5" customFormat="1" ht="12.95" customHeight="1" x14ac:dyDescent="0.2"/>
    <row r="236" s="5" customFormat="1" ht="12.95" customHeight="1" x14ac:dyDescent="0.2"/>
    <row r="237" s="5" customFormat="1" ht="12.95" customHeight="1" x14ac:dyDescent="0.2"/>
    <row r="238" s="5" customFormat="1" ht="12.95" customHeight="1" x14ac:dyDescent="0.2"/>
    <row r="239" s="5" customFormat="1" ht="12.95" customHeight="1" x14ac:dyDescent="0.2"/>
    <row r="240" s="5" customFormat="1" ht="12.95" customHeight="1" x14ac:dyDescent="0.2"/>
    <row r="241" s="5" customFormat="1" ht="12.95" customHeight="1" x14ac:dyDescent="0.2"/>
    <row r="242" s="5" customFormat="1" ht="12.95" customHeight="1" x14ac:dyDescent="0.2"/>
    <row r="243" s="5" customFormat="1" ht="12.95" customHeight="1" x14ac:dyDescent="0.2"/>
    <row r="244" s="5" customFormat="1" ht="12.95" customHeight="1" x14ac:dyDescent="0.2"/>
    <row r="245" s="5" customFormat="1" ht="12.95" customHeight="1" x14ac:dyDescent="0.2"/>
    <row r="246" s="5" customFormat="1" ht="12.95" customHeight="1" x14ac:dyDescent="0.2"/>
    <row r="247" s="5" customFormat="1" ht="12.95" customHeight="1" x14ac:dyDescent="0.2"/>
    <row r="248" s="5" customFormat="1" ht="12.95" customHeight="1" x14ac:dyDescent="0.2"/>
    <row r="249" s="5" customFormat="1" ht="12.95" customHeight="1" x14ac:dyDescent="0.2"/>
    <row r="250" s="5" customFormat="1" ht="12.95" customHeight="1" x14ac:dyDescent="0.2"/>
    <row r="251" s="5" customFormat="1" ht="12.95" customHeight="1" x14ac:dyDescent="0.2"/>
    <row r="252" s="5" customFormat="1" ht="12.95" customHeight="1" x14ac:dyDescent="0.2"/>
    <row r="253" s="5" customFormat="1" ht="12.95" customHeight="1" x14ac:dyDescent="0.2"/>
    <row r="254" s="5" customFormat="1" ht="12.95" customHeight="1" x14ac:dyDescent="0.2"/>
    <row r="255" s="5" customFormat="1" ht="12.95" customHeight="1" x14ac:dyDescent="0.2"/>
    <row r="256" s="5" customFormat="1" ht="12.95" customHeight="1" x14ac:dyDescent="0.2"/>
    <row r="257" s="5" customFormat="1" ht="12.95" customHeight="1" x14ac:dyDescent="0.2"/>
    <row r="258" s="5" customFormat="1" ht="12.95" customHeight="1" x14ac:dyDescent="0.2"/>
    <row r="259" s="5" customFormat="1" ht="12.95" customHeight="1" x14ac:dyDescent="0.2"/>
    <row r="260" s="5" customFormat="1" ht="12.95" customHeight="1" x14ac:dyDescent="0.2"/>
    <row r="261" s="5" customFormat="1" ht="12.95" customHeight="1" x14ac:dyDescent="0.2"/>
    <row r="262" s="5" customFormat="1" ht="12.95" customHeight="1" x14ac:dyDescent="0.2"/>
    <row r="263" s="5" customFormat="1" ht="12.95" customHeight="1" x14ac:dyDescent="0.2"/>
    <row r="264" s="5" customFormat="1" ht="12.95" customHeight="1" x14ac:dyDescent="0.2"/>
    <row r="265" s="5" customFormat="1" ht="12.95" customHeight="1" x14ac:dyDescent="0.2"/>
    <row r="266" s="5" customFormat="1" ht="12.95" customHeight="1" x14ac:dyDescent="0.2"/>
    <row r="267" s="5" customFormat="1" ht="12.95" customHeight="1" x14ac:dyDescent="0.2"/>
    <row r="268" s="5" customFormat="1" ht="12.95" customHeight="1" x14ac:dyDescent="0.2"/>
    <row r="269" s="5" customFormat="1" ht="12.95" customHeight="1" x14ac:dyDescent="0.2"/>
    <row r="270" s="5" customFormat="1" ht="12.95" customHeight="1" x14ac:dyDescent="0.2"/>
    <row r="271" s="5" customFormat="1" ht="12.95" customHeight="1" x14ac:dyDescent="0.2"/>
    <row r="272" s="5" customFormat="1" ht="12.95" customHeight="1" x14ac:dyDescent="0.2"/>
    <row r="273" s="5" customFormat="1" ht="12.95" customHeight="1" x14ac:dyDescent="0.2"/>
    <row r="274" s="5" customFormat="1" ht="12.95" customHeight="1" x14ac:dyDescent="0.2"/>
    <row r="275" s="5" customFormat="1" ht="12.95" customHeight="1" x14ac:dyDescent="0.2"/>
    <row r="276" s="5" customFormat="1" ht="12.95" customHeight="1" x14ac:dyDescent="0.2"/>
    <row r="277" s="5" customFormat="1" ht="12.95" customHeight="1" x14ac:dyDescent="0.2"/>
    <row r="278" s="5" customFormat="1" ht="12.95" customHeight="1" x14ac:dyDescent="0.2"/>
    <row r="279" s="5" customFormat="1" ht="12.95" customHeight="1" x14ac:dyDescent="0.2"/>
    <row r="280" s="5" customFormat="1" ht="12.95" customHeight="1" x14ac:dyDescent="0.2"/>
    <row r="281" s="5" customFormat="1" ht="12.95" customHeight="1" x14ac:dyDescent="0.2"/>
    <row r="282" s="5" customFormat="1" ht="12.95" customHeight="1" x14ac:dyDescent="0.2"/>
    <row r="283" s="5" customFormat="1" ht="12.95" customHeight="1" x14ac:dyDescent="0.2"/>
    <row r="284" s="5" customFormat="1" ht="12.95" customHeight="1" x14ac:dyDescent="0.2"/>
    <row r="285" s="5" customFormat="1" ht="12.95" customHeight="1" x14ac:dyDescent="0.2"/>
    <row r="286" s="5" customFormat="1" ht="12.95" customHeight="1" x14ac:dyDescent="0.2"/>
    <row r="287" s="5" customFormat="1" ht="12.95" customHeight="1" x14ac:dyDescent="0.2"/>
    <row r="288" s="5" customFormat="1" ht="12.95" customHeight="1" x14ac:dyDescent="0.2"/>
    <row r="289" s="5" customFormat="1" ht="12.95" customHeight="1" x14ac:dyDescent="0.2"/>
    <row r="290" s="5" customFormat="1" ht="12.95" customHeight="1" x14ac:dyDescent="0.2"/>
    <row r="291" s="5" customFormat="1" ht="12.95" customHeight="1" x14ac:dyDescent="0.2"/>
    <row r="292" s="5" customFormat="1" ht="12.95" customHeight="1" x14ac:dyDescent="0.2"/>
    <row r="293" s="5" customFormat="1" ht="12.95" customHeight="1" x14ac:dyDescent="0.2"/>
    <row r="294" s="5" customFormat="1" ht="12.95" customHeight="1" x14ac:dyDescent="0.2"/>
    <row r="295" s="5" customFormat="1" ht="12.95" customHeight="1" x14ac:dyDescent="0.2"/>
    <row r="296" s="5" customFormat="1" ht="12.95" customHeight="1" x14ac:dyDescent="0.2"/>
    <row r="297" s="5" customFormat="1" ht="12.95" customHeight="1" x14ac:dyDescent="0.2"/>
    <row r="298" s="5" customFormat="1" ht="12.95" customHeight="1" x14ac:dyDescent="0.2"/>
    <row r="299" s="5" customFormat="1" ht="12.95" customHeight="1" x14ac:dyDescent="0.2"/>
    <row r="300" s="5" customFormat="1" ht="12.95" customHeight="1" x14ac:dyDescent="0.2"/>
    <row r="301" s="5" customFormat="1" ht="12.95" customHeight="1" x14ac:dyDescent="0.2"/>
    <row r="302" s="5" customFormat="1" ht="12.95" customHeight="1" x14ac:dyDescent="0.2"/>
    <row r="303" s="5" customFormat="1" ht="12.95" customHeight="1" x14ac:dyDescent="0.2"/>
    <row r="304" s="5" customFormat="1" ht="12.95" customHeight="1" x14ac:dyDescent="0.2"/>
    <row r="305" s="5" customFormat="1" ht="12.95" customHeight="1" x14ac:dyDescent="0.2"/>
    <row r="306" s="5" customFormat="1" ht="12.95" customHeight="1" x14ac:dyDescent="0.2"/>
    <row r="307" s="5" customFormat="1" ht="12.95" customHeight="1" x14ac:dyDescent="0.2"/>
    <row r="308" s="5" customFormat="1" ht="12.95" customHeight="1" x14ac:dyDescent="0.2"/>
    <row r="309" s="5" customFormat="1" ht="12.95" customHeight="1" x14ac:dyDescent="0.2"/>
    <row r="310" s="5" customFormat="1" ht="12.95" customHeight="1" x14ac:dyDescent="0.2"/>
    <row r="311" s="5" customFormat="1" ht="12.95" customHeight="1" x14ac:dyDescent="0.2"/>
    <row r="312" s="5" customFormat="1" ht="12.95" customHeight="1" x14ac:dyDescent="0.2"/>
    <row r="313" s="5" customFormat="1" ht="12.95" customHeight="1" x14ac:dyDescent="0.2"/>
    <row r="314" s="5" customFormat="1" ht="12.95" customHeight="1" x14ac:dyDescent="0.2"/>
    <row r="315" s="5" customFormat="1" ht="12.95" customHeight="1" x14ac:dyDescent="0.2"/>
    <row r="316" s="5" customFormat="1" ht="12.95" customHeight="1" x14ac:dyDescent="0.2"/>
    <row r="317" s="5" customFormat="1" ht="12.95" customHeight="1" x14ac:dyDescent="0.2"/>
    <row r="318" s="5" customFormat="1" ht="12.95" customHeight="1" x14ac:dyDescent="0.2"/>
    <row r="319" s="5" customFormat="1" ht="12.95" customHeight="1" x14ac:dyDescent="0.2"/>
    <row r="320" s="5" customFormat="1" ht="12.95" customHeight="1" x14ac:dyDescent="0.2"/>
    <row r="321" s="5" customFormat="1" ht="12.95" customHeight="1" x14ac:dyDescent="0.2"/>
    <row r="322" s="5" customFormat="1" ht="12.95" customHeight="1" x14ac:dyDescent="0.2"/>
    <row r="323" s="5" customFormat="1" ht="12.95" customHeight="1" x14ac:dyDescent="0.2"/>
    <row r="324" s="5" customFormat="1" ht="12.95" customHeight="1" x14ac:dyDescent="0.2"/>
    <row r="325" s="5" customFormat="1" ht="12.95" customHeight="1" x14ac:dyDescent="0.2"/>
    <row r="326" s="5" customFormat="1" ht="12.95" customHeight="1" x14ac:dyDescent="0.2"/>
    <row r="327" s="5" customFormat="1" ht="12.95" customHeight="1" x14ac:dyDescent="0.2"/>
    <row r="328" s="5" customFormat="1" ht="12.95" customHeight="1" x14ac:dyDescent="0.2"/>
    <row r="329" s="5" customFormat="1" ht="12.95" customHeight="1" x14ac:dyDescent="0.2"/>
    <row r="330" s="5" customFormat="1" ht="12.95" customHeight="1" x14ac:dyDescent="0.2"/>
    <row r="331" s="5" customFormat="1" ht="12.95" customHeight="1" x14ac:dyDescent="0.2"/>
    <row r="332" s="5" customFormat="1" ht="12.95" customHeight="1" x14ac:dyDescent="0.2"/>
    <row r="333" s="5" customFormat="1" ht="12.95" customHeight="1" x14ac:dyDescent="0.2"/>
    <row r="334" s="5" customFormat="1" ht="12.95" customHeight="1" x14ac:dyDescent="0.2"/>
    <row r="335" s="5" customFormat="1" ht="12.95" customHeight="1" x14ac:dyDescent="0.2"/>
    <row r="336" s="5" customFormat="1" ht="12.95" customHeight="1" x14ac:dyDescent="0.2"/>
    <row r="337" s="5" customFormat="1" ht="12.95" customHeight="1" x14ac:dyDescent="0.2"/>
    <row r="338" s="5" customFormat="1" ht="12.95" customHeight="1" x14ac:dyDescent="0.2"/>
    <row r="339" s="5" customFormat="1" ht="12.95" customHeight="1" x14ac:dyDescent="0.2"/>
    <row r="340" s="5" customFormat="1" ht="12.95" customHeight="1" x14ac:dyDescent="0.2"/>
    <row r="341" s="5" customFormat="1" ht="12.95" customHeight="1" x14ac:dyDescent="0.2"/>
    <row r="342" s="5" customFormat="1" ht="12.95" customHeight="1" x14ac:dyDescent="0.2"/>
    <row r="343" s="5" customFormat="1" ht="12.95" customHeight="1" x14ac:dyDescent="0.2"/>
    <row r="344" s="5" customFormat="1" ht="12.95" customHeight="1" x14ac:dyDescent="0.2"/>
    <row r="345" s="5" customFormat="1" ht="12.95" customHeight="1" x14ac:dyDescent="0.2"/>
    <row r="346" s="5" customFormat="1" ht="12.95" customHeight="1" x14ac:dyDescent="0.2"/>
    <row r="347" s="5" customFormat="1" ht="12.95" customHeight="1" x14ac:dyDescent="0.2"/>
    <row r="348" s="5" customFormat="1" ht="12.95" customHeight="1" x14ac:dyDescent="0.2"/>
    <row r="349" s="5" customFormat="1" ht="12.95" customHeight="1" x14ac:dyDescent="0.2"/>
    <row r="350" s="5" customFormat="1" ht="12.95" customHeight="1" x14ac:dyDescent="0.2"/>
    <row r="351" s="5" customFormat="1" ht="12.95" customHeight="1" x14ac:dyDescent="0.2"/>
    <row r="352" s="5" customFormat="1" ht="12.95" customHeight="1" x14ac:dyDescent="0.2"/>
    <row r="353" s="5" customFormat="1" ht="12.95" customHeight="1" x14ac:dyDescent="0.2"/>
    <row r="354" s="5" customFormat="1" ht="12.95" customHeight="1" x14ac:dyDescent="0.2"/>
    <row r="355" s="5" customFormat="1" ht="12.95" customHeight="1" x14ac:dyDescent="0.2"/>
    <row r="356" s="5" customFormat="1" ht="12.95" customHeight="1" x14ac:dyDescent="0.2"/>
    <row r="357" s="5" customFormat="1" ht="12.95" customHeight="1" x14ac:dyDescent="0.2"/>
    <row r="358" s="5" customFormat="1" ht="12.95" customHeight="1" x14ac:dyDescent="0.2"/>
    <row r="359" s="5" customFormat="1" ht="12.95" customHeight="1" x14ac:dyDescent="0.2"/>
    <row r="360" s="5" customFormat="1" ht="12.95" customHeight="1" x14ac:dyDescent="0.2"/>
    <row r="361" s="5" customFormat="1" ht="12.95" customHeight="1" x14ac:dyDescent="0.2"/>
    <row r="362" s="5" customFormat="1" ht="12.95" customHeight="1" x14ac:dyDescent="0.2"/>
    <row r="363" s="5" customFormat="1" ht="12.95" customHeight="1" x14ac:dyDescent="0.2"/>
    <row r="364" s="5" customFormat="1" ht="12.95" customHeight="1" x14ac:dyDescent="0.2"/>
    <row r="365" s="5" customFormat="1" ht="12.95" customHeight="1" x14ac:dyDescent="0.2"/>
    <row r="366" s="5" customFormat="1" ht="12.95" customHeight="1" x14ac:dyDescent="0.2"/>
    <row r="367" s="5" customFormat="1" ht="12.95" customHeight="1" x14ac:dyDescent="0.2"/>
    <row r="368" s="5" customFormat="1" ht="12.95" customHeight="1" x14ac:dyDescent="0.2"/>
    <row r="369" s="5" customFormat="1" ht="12.95" customHeight="1" x14ac:dyDescent="0.2"/>
    <row r="370" s="5" customFormat="1" ht="12.95" customHeight="1" x14ac:dyDescent="0.2"/>
    <row r="371" s="5" customFormat="1" ht="12.95" customHeight="1" x14ac:dyDescent="0.2"/>
    <row r="372" s="5" customFormat="1" ht="12.95" customHeight="1" x14ac:dyDescent="0.2"/>
    <row r="373" s="5" customFormat="1" ht="12.95" customHeight="1" x14ac:dyDescent="0.2"/>
    <row r="374" s="5" customFormat="1" ht="12.95" customHeight="1" x14ac:dyDescent="0.2"/>
    <row r="375" s="5" customFormat="1" ht="12.95" customHeight="1" x14ac:dyDescent="0.2"/>
    <row r="376" s="5" customFormat="1" ht="12.95" customHeight="1" x14ac:dyDescent="0.2"/>
    <row r="377" s="5" customFormat="1" ht="12.95" customHeight="1" x14ac:dyDescent="0.2"/>
    <row r="378" s="5" customFormat="1" ht="12.95" customHeight="1" x14ac:dyDescent="0.2"/>
    <row r="379" s="5" customFormat="1" ht="12.95" customHeight="1" x14ac:dyDescent="0.2"/>
    <row r="380" s="5" customFormat="1" ht="12.95" customHeight="1" x14ac:dyDescent="0.2"/>
    <row r="381" s="5" customFormat="1" ht="12.95" customHeight="1" x14ac:dyDescent="0.2"/>
    <row r="382" s="5" customFormat="1" ht="12.95" customHeight="1" x14ac:dyDescent="0.2"/>
    <row r="383" s="5" customFormat="1" ht="12.95" customHeight="1" x14ac:dyDescent="0.2"/>
    <row r="384" s="5" customFormat="1" ht="12.95" customHeight="1" x14ac:dyDescent="0.2"/>
    <row r="385" s="5" customFormat="1" ht="12.95" customHeight="1" x14ac:dyDescent="0.2"/>
    <row r="386" s="5" customFormat="1" ht="12.95" customHeight="1" x14ac:dyDescent="0.2"/>
    <row r="387" s="5" customFormat="1" ht="12.95" customHeight="1" x14ac:dyDescent="0.2"/>
    <row r="388" s="5" customFormat="1" ht="12.95" customHeight="1" x14ac:dyDescent="0.2"/>
    <row r="389" s="5" customFormat="1" ht="12.95" customHeight="1" x14ac:dyDescent="0.2"/>
    <row r="390" s="5" customFormat="1" ht="12.95" customHeight="1" x14ac:dyDescent="0.2"/>
    <row r="391" s="5" customFormat="1" ht="12.95" customHeight="1" x14ac:dyDescent="0.2"/>
    <row r="392" s="5" customFormat="1" ht="12.95" customHeight="1" x14ac:dyDescent="0.2"/>
    <row r="393" s="5" customFormat="1" ht="12.95" customHeight="1" x14ac:dyDescent="0.2"/>
    <row r="394" s="5" customFormat="1" ht="12.95" customHeight="1" x14ac:dyDescent="0.2"/>
    <row r="395" s="5" customFormat="1" ht="12.95" customHeight="1" x14ac:dyDescent="0.2"/>
    <row r="396" s="5" customFormat="1" ht="12.95" customHeight="1" x14ac:dyDescent="0.2"/>
    <row r="397" s="5" customFormat="1" ht="12.95" customHeight="1" x14ac:dyDescent="0.2"/>
    <row r="398" s="5" customFormat="1" ht="12.95" customHeight="1" x14ac:dyDescent="0.2"/>
    <row r="399" s="5" customFormat="1" ht="12.95" customHeight="1" x14ac:dyDescent="0.2"/>
    <row r="400" s="5" customFormat="1" ht="12.95" customHeight="1" x14ac:dyDescent="0.2"/>
    <row r="401" s="5" customFormat="1" ht="12.95" customHeight="1" x14ac:dyDescent="0.2"/>
    <row r="402" s="5" customFormat="1" ht="12.95" customHeight="1" x14ac:dyDescent="0.2"/>
    <row r="403" s="5" customFormat="1" ht="12.95" customHeight="1" x14ac:dyDescent="0.2"/>
    <row r="404" s="5" customFormat="1" ht="12.95" customHeight="1" x14ac:dyDescent="0.2"/>
    <row r="405" s="5" customFormat="1" ht="12.95" customHeight="1" x14ac:dyDescent="0.2"/>
    <row r="406" s="5" customFormat="1" ht="12.95" customHeight="1" x14ac:dyDescent="0.2"/>
    <row r="407" s="5" customFormat="1" ht="12.95" customHeight="1" x14ac:dyDescent="0.2"/>
    <row r="408" s="5" customFormat="1" ht="12.95" customHeight="1" x14ac:dyDescent="0.2"/>
    <row r="409" s="5" customFormat="1" ht="12.95" customHeight="1" x14ac:dyDescent="0.2"/>
    <row r="410" s="5" customFormat="1" ht="12.95" customHeight="1" x14ac:dyDescent="0.2"/>
    <row r="411" s="5" customFormat="1" ht="12.95" customHeight="1" x14ac:dyDescent="0.2"/>
    <row r="412" s="5" customFormat="1" ht="12.95" customHeight="1" x14ac:dyDescent="0.2"/>
    <row r="413" s="5" customFormat="1" ht="12.95" customHeight="1" x14ac:dyDescent="0.2"/>
    <row r="414" s="5" customFormat="1" ht="12.95" customHeight="1" x14ac:dyDescent="0.2"/>
    <row r="415" s="5" customFormat="1" ht="12.95" customHeight="1" x14ac:dyDescent="0.2"/>
    <row r="416" s="5" customFormat="1" ht="12.95" customHeight="1" x14ac:dyDescent="0.2"/>
    <row r="417" s="5" customFormat="1" ht="12.95" customHeight="1" x14ac:dyDescent="0.2"/>
    <row r="418" s="5" customFormat="1" ht="12.95" customHeight="1" x14ac:dyDescent="0.2"/>
    <row r="419" s="5" customFormat="1" ht="12.95" customHeight="1" x14ac:dyDescent="0.2"/>
    <row r="420" s="5" customFormat="1" ht="12.95" customHeight="1" x14ac:dyDescent="0.2"/>
    <row r="421" s="5" customFormat="1" ht="12.95" customHeight="1" x14ac:dyDescent="0.2"/>
    <row r="422" s="5" customFormat="1" ht="12.95" customHeight="1" x14ac:dyDescent="0.2"/>
    <row r="423" s="5" customFormat="1" ht="12.95" customHeight="1" x14ac:dyDescent="0.2"/>
    <row r="424" s="5" customFormat="1" ht="12.95" customHeight="1" x14ac:dyDescent="0.2"/>
    <row r="425" s="5" customFormat="1" ht="12.95" customHeight="1" x14ac:dyDescent="0.2"/>
    <row r="426" s="5" customFormat="1" ht="12.95" customHeight="1" x14ac:dyDescent="0.2"/>
    <row r="427" s="5" customFormat="1" ht="12.95" customHeight="1" x14ac:dyDescent="0.2"/>
    <row r="428" s="5" customFormat="1" ht="12.95" customHeight="1" x14ac:dyDescent="0.2"/>
    <row r="429" s="5" customFormat="1" ht="12.95" customHeight="1" x14ac:dyDescent="0.2"/>
    <row r="430" s="5" customFormat="1" ht="12.95" customHeight="1" x14ac:dyDescent="0.2"/>
    <row r="431" s="5" customFormat="1" ht="12.95" customHeight="1" x14ac:dyDescent="0.2"/>
    <row r="432" s="5" customFormat="1" ht="12.95" customHeight="1" x14ac:dyDescent="0.2"/>
    <row r="433" s="5" customFormat="1" ht="12.95" customHeight="1" x14ac:dyDescent="0.2"/>
    <row r="434" s="5" customFormat="1" ht="12.95" customHeight="1" x14ac:dyDescent="0.2"/>
    <row r="435" s="5" customFormat="1" ht="12.95" customHeight="1" x14ac:dyDescent="0.2"/>
    <row r="436" s="5" customFormat="1" ht="12.95" customHeight="1" x14ac:dyDescent="0.2"/>
    <row r="437" s="5" customFormat="1" ht="12.95" customHeight="1" x14ac:dyDescent="0.2"/>
    <row r="438" s="5" customFormat="1" ht="12.95" customHeight="1" x14ac:dyDescent="0.2"/>
    <row r="439" s="5" customFormat="1" ht="12.95" customHeight="1" x14ac:dyDescent="0.2"/>
    <row r="440" s="5" customFormat="1" ht="12.95" customHeight="1" x14ac:dyDescent="0.2"/>
    <row r="441" s="5" customFormat="1" ht="12.95" customHeight="1" x14ac:dyDescent="0.2"/>
    <row r="442" s="5" customFormat="1" ht="12.95" customHeight="1" x14ac:dyDescent="0.2"/>
    <row r="443" s="5" customFormat="1" ht="12.95" customHeight="1" x14ac:dyDescent="0.2"/>
    <row r="444" s="5" customFormat="1" ht="12.95" customHeight="1" x14ac:dyDescent="0.2"/>
    <row r="445" s="5" customFormat="1" ht="12.95" customHeight="1" x14ac:dyDescent="0.2"/>
    <row r="446" s="5" customFormat="1" ht="12.95" customHeight="1" x14ac:dyDescent="0.2"/>
    <row r="447" s="5" customFormat="1" ht="12.95" customHeight="1" x14ac:dyDescent="0.2"/>
    <row r="448" s="5" customFormat="1" ht="12.95" customHeight="1" x14ac:dyDescent="0.2"/>
    <row r="449" s="5" customFormat="1" ht="12.95" customHeight="1" x14ac:dyDescent="0.2"/>
    <row r="450" s="5" customFormat="1" ht="12.95" customHeight="1" x14ac:dyDescent="0.2"/>
    <row r="451" s="5" customFormat="1" ht="12.95" customHeight="1" x14ac:dyDescent="0.2"/>
    <row r="452" s="5" customFormat="1" ht="12.95" customHeight="1" x14ac:dyDescent="0.2"/>
    <row r="453" s="5" customFormat="1" ht="12.95" customHeight="1" x14ac:dyDescent="0.2"/>
    <row r="454" s="5" customFormat="1" ht="12.95" customHeight="1" x14ac:dyDescent="0.2"/>
    <row r="455" s="5" customFormat="1" ht="12.95" customHeight="1" x14ac:dyDescent="0.2"/>
    <row r="456" s="5" customFormat="1" ht="12.95" customHeight="1" x14ac:dyDescent="0.2"/>
    <row r="457" s="5" customFormat="1" ht="12.95" customHeight="1" x14ac:dyDescent="0.2"/>
    <row r="458" s="5" customFormat="1" ht="12.95" customHeight="1" x14ac:dyDescent="0.2"/>
    <row r="459" s="5" customFormat="1" ht="12.95" customHeight="1" x14ac:dyDescent="0.2"/>
    <row r="460" s="5" customFormat="1" ht="12.95" customHeight="1" x14ac:dyDescent="0.2"/>
    <row r="461" s="5" customFormat="1" ht="12.95" customHeight="1" x14ac:dyDescent="0.2"/>
    <row r="462" s="5" customFormat="1" ht="12.95" customHeight="1" x14ac:dyDescent="0.2"/>
    <row r="463" s="5" customFormat="1" ht="12.95" customHeight="1" x14ac:dyDescent="0.2"/>
    <row r="464" s="5" customFormat="1" ht="12.95" customHeight="1" x14ac:dyDescent="0.2"/>
    <row r="465" s="5" customFormat="1" ht="12.95" customHeight="1" x14ac:dyDescent="0.2"/>
    <row r="466" s="5" customFormat="1" ht="12.95" customHeight="1" x14ac:dyDescent="0.2"/>
    <row r="467" s="5" customFormat="1" ht="12.95" customHeight="1" x14ac:dyDescent="0.2"/>
    <row r="468" s="5" customFormat="1" ht="12.95" customHeight="1" x14ac:dyDescent="0.2"/>
    <row r="469" s="5" customFormat="1" ht="12.95" customHeight="1" x14ac:dyDescent="0.2"/>
    <row r="470" s="5" customFormat="1" ht="12.95" customHeight="1" x14ac:dyDescent="0.2"/>
    <row r="471" s="5" customFormat="1" ht="12.95" customHeight="1" x14ac:dyDescent="0.2"/>
    <row r="472" s="5" customFormat="1" ht="12.95" customHeight="1" x14ac:dyDescent="0.2"/>
    <row r="473" s="5" customFormat="1" ht="12.95" customHeight="1" x14ac:dyDescent="0.2"/>
    <row r="474" s="5" customFormat="1" ht="12.95" customHeight="1" x14ac:dyDescent="0.2"/>
    <row r="475" s="5" customFormat="1" ht="12.95" customHeight="1" x14ac:dyDescent="0.2"/>
    <row r="476" s="5" customFormat="1" ht="12.95" customHeight="1" x14ac:dyDescent="0.2"/>
    <row r="477" s="5" customFormat="1" ht="12.95" customHeight="1" x14ac:dyDescent="0.2"/>
    <row r="478" s="5" customFormat="1" ht="12.95" customHeight="1" x14ac:dyDescent="0.2"/>
    <row r="479" s="5" customFormat="1" ht="12.95" customHeight="1" x14ac:dyDescent="0.2"/>
    <row r="480" s="5" customFormat="1" ht="12.95" customHeight="1" x14ac:dyDescent="0.2"/>
    <row r="481" s="5" customFormat="1" ht="12.95" customHeight="1" x14ac:dyDescent="0.2"/>
    <row r="482" s="5" customFormat="1" ht="12.95" customHeight="1" x14ac:dyDescent="0.2"/>
    <row r="483" s="5" customFormat="1" ht="12.95" customHeight="1" x14ac:dyDescent="0.2"/>
    <row r="484" s="5" customFormat="1" ht="12.95" customHeight="1" x14ac:dyDescent="0.2"/>
    <row r="485" s="5" customFormat="1" ht="12.95" customHeight="1" x14ac:dyDescent="0.2"/>
    <row r="486" s="5" customFormat="1" ht="12.95" customHeight="1" x14ac:dyDescent="0.2"/>
    <row r="487" s="5" customFormat="1" ht="12.95" customHeight="1" x14ac:dyDescent="0.2"/>
    <row r="488" s="5" customFormat="1" ht="12.95" customHeight="1" x14ac:dyDescent="0.2"/>
    <row r="489" s="5" customFormat="1" ht="12.95" customHeight="1" x14ac:dyDescent="0.2"/>
    <row r="490" s="5" customFormat="1" ht="12.95" customHeight="1" x14ac:dyDescent="0.2"/>
    <row r="491" s="5" customFormat="1" ht="12.95" customHeight="1" x14ac:dyDescent="0.2"/>
    <row r="492" s="5" customFormat="1" ht="12.95" customHeight="1" x14ac:dyDescent="0.2"/>
    <row r="493" s="5" customFormat="1" ht="12.95" customHeight="1" x14ac:dyDescent="0.2"/>
    <row r="494" s="5" customFormat="1" ht="12.95" customHeight="1" x14ac:dyDescent="0.2"/>
    <row r="495" s="5" customFormat="1" ht="12.95" customHeight="1" x14ac:dyDescent="0.2"/>
    <row r="496" s="5" customFormat="1" ht="12.95" customHeight="1" x14ac:dyDescent="0.2"/>
    <row r="497" s="5" customFormat="1" ht="12.95" customHeight="1" x14ac:dyDescent="0.2"/>
    <row r="498" s="5" customFormat="1" ht="12.95" customHeight="1" x14ac:dyDescent="0.2"/>
    <row r="499" s="5" customFormat="1" ht="12.95" customHeight="1" x14ac:dyDescent="0.2"/>
    <row r="500" s="5" customFormat="1" ht="12.95" customHeight="1" x14ac:dyDescent="0.2"/>
    <row r="501" s="5" customFormat="1" ht="12.95" customHeight="1" x14ac:dyDescent="0.2"/>
    <row r="502" s="5" customFormat="1" ht="12.95" customHeight="1" x14ac:dyDescent="0.2"/>
    <row r="503" s="5" customFormat="1" ht="12.95" customHeight="1" x14ac:dyDescent="0.2"/>
    <row r="504" s="5" customFormat="1" ht="12.95" customHeight="1" x14ac:dyDescent="0.2"/>
    <row r="505" s="5" customFormat="1" ht="12.95" customHeight="1" x14ac:dyDescent="0.2"/>
    <row r="506" s="5" customFormat="1" ht="12.95" customHeight="1" x14ac:dyDescent="0.2"/>
    <row r="507" s="5" customFormat="1" ht="12.95" customHeight="1" x14ac:dyDescent="0.2"/>
    <row r="508" s="5" customFormat="1" ht="12.95" customHeight="1" x14ac:dyDescent="0.2"/>
    <row r="509" s="5" customFormat="1" ht="12.95" customHeight="1" x14ac:dyDescent="0.2"/>
    <row r="510" s="5" customFormat="1" ht="12.95" customHeight="1" x14ac:dyDescent="0.2"/>
    <row r="511" s="5" customFormat="1" ht="12.95" customHeight="1" x14ac:dyDescent="0.2"/>
    <row r="512" s="5" customFormat="1" ht="12.95" customHeight="1" x14ac:dyDescent="0.2"/>
    <row r="513" s="5" customFormat="1" ht="12.95" customHeight="1" x14ac:dyDescent="0.2"/>
    <row r="514" s="5" customFormat="1" ht="12.95" customHeight="1" x14ac:dyDescent="0.2"/>
    <row r="515" s="5" customFormat="1" ht="12.95" customHeight="1" x14ac:dyDescent="0.2"/>
    <row r="516" s="5" customFormat="1" ht="12.95" customHeight="1" x14ac:dyDescent="0.2"/>
    <row r="517" s="5" customFormat="1" ht="12.95" customHeight="1" x14ac:dyDescent="0.2"/>
    <row r="518" s="5" customFormat="1" ht="12.95" customHeight="1" x14ac:dyDescent="0.2"/>
    <row r="519" s="5" customFormat="1" ht="12.95" customHeight="1" x14ac:dyDescent="0.2"/>
    <row r="520" s="5" customFormat="1" ht="12.95" customHeight="1" x14ac:dyDescent="0.2"/>
    <row r="521" s="5" customFormat="1" ht="12.95" customHeight="1" x14ac:dyDescent="0.2"/>
    <row r="522" s="5" customFormat="1" ht="12.95" customHeight="1" x14ac:dyDescent="0.2"/>
    <row r="523" s="5" customFormat="1" ht="12.95" customHeight="1" x14ac:dyDescent="0.2"/>
    <row r="524" s="5" customFormat="1" ht="12.95" customHeight="1" x14ac:dyDescent="0.2"/>
    <row r="525" s="5" customFormat="1" ht="12.95" customHeight="1" x14ac:dyDescent="0.2"/>
    <row r="526" s="5" customFormat="1" ht="12.95" customHeight="1" x14ac:dyDescent="0.2"/>
    <row r="527" s="5" customFormat="1" ht="12.95" customHeight="1" x14ac:dyDescent="0.2"/>
    <row r="528" s="5" customFormat="1" ht="12.95" customHeight="1" x14ac:dyDescent="0.2"/>
    <row r="529" s="5" customFormat="1" ht="12.95" customHeight="1" x14ac:dyDescent="0.2"/>
    <row r="530" s="5" customFormat="1" ht="12.95" customHeight="1" x14ac:dyDescent="0.2"/>
    <row r="531" s="5" customFormat="1" ht="12.95" customHeight="1" x14ac:dyDescent="0.2"/>
    <row r="532" s="5" customFormat="1" ht="12.95" customHeight="1" x14ac:dyDescent="0.2"/>
    <row r="533" s="5" customFormat="1" ht="12.95" customHeight="1" x14ac:dyDescent="0.2"/>
    <row r="534" s="5" customFormat="1" ht="12.95" customHeight="1" x14ac:dyDescent="0.2"/>
    <row r="535" s="5" customFormat="1" ht="12.95" customHeight="1" x14ac:dyDescent="0.2"/>
    <row r="536" s="5" customFormat="1" ht="12.95" customHeight="1" x14ac:dyDescent="0.2"/>
    <row r="537" s="5" customFormat="1" ht="12.95" customHeight="1" x14ac:dyDescent="0.2"/>
    <row r="538" s="5" customFormat="1" ht="12.95" customHeight="1" x14ac:dyDescent="0.2"/>
    <row r="539" s="5" customFormat="1" ht="12.95" customHeight="1" x14ac:dyDescent="0.2"/>
    <row r="540" s="5" customFormat="1" ht="12.95" customHeight="1" x14ac:dyDescent="0.2"/>
    <row r="541" s="5" customFormat="1" ht="12.95" customHeight="1" x14ac:dyDescent="0.2"/>
    <row r="542" s="5" customFormat="1" ht="12.95" customHeight="1" x14ac:dyDescent="0.2"/>
    <row r="543" s="5" customFormat="1" ht="12.95" customHeight="1" x14ac:dyDescent="0.2"/>
    <row r="544" s="5" customFormat="1" ht="12.95" customHeight="1" x14ac:dyDescent="0.2"/>
    <row r="545" s="5" customFormat="1" ht="12.95" customHeight="1" x14ac:dyDescent="0.2"/>
    <row r="546" s="5" customFormat="1" ht="12.95" customHeight="1" x14ac:dyDescent="0.2"/>
    <row r="547" s="5" customFormat="1" ht="12.95" customHeight="1" x14ac:dyDescent="0.2"/>
    <row r="548" s="5" customFormat="1" ht="12.95" customHeight="1" x14ac:dyDescent="0.2"/>
    <row r="549" s="5" customFormat="1" ht="12.95" customHeight="1" x14ac:dyDescent="0.2"/>
    <row r="550" s="5" customFormat="1" ht="12.95" customHeight="1" x14ac:dyDescent="0.2"/>
    <row r="551" s="5" customFormat="1" ht="12.95" customHeight="1" x14ac:dyDescent="0.2"/>
    <row r="552" s="5" customFormat="1" ht="12.95" customHeight="1" x14ac:dyDescent="0.2"/>
    <row r="553" s="5" customFormat="1" ht="12.95" customHeight="1" x14ac:dyDescent="0.2"/>
    <row r="554" s="5" customFormat="1" ht="12.95" customHeight="1" x14ac:dyDescent="0.2"/>
    <row r="555" s="5" customFormat="1" ht="12.95" customHeight="1" x14ac:dyDescent="0.2"/>
    <row r="556" s="5" customFormat="1" ht="12.95" customHeight="1" x14ac:dyDescent="0.2"/>
    <row r="557" s="5" customFormat="1" ht="12.95" customHeight="1" x14ac:dyDescent="0.2"/>
    <row r="558" s="5" customFormat="1" ht="12.95" customHeight="1" x14ac:dyDescent="0.2"/>
    <row r="559" s="5" customFormat="1" ht="12.95" customHeight="1" x14ac:dyDescent="0.2"/>
    <row r="560" s="5" customFormat="1" ht="12.95" customHeight="1" x14ac:dyDescent="0.2"/>
    <row r="561" s="5" customFormat="1" ht="12.95" customHeight="1" x14ac:dyDescent="0.2"/>
    <row r="562" s="5" customFormat="1" ht="12.95" customHeight="1" x14ac:dyDescent="0.2"/>
    <row r="563" s="5" customFormat="1" ht="12.95" customHeight="1" x14ac:dyDescent="0.2"/>
    <row r="564" s="5" customFormat="1" ht="12.95" customHeight="1" x14ac:dyDescent="0.2"/>
    <row r="565" s="5" customFormat="1" ht="12.95" customHeight="1" x14ac:dyDescent="0.2"/>
    <row r="566" s="5" customFormat="1" ht="12.95" customHeight="1" x14ac:dyDescent="0.2"/>
    <row r="567" s="5" customFormat="1" ht="12.95" customHeight="1" x14ac:dyDescent="0.2"/>
    <row r="568" s="5" customFormat="1" ht="12.95" customHeight="1" x14ac:dyDescent="0.2"/>
    <row r="569" s="5" customFormat="1" ht="12.95" customHeight="1" x14ac:dyDescent="0.2"/>
    <row r="570" s="5" customFormat="1" ht="12.95" customHeight="1" x14ac:dyDescent="0.2"/>
    <row r="571" s="5" customFormat="1" ht="12.95" customHeight="1" x14ac:dyDescent="0.2"/>
    <row r="572" s="5" customFormat="1" ht="12.95" customHeight="1" x14ac:dyDescent="0.2"/>
    <row r="573" s="5" customFormat="1" ht="12.95" customHeight="1" x14ac:dyDescent="0.2"/>
    <row r="574" s="5" customFormat="1" ht="12.95" customHeight="1" x14ac:dyDescent="0.2"/>
    <row r="575" s="5" customFormat="1" ht="12.95" customHeight="1" x14ac:dyDescent="0.2"/>
    <row r="576" s="5" customFormat="1" ht="12.95" customHeight="1" x14ac:dyDescent="0.2"/>
    <row r="577" s="5" customFormat="1" ht="12.95" customHeight="1" x14ac:dyDescent="0.2"/>
    <row r="578" s="5" customFormat="1" ht="12.95" customHeight="1" x14ac:dyDescent="0.2"/>
    <row r="579" s="5" customFormat="1" ht="12.95" customHeight="1" x14ac:dyDescent="0.2"/>
    <row r="580" s="5" customFormat="1" ht="12.95" customHeight="1" x14ac:dyDescent="0.2"/>
    <row r="581" s="5" customFormat="1" ht="12.95" customHeight="1" x14ac:dyDescent="0.2"/>
    <row r="582" s="5" customFormat="1" ht="12.95" customHeight="1" x14ac:dyDescent="0.2"/>
    <row r="583" s="5" customFormat="1" ht="12.95" customHeight="1" x14ac:dyDescent="0.2"/>
    <row r="584" s="5" customFormat="1" ht="12.95" customHeight="1" x14ac:dyDescent="0.2"/>
  </sheetData>
  <sortState xmlns:xlrd2="http://schemas.microsoft.com/office/spreadsheetml/2017/richdata2" ref="A21:T58">
    <sortCondition ref="C21:C58"/>
  </sortState>
  <phoneticPr fontId="0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95"/>
  <sheetViews>
    <sheetView workbookViewId="0"/>
  </sheetViews>
  <sheetFormatPr defaultRowHeight="12.75" x14ac:dyDescent="0.2"/>
  <sheetData>
    <row r="1" spans="1:22" ht="18.75" thickBot="1" x14ac:dyDescent="0.25">
      <c r="A1" s="8" t="s">
        <v>50</v>
      </c>
      <c r="B1" s="9"/>
      <c r="C1" s="9"/>
      <c r="D1" s="10" t="s">
        <v>51</v>
      </c>
      <c r="E1" s="9"/>
      <c r="F1" s="9"/>
      <c r="G1" s="9"/>
      <c r="H1" s="9"/>
      <c r="K1" s="11" t="s">
        <v>52</v>
      </c>
      <c r="L1" s="9" t="s">
        <v>53</v>
      </c>
      <c r="M1" s="9">
        <f ca="1">F18*H18-G18*G18</f>
        <v>3.8649607771247635E-6</v>
      </c>
      <c r="N1" s="9"/>
      <c r="O1" s="9"/>
      <c r="P1" s="9"/>
      <c r="Q1" s="9"/>
      <c r="R1" s="9">
        <v>1</v>
      </c>
      <c r="S1" s="9" t="s">
        <v>54</v>
      </c>
      <c r="T1" s="9"/>
      <c r="U1" s="3" t="s">
        <v>10</v>
      </c>
      <c r="V1" s="3" t="s">
        <v>116</v>
      </c>
    </row>
    <row r="2" spans="1:22" x14ac:dyDescent="0.2">
      <c r="A2" s="9"/>
      <c r="B2" s="9"/>
      <c r="C2" s="9"/>
      <c r="D2" s="9"/>
      <c r="E2" s="9"/>
      <c r="F2" s="9"/>
      <c r="G2" s="9"/>
      <c r="H2" s="9"/>
      <c r="K2" s="11" t="s">
        <v>55</v>
      </c>
      <c r="L2" s="9" t="s">
        <v>56</v>
      </c>
      <c r="M2" s="9">
        <f ca="1">+D18*H18-F18*G18</f>
        <v>-7.3031111563502996E-6</v>
      </c>
      <c r="N2" s="9"/>
      <c r="O2" s="9"/>
      <c r="P2" s="9"/>
      <c r="Q2" s="9"/>
      <c r="R2" s="9">
        <v>2</v>
      </c>
      <c r="S2" s="9" t="s">
        <v>34</v>
      </c>
      <c r="T2" s="9"/>
      <c r="U2">
        <v>-0.08</v>
      </c>
      <c r="V2">
        <f ca="1">+E$4+E$5*U2+E$6*U2^2</f>
        <v>-0.15350926716433427</v>
      </c>
    </row>
    <row r="3" spans="1:22" ht="13.5" thickBot="1" x14ac:dyDescent="0.25">
      <c r="A3" s="9" t="s">
        <v>57</v>
      </c>
      <c r="B3" s="9" t="s">
        <v>58</v>
      </c>
      <c r="C3" s="9"/>
      <c r="D3" s="9"/>
      <c r="E3" s="12" t="s">
        <v>59</v>
      </c>
      <c r="F3" s="12" t="s">
        <v>60</v>
      </c>
      <c r="G3" s="12" t="s">
        <v>61</v>
      </c>
      <c r="H3" s="12" t="s">
        <v>62</v>
      </c>
      <c r="K3" s="11" t="s">
        <v>63</v>
      </c>
      <c r="L3" s="9" t="s">
        <v>64</v>
      </c>
      <c r="M3" s="9">
        <f ca="1">+D18*G18-F18*F18</f>
        <v>-5.8215396293940006E-4</v>
      </c>
      <c r="N3" s="9"/>
      <c r="O3" s="9"/>
      <c r="P3" s="9"/>
      <c r="Q3" s="9"/>
      <c r="R3" s="9">
        <v>3</v>
      </c>
      <c r="S3" s="9" t="s">
        <v>65</v>
      </c>
      <c r="T3" s="9"/>
      <c r="U3">
        <v>-7.0000000000000007E-2</v>
      </c>
      <c r="V3">
        <f t="shared" ref="V3:V21" ca="1" si="0">+E$4+E$5*U3+E$6*U3^2</f>
        <v>-0.18073170398170146</v>
      </c>
    </row>
    <row r="4" spans="1:22" x14ac:dyDescent="0.2">
      <c r="A4" s="9" t="s">
        <v>66</v>
      </c>
      <c r="B4" s="9" t="s">
        <v>67</v>
      </c>
      <c r="C4" s="9"/>
      <c r="D4" s="13" t="s">
        <v>68</v>
      </c>
      <c r="E4" s="14">
        <f ca="1">(E18*M1-I18*M2+J18*M3)/M7</f>
        <v>2.3899107426506173E-2</v>
      </c>
      <c r="F4" s="15">
        <f ca="1">+E7/M7*M18</f>
        <v>2.2248022586304605E-2</v>
      </c>
      <c r="G4" s="16">
        <f>+B18</f>
        <v>1</v>
      </c>
      <c r="H4" s="17">
        <f ca="1">ABS(F4/E4)</f>
        <v>0.9309143722091322</v>
      </c>
      <c r="K4" s="11" t="s">
        <v>69</v>
      </c>
      <c r="L4" s="9" t="s">
        <v>70</v>
      </c>
      <c r="M4" s="9">
        <f ca="1">+D17*H18-F18*F18</f>
        <v>8.4155376091269991E-4</v>
      </c>
      <c r="N4" s="9"/>
      <c r="O4" s="9"/>
      <c r="P4" s="9"/>
      <c r="Q4" s="9"/>
      <c r="R4" s="9">
        <v>4</v>
      </c>
      <c r="S4" s="9" t="s">
        <v>71</v>
      </c>
      <c r="T4" s="9"/>
      <c r="U4">
        <v>-0.06</v>
      </c>
      <c r="V4">
        <f t="shared" ca="1" si="0"/>
        <v>-0.19384028833014799</v>
      </c>
    </row>
    <row r="5" spans="1:22" x14ac:dyDescent="0.2">
      <c r="A5" s="9" t="s">
        <v>72</v>
      </c>
      <c r="B5" s="18">
        <v>40323</v>
      </c>
      <c r="C5" s="9"/>
      <c r="D5" s="19" t="s">
        <v>73</v>
      </c>
      <c r="E5" s="20">
        <f ca="1">+(-E18*M2+I18*M4-J18*M5)/M7</f>
        <v>7.8631456699537638</v>
      </c>
      <c r="F5" s="21">
        <f ca="1">N18*E7/M7</f>
        <v>0.32829162518785782</v>
      </c>
      <c r="G5" s="22">
        <f>+B18/A18</f>
        <v>1E-4</v>
      </c>
      <c r="H5" s="17">
        <f ca="1">ABS(F5/E5)</f>
        <v>4.1750673199697726E-2</v>
      </c>
      <c r="K5" s="11" t="s">
        <v>74</v>
      </c>
      <c r="L5" s="9" t="s">
        <v>75</v>
      </c>
      <c r="M5" s="9">
        <f ca="1">+D17*G18-D18*F18</f>
        <v>6.7015623249999995E-3</v>
      </c>
      <c r="N5" s="9"/>
      <c r="O5" s="9"/>
      <c r="P5" s="9"/>
      <c r="Q5" s="9"/>
      <c r="R5" s="9">
        <v>5</v>
      </c>
      <c r="S5" s="9" t="s">
        <v>76</v>
      </c>
      <c r="T5" s="9"/>
      <c r="U5">
        <v>-0.05</v>
      </c>
      <c r="V5">
        <f t="shared" ca="1" si="0"/>
        <v>-0.19283502020967389</v>
      </c>
    </row>
    <row r="6" spans="1:22" ht="13.5" thickBot="1" x14ac:dyDescent="0.25">
      <c r="A6" s="9"/>
      <c r="B6" s="9"/>
      <c r="C6" s="9"/>
      <c r="D6" s="23" t="s">
        <v>77</v>
      </c>
      <c r="E6" s="24">
        <f ca="1">+(E18*M3-I18*M5+J18*M6)/M7</f>
        <v>70.569262344603231</v>
      </c>
      <c r="F6" s="25">
        <f ca="1">O18*E7/M7</f>
        <v>5.0834526224766252</v>
      </c>
      <c r="G6" s="26">
        <f>+B18/A18^2</f>
        <v>1E-8</v>
      </c>
      <c r="H6" s="17">
        <f ca="1">ABS(F6/E6)</f>
        <v>7.2034940618383572E-2</v>
      </c>
      <c r="K6" s="27" t="s">
        <v>78</v>
      </c>
      <c r="L6" s="28" t="s">
        <v>79</v>
      </c>
      <c r="M6" s="28">
        <f ca="1">+D17*F18-D18*D18</f>
        <v>0.20178078999999999</v>
      </c>
      <c r="N6" s="9"/>
      <c r="O6" s="9"/>
      <c r="P6" s="9"/>
      <c r="Q6" s="9"/>
      <c r="R6" s="9">
        <v>6</v>
      </c>
      <c r="S6" s="9" t="s">
        <v>80</v>
      </c>
      <c r="T6" s="9"/>
      <c r="U6">
        <v>-0.04</v>
      </c>
      <c r="V6">
        <f t="shared" ca="1" si="0"/>
        <v>-0.17771589962027917</v>
      </c>
    </row>
    <row r="7" spans="1:22" x14ac:dyDescent="0.2">
      <c r="B7" s="9"/>
      <c r="C7" s="9"/>
      <c r="D7" s="10" t="s">
        <v>81</v>
      </c>
      <c r="E7" s="29">
        <f ca="1">SQRT(L18/(D17-3))</f>
        <v>4.4714913369132768E-2</v>
      </c>
      <c r="F7" s="9"/>
      <c r="G7" s="30">
        <f>+B22</f>
        <v>-0.16614999999728752</v>
      </c>
      <c r="H7" s="9"/>
      <c r="K7" s="11" t="s">
        <v>82</v>
      </c>
      <c r="L7" s="9" t="s">
        <v>83</v>
      </c>
      <c r="M7" s="9">
        <f ca="1">+D17*M1-D18*M2+F18*M3</f>
        <v>1.561230563857204E-5</v>
      </c>
      <c r="N7" s="9"/>
      <c r="O7" s="9"/>
      <c r="P7" s="9"/>
      <c r="Q7" s="9"/>
      <c r="R7" s="9">
        <v>7</v>
      </c>
      <c r="S7" s="9" t="s">
        <v>84</v>
      </c>
      <c r="T7" s="9"/>
      <c r="U7">
        <v>-0.03</v>
      </c>
      <c r="V7">
        <f t="shared" ca="1" si="0"/>
        <v>-0.14848292656196382</v>
      </c>
    </row>
    <row r="8" spans="1:22" x14ac:dyDescent="0.2">
      <c r="B8" s="9"/>
      <c r="C8" s="9"/>
      <c r="D8" s="10" t="s">
        <v>127</v>
      </c>
      <c r="E8" s="9"/>
      <c r="F8" s="41">
        <f ca="1">CORREL(E21:E28,K21:K28)</f>
        <v>0.99834513466005481</v>
      </c>
      <c r="G8" s="29"/>
      <c r="I8" s="30"/>
      <c r="J8" s="9"/>
      <c r="K8" s="9"/>
      <c r="L8" s="9"/>
      <c r="M8" s="9"/>
      <c r="N8" s="9"/>
      <c r="O8" s="9"/>
      <c r="P8" s="9"/>
      <c r="Q8" s="9"/>
      <c r="R8" s="9">
        <v>8</v>
      </c>
      <c r="S8" s="9" t="s">
        <v>85</v>
      </c>
      <c r="T8" s="9"/>
      <c r="U8">
        <v>-0.02</v>
      </c>
      <c r="V8">
        <f t="shared" ca="1" si="0"/>
        <v>-0.10513610103472781</v>
      </c>
    </row>
    <row r="9" spans="1:22" x14ac:dyDescent="0.2">
      <c r="A9" s="9"/>
      <c r="B9" s="9"/>
      <c r="C9" s="9"/>
      <c r="D9" s="9"/>
      <c r="E9" s="42">
        <f ca="1">E6*G6</f>
        <v>7.056926234460323E-7</v>
      </c>
      <c r="F9" s="43">
        <f ca="1">H6</f>
        <v>7.2034940618383572E-2</v>
      </c>
      <c r="G9" s="44">
        <f ca="1">F8</f>
        <v>0.99834513466005481</v>
      </c>
      <c r="H9" s="9"/>
      <c r="I9" s="30"/>
      <c r="J9" s="9"/>
      <c r="K9" s="9"/>
      <c r="L9" s="9"/>
      <c r="M9" s="9"/>
      <c r="N9" s="9"/>
      <c r="O9" s="9"/>
      <c r="P9" s="9"/>
      <c r="Q9" s="9"/>
      <c r="R9" s="9">
        <v>9</v>
      </c>
      <c r="S9" s="9" t="s">
        <v>45</v>
      </c>
      <c r="T9" s="9"/>
      <c r="U9">
        <v>-0.01</v>
      </c>
      <c r="V9">
        <f t="shared" ca="1" si="0"/>
        <v>-4.7675423038571141E-2</v>
      </c>
    </row>
    <row r="10" spans="1:22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10</v>
      </c>
      <c r="S10" s="9" t="s">
        <v>86</v>
      </c>
      <c r="T10" s="9"/>
      <c r="U10">
        <v>0</v>
      </c>
      <c r="V10">
        <f t="shared" ca="1" si="0"/>
        <v>2.3899107426506173E-2</v>
      </c>
    </row>
    <row r="11" spans="1:22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11</v>
      </c>
      <c r="S11" s="9" t="s">
        <v>87</v>
      </c>
      <c r="T11" s="9"/>
      <c r="U11">
        <v>0.01</v>
      </c>
      <c r="V11">
        <f t="shared" ca="1" si="0"/>
        <v>0.10958749036050412</v>
      </c>
    </row>
    <row r="12" spans="1:22" x14ac:dyDescent="0.2">
      <c r="A12" s="31">
        <v>21</v>
      </c>
      <c r="B12" s="9" t="s">
        <v>88</v>
      </c>
      <c r="C12" s="32">
        <v>21</v>
      </c>
      <c r="D12" s="2" t="str">
        <f>D$15&amp;$C12</f>
        <v>D21</v>
      </c>
      <c r="E12" s="2" t="str">
        <f t="shared" ref="E12:O12" si="1">E15&amp;$C12</f>
        <v>E21</v>
      </c>
      <c r="F12" s="2" t="str">
        <f t="shared" si="1"/>
        <v>F21</v>
      </c>
      <c r="G12" s="2" t="str">
        <f t="shared" si="1"/>
        <v>G21</v>
      </c>
      <c r="H12" s="2" t="str">
        <f t="shared" si="1"/>
        <v>H21</v>
      </c>
      <c r="I12" s="2" t="str">
        <f t="shared" si="1"/>
        <v>I21</v>
      </c>
      <c r="J12" s="2" t="str">
        <f t="shared" si="1"/>
        <v>J21</v>
      </c>
      <c r="K12" s="2" t="str">
        <f t="shared" si="1"/>
        <v>K21</v>
      </c>
      <c r="L12" s="2" t="str">
        <f t="shared" si="1"/>
        <v>L21</v>
      </c>
      <c r="M12" s="2" t="str">
        <f t="shared" si="1"/>
        <v>M21</v>
      </c>
      <c r="N12" s="2" t="str">
        <f t="shared" si="1"/>
        <v>N21</v>
      </c>
      <c r="O12" s="2" t="str">
        <f t="shared" si="1"/>
        <v>O21</v>
      </c>
      <c r="P12" s="9"/>
      <c r="Q12" s="9"/>
      <c r="R12" s="9">
        <v>12</v>
      </c>
      <c r="S12" s="9" t="s">
        <v>89</v>
      </c>
      <c r="T12" s="9"/>
      <c r="U12">
        <v>0.02</v>
      </c>
      <c r="V12">
        <f t="shared" ca="1" si="0"/>
        <v>0.20938972576342274</v>
      </c>
    </row>
    <row r="13" spans="1:22" x14ac:dyDescent="0.2">
      <c r="A13" s="31">
        <f>20+COUNT(A21:A1449)</f>
        <v>28</v>
      </c>
      <c r="B13" s="9" t="s">
        <v>90</v>
      </c>
      <c r="C13" s="32">
        <v>28</v>
      </c>
      <c r="D13" s="2" t="str">
        <f>D$15&amp;$C13</f>
        <v>D28</v>
      </c>
      <c r="E13" s="2" t="str">
        <f t="shared" ref="E13:O13" si="2">E$15&amp;$C13</f>
        <v>E28</v>
      </c>
      <c r="F13" s="2" t="str">
        <f t="shared" si="2"/>
        <v>F28</v>
      </c>
      <c r="G13" s="2" t="str">
        <f t="shared" si="2"/>
        <v>G28</v>
      </c>
      <c r="H13" s="2" t="str">
        <f t="shared" si="2"/>
        <v>H28</v>
      </c>
      <c r="I13" s="2" t="str">
        <f t="shared" si="2"/>
        <v>I28</v>
      </c>
      <c r="J13" s="2" t="str">
        <f t="shared" si="2"/>
        <v>J28</v>
      </c>
      <c r="K13" s="2" t="str">
        <f t="shared" si="2"/>
        <v>K28</v>
      </c>
      <c r="L13" s="2" t="str">
        <f t="shared" si="2"/>
        <v>L28</v>
      </c>
      <c r="M13" s="2" t="str">
        <f t="shared" si="2"/>
        <v>M28</v>
      </c>
      <c r="N13" s="2" t="str">
        <f t="shared" si="2"/>
        <v>N28</v>
      </c>
      <c r="O13" s="2" t="str">
        <f t="shared" si="2"/>
        <v>O28</v>
      </c>
      <c r="P13" s="9"/>
      <c r="Q13" s="9"/>
      <c r="R13" s="9">
        <v>13</v>
      </c>
      <c r="S13" s="9" t="s">
        <v>91</v>
      </c>
      <c r="T13" s="9"/>
      <c r="U13">
        <v>0.03</v>
      </c>
      <c r="V13">
        <f t="shared" ca="1" si="0"/>
        <v>0.32330581363526201</v>
      </c>
    </row>
    <row r="14" spans="1:22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14</v>
      </c>
      <c r="S14" s="9" t="s">
        <v>92</v>
      </c>
      <c r="T14" s="9"/>
      <c r="U14">
        <v>0.04</v>
      </c>
      <c r="V14">
        <f t="shared" ca="1" si="0"/>
        <v>0.45133575397602194</v>
      </c>
    </row>
    <row r="15" spans="1:22" x14ac:dyDescent="0.2">
      <c r="A15" s="2"/>
      <c r="B15" s="9"/>
      <c r="C15" s="9"/>
      <c r="D15" s="2" t="str">
        <f t="shared" ref="D15:O15" si="3">VLOOKUP(D16,$R1:$S26,2,FALSE)</f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9"/>
      <c r="Q15" s="9"/>
      <c r="R15" s="9">
        <v>15</v>
      </c>
      <c r="S15" s="9" t="s">
        <v>93</v>
      </c>
      <c r="T15" s="9"/>
      <c r="U15">
        <v>0.05</v>
      </c>
      <c r="V15">
        <f t="shared" ca="1" si="0"/>
        <v>0.59347954678570247</v>
      </c>
    </row>
    <row r="16" spans="1:22" x14ac:dyDescent="0.2">
      <c r="A16" s="2"/>
      <c r="B16" s="9"/>
      <c r="C16" s="9"/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9"/>
      <c r="Q16" s="9"/>
      <c r="R16" s="9">
        <v>16</v>
      </c>
      <c r="S16" s="9" t="s">
        <v>94</v>
      </c>
      <c r="T16" s="9"/>
      <c r="U16">
        <v>0.06</v>
      </c>
      <c r="V16">
        <f t="shared" ca="1" si="0"/>
        <v>0.74973719206430367</v>
      </c>
    </row>
    <row r="17" spans="1:22" x14ac:dyDescent="0.2">
      <c r="A17" s="10" t="s">
        <v>95</v>
      </c>
      <c r="B17" s="9"/>
      <c r="C17" s="9" t="s">
        <v>96</v>
      </c>
      <c r="D17" s="9">
        <f>C13-C12+1</f>
        <v>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17</v>
      </c>
      <c r="S17" s="9" t="s">
        <v>97</v>
      </c>
      <c r="T17" s="9"/>
      <c r="U17">
        <v>7.0000000000000007E-2</v>
      </c>
      <c r="V17">
        <f t="shared" ca="1" si="0"/>
        <v>0.92010868981182548</v>
      </c>
    </row>
    <row r="18" spans="1:22" x14ac:dyDescent="0.2">
      <c r="A18" s="33">
        <v>10000</v>
      </c>
      <c r="B18" s="33">
        <v>1</v>
      </c>
      <c r="C18" s="9" t="s">
        <v>98</v>
      </c>
      <c r="D18" s="9">
        <f ca="1">SUM(INDIRECT(D12):INDIRECT(D13))</f>
        <v>0.1555</v>
      </c>
      <c r="E18" s="9">
        <f ca="1">SUM(INDIRECT(E12):INDIRECT(E13))</f>
        <v>3.4071500000172819</v>
      </c>
      <c r="F18" s="9">
        <f ca="1">SUM(INDIRECT(F12):INDIRECT(F13))</f>
        <v>2.824513E-2</v>
      </c>
      <c r="G18" s="9">
        <f ca="1">SUM(INDIRECT(G12):INDIRECT(G13))</f>
        <v>1.386710005E-3</v>
      </c>
      <c r="H18" s="9">
        <f ca="1">SUM(INDIRECT(H12):INDIRECT(H13))</f>
        <v>2.0491764120369999E-4</v>
      </c>
      <c r="I18" s="9">
        <f ca="1">SUM(INDIRECT(I12):INDIRECT(I13))</f>
        <v>0.32367098500033387</v>
      </c>
      <c r="J18" s="9">
        <f ca="1">SUM(INDIRECT(J12):INDIRECT(J13))</f>
        <v>2.6039822948584122E-2</v>
      </c>
      <c r="K18" s="9"/>
      <c r="L18" s="9">
        <f ca="1">SUM(INDIRECT(L12):INDIRECT(L13))</f>
        <v>9.9971173880452416E-3</v>
      </c>
      <c r="M18" s="9">
        <f ca="1">SQRT(SUM(INDIRECT(M12):INDIRECT(M13)))</f>
        <v>7.7679436747162845E-6</v>
      </c>
      <c r="N18" s="9">
        <f ca="1">SQRT(SUM(INDIRECT(N12):INDIRECT(N13)))</f>
        <v>1.1462370839690563E-4</v>
      </c>
      <c r="O18" s="9">
        <f ca="1">SQRT(SUM(INDIRECT(O12):INDIRECT(O13)))</f>
        <v>1.7748981281956778E-3</v>
      </c>
      <c r="P18" s="9"/>
      <c r="Q18" s="9"/>
      <c r="R18" s="9">
        <v>18</v>
      </c>
      <c r="S18" s="9" t="s">
        <v>99</v>
      </c>
      <c r="T18" s="9"/>
      <c r="U18">
        <v>0.08</v>
      </c>
      <c r="V18">
        <f t="shared" ca="1" si="0"/>
        <v>1.1045940400282679</v>
      </c>
    </row>
    <row r="19" spans="1:22" x14ac:dyDescent="0.2">
      <c r="A19" s="34" t="s">
        <v>100</v>
      </c>
      <c r="B19" s="9"/>
      <c r="C19" s="9"/>
      <c r="D19" s="35" t="s">
        <v>101</v>
      </c>
      <c r="E19" s="35" t="s">
        <v>102</v>
      </c>
      <c r="F19" s="35" t="s">
        <v>103</v>
      </c>
      <c r="G19" s="35" t="s">
        <v>104</v>
      </c>
      <c r="H19" s="35" t="s">
        <v>105</v>
      </c>
      <c r="I19" s="35" t="s">
        <v>106</v>
      </c>
      <c r="J19" s="35" t="s">
        <v>107</v>
      </c>
      <c r="K19" s="36"/>
      <c r="L19" s="36"/>
      <c r="M19" s="36"/>
      <c r="N19" s="36"/>
      <c r="O19" s="36"/>
      <c r="P19" s="9"/>
      <c r="Q19" s="9"/>
      <c r="R19" s="9">
        <v>19</v>
      </c>
      <c r="S19" s="9" t="s">
        <v>108</v>
      </c>
      <c r="T19" s="9"/>
      <c r="U19">
        <v>0.09</v>
      </c>
      <c r="V19">
        <f t="shared" ca="1" si="0"/>
        <v>1.303193242713631</v>
      </c>
    </row>
    <row r="20" spans="1:22" ht="15" thickBot="1" x14ac:dyDescent="0.25">
      <c r="A20" s="3" t="s">
        <v>109</v>
      </c>
      <c r="B20" s="3" t="s">
        <v>110</v>
      </c>
      <c r="C20" s="9"/>
      <c r="D20" s="3" t="s">
        <v>109</v>
      </c>
      <c r="E20" s="3" t="s">
        <v>110</v>
      </c>
      <c r="F20" s="3" t="s">
        <v>111</v>
      </c>
      <c r="G20" s="3" t="s">
        <v>112</v>
      </c>
      <c r="H20" s="3" t="s">
        <v>113</v>
      </c>
      <c r="I20" s="3" t="s">
        <v>114</v>
      </c>
      <c r="J20" s="3" t="s">
        <v>115</v>
      </c>
      <c r="K20" s="37" t="s">
        <v>116</v>
      </c>
      <c r="L20" s="3" t="s">
        <v>117</v>
      </c>
      <c r="M20" s="3" t="s">
        <v>118</v>
      </c>
      <c r="N20" s="3" t="s">
        <v>119</v>
      </c>
      <c r="O20" s="3" t="s">
        <v>120</v>
      </c>
      <c r="P20" s="12" t="s">
        <v>121</v>
      </c>
      <c r="Q20" s="9"/>
      <c r="R20" s="9">
        <v>20</v>
      </c>
      <c r="S20" s="9" t="s">
        <v>122</v>
      </c>
      <c r="T20" s="9"/>
      <c r="U20">
        <v>0.1</v>
      </c>
      <c r="V20">
        <f t="shared" ca="1" si="0"/>
        <v>1.515906297867915</v>
      </c>
    </row>
    <row r="21" spans="1:22" x14ac:dyDescent="0.2">
      <c r="A21" s="38">
        <v>-714</v>
      </c>
      <c r="B21" s="38">
        <v>-0.18489999999655993</v>
      </c>
      <c r="C21" s="9"/>
      <c r="D21" s="39">
        <f t="shared" ref="D21:D52" si="4">A21/A$18</f>
        <v>-7.1400000000000005E-2</v>
      </c>
      <c r="E21" s="39">
        <f t="shared" ref="E21:E52" si="5">B21/B$18</f>
        <v>-0.18489999999655993</v>
      </c>
      <c r="F21" s="31">
        <f>D21*D21</f>
        <v>5.0979600000000003E-3</v>
      </c>
      <c r="G21" s="31">
        <f>D21*F21</f>
        <v>-3.6399434400000006E-4</v>
      </c>
      <c r="H21" s="31">
        <f>F21*F21</f>
        <v>2.5989196161600003E-5</v>
      </c>
      <c r="I21" s="31">
        <f>E21*D21</f>
        <v>1.320185999975438E-2</v>
      </c>
      <c r="J21" s="31">
        <f>I21*D21</f>
        <v>-9.4261280398246275E-4</v>
      </c>
      <c r="K21" s="31">
        <f t="shared" ref="K21:K52" ca="1" si="6">+E$4+E$5*D21+E$6*D21^2</f>
        <v>-0.17777021674589916</v>
      </c>
      <c r="L21" s="31">
        <f ca="1">+(K21-E21)^2</f>
        <v>5.0833809201402865E-5</v>
      </c>
      <c r="M21" s="31">
        <f t="shared" ref="M21:M52" ca="1" si="7">(M$1-M$2*D21+M$3*F21)^2</f>
        <v>1.4116628761621673E-13</v>
      </c>
      <c r="N21" s="31">
        <f t="shared" ref="N21:N52" ca="1" si="8">(-M$2+M$4*D21-M$5*F21)^2</f>
        <v>7.5599762746270837E-9</v>
      </c>
      <c r="O21" s="31">
        <f t="shared" ref="O21:O52" ca="1" si="9">+(M$3-D21*M$5+F21*M$6)^2</f>
        <v>8.5563976908363229E-7</v>
      </c>
      <c r="P21" s="9">
        <f ca="1">+E21-K21</f>
        <v>-7.1297832506607706E-3</v>
      </c>
      <c r="Q21" s="9"/>
      <c r="R21" s="9">
        <v>21</v>
      </c>
      <c r="S21" s="9" t="s">
        <v>123</v>
      </c>
      <c r="T21" s="9"/>
      <c r="U21">
        <v>0.11</v>
      </c>
      <c r="V21">
        <f t="shared" ca="1" si="0"/>
        <v>1.7427332054911191</v>
      </c>
    </row>
    <row r="22" spans="1:22" x14ac:dyDescent="0.2">
      <c r="A22" s="38">
        <v>-473</v>
      </c>
      <c r="B22" s="38">
        <v>-0.16614999999728752</v>
      </c>
      <c r="C22" s="9"/>
      <c r="D22" s="39">
        <f t="shared" si="4"/>
        <v>-4.7300000000000002E-2</v>
      </c>
      <c r="E22" s="39">
        <f t="shared" si="5"/>
        <v>-0.16614999999728752</v>
      </c>
      <c r="F22" s="31">
        <f t="shared" ref="F22:F85" si="10">D22*D22</f>
        <v>2.2372900000000003E-3</v>
      </c>
      <c r="G22" s="31">
        <f t="shared" ref="G22:G85" si="11">D22*F22</f>
        <v>-1.0582381700000002E-4</v>
      </c>
      <c r="H22" s="31">
        <f t="shared" ref="H22:H85" si="12">F22*F22</f>
        <v>5.0054665441000011E-6</v>
      </c>
      <c r="I22" s="31">
        <f t="shared" ref="I22:I85" si="13">E22*D22</f>
        <v>7.8588949998716993E-3</v>
      </c>
      <c r="J22" s="31">
        <f t="shared" ref="J22:J85" si="14">I22*D22</f>
        <v>-3.7172573349393139E-4</v>
      </c>
      <c r="K22" s="31">
        <f t="shared" ca="1" si="6"/>
        <v>-0.19014377781134945</v>
      </c>
      <c r="L22" s="31">
        <f t="shared" ref="L22:L85" ca="1" si="15">+(K22-E22)^2</f>
        <v>5.7570137379057019E-4</v>
      </c>
      <c r="M22" s="31">
        <f t="shared" ca="1" si="7"/>
        <v>4.915427673355832E-12</v>
      </c>
      <c r="N22" s="31">
        <f t="shared" ca="1" si="8"/>
        <v>2.2558434286648351E-9</v>
      </c>
      <c r="O22" s="31">
        <f t="shared" ca="1" si="9"/>
        <v>3.4697287300313134E-8</v>
      </c>
      <c r="P22" s="9">
        <f t="shared" ref="P22:P85" ca="1" si="16">+E22-K22</f>
        <v>2.3993777814061923E-2</v>
      </c>
      <c r="Q22" s="9"/>
      <c r="R22" s="9">
        <v>22</v>
      </c>
      <c r="S22" s="9" t="s">
        <v>124</v>
      </c>
      <c r="T22" s="9"/>
    </row>
    <row r="23" spans="1:22" x14ac:dyDescent="0.2">
      <c r="A23" s="38">
        <v>0</v>
      </c>
      <c r="B23" s="38">
        <v>0</v>
      </c>
      <c r="C23" s="9"/>
      <c r="D23" s="39">
        <f t="shared" si="4"/>
        <v>0</v>
      </c>
      <c r="E23" s="39">
        <f t="shared" si="5"/>
        <v>0</v>
      </c>
      <c r="F23" s="31">
        <f t="shared" si="10"/>
        <v>0</v>
      </c>
      <c r="G23" s="31">
        <f t="shared" si="11"/>
        <v>0</v>
      </c>
      <c r="H23" s="31">
        <f t="shared" si="12"/>
        <v>0</v>
      </c>
      <c r="I23" s="31">
        <f t="shared" si="13"/>
        <v>0</v>
      </c>
      <c r="J23" s="31">
        <f t="shared" si="14"/>
        <v>0</v>
      </c>
      <c r="K23" s="31">
        <f t="shared" ca="1" si="6"/>
        <v>2.3899107426506173E-2</v>
      </c>
      <c r="L23" s="31">
        <f t="shared" ca="1" si="15"/>
        <v>5.7116733578368257E-4</v>
      </c>
      <c r="M23" s="31">
        <f t="shared" ca="1" si="7"/>
        <v>1.4937921808712856E-11</v>
      </c>
      <c r="N23" s="31">
        <f t="shared" ca="1" si="8"/>
        <v>5.3335432562008209E-11</v>
      </c>
      <c r="O23" s="31">
        <f t="shared" ca="1" si="9"/>
        <v>3.3890323656604838E-7</v>
      </c>
      <c r="P23" s="9">
        <f t="shared" ca="1" si="16"/>
        <v>-2.3899107426506173E-2</v>
      </c>
      <c r="Q23" s="9"/>
      <c r="R23" s="9">
        <v>23</v>
      </c>
      <c r="S23" s="9" t="s">
        <v>125</v>
      </c>
      <c r="T23" s="9"/>
    </row>
    <row r="24" spans="1:22" x14ac:dyDescent="0.2">
      <c r="A24" s="38">
        <v>201</v>
      </c>
      <c r="B24" s="38">
        <v>0.15285000000585569</v>
      </c>
      <c r="C24" s="9"/>
      <c r="D24" s="39">
        <f t="shared" si="4"/>
        <v>2.01E-2</v>
      </c>
      <c r="E24" s="39">
        <f t="shared" si="5"/>
        <v>0.15285000000585569</v>
      </c>
      <c r="F24" s="31">
        <f t="shared" si="10"/>
        <v>4.0401E-4</v>
      </c>
      <c r="G24" s="31">
        <f t="shared" si="11"/>
        <v>8.1206009999999992E-6</v>
      </c>
      <c r="H24" s="31">
        <f t="shared" si="12"/>
        <v>1.632240801E-7</v>
      </c>
      <c r="I24" s="31">
        <f t="shared" si="13"/>
        <v>3.0722850001176994E-3</v>
      </c>
      <c r="J24" s="31">
        <f t="shared" si="14"/>
        <v>6.1752928502365761E-5</v>
      </c>
      <c r="K24" s="31">
        <f t="shared" ca="1" si="6"/>
        <v>0.21045902307241998</v>
      </c>
      <c r="L24" s="31">
        <f t="shared" ca="1" si="15"/>
        <v>3.3187995386839367E-3</v>
      </c>
      <c r="M24" s="31">
        <f t="shared" ca="1" si="7"/>
        <v>1.4262384955590353E-11</v>
      </c>
      <c r="N24" s="31">
        <f t="shared" ca="1" si="8"/>
        <v>4.6271639048091146E-10</v>
      </c>
      <c r="O24" s="31">
        <f t="shared" ca="1" si="9"/>
        <v>4.0364917554910268E-7</v>
      </c>
      <c r="P24" s="9">
        <f t="shared" ca="1" si="16"/>
        <v>-5.7609023066564291E-2</v>
      </c>
      <c r="Q24" s="9"/>
      <c r="R24" s="9">
        <v>24</v>
      </c>
      <c r="S24" s="9" t="s">
        <v>109</v>
      </c>
      <c r="T24" s="9"/>
    </row>
    <row r="25" spans="1:22" x14ac:dyDescent="0.2">
      <c r="A25" s="38">
        <v>241</v>
      </c>
      <c r="B25" s="38">
        <v>0.25684999999793945</v>
      </c>
      <c r="C25" s="9"/>
      <c r="D25" s="39">
        <f t="shared" si="4"/>
        <v>2.41E-2</v>
      </c>
      <c r="E25" s="39">
        <f t="shared" si="5"/>
        <v>0.25684999999793945</v>
      </c>
      <c r="F25" s="31">
        <f t="shared" si="10"/>
        <v>5.8080999999999996E-4</v>
      </c>
      <c r="G25" s="31">
        <f t="shared" si="11"/>
        <v>1.3997520999999998E-5</v>
      </c>
      <c r="H25" s="31">
        <f t="shared" si="12"/>
        <v>3.3734025609999997E-7</v>
      </c>
      <c r="I25" s="31">
        <f t="shared" si="13"/>
        <v>6.1900849999503406E-3</v>
      </c>
      <c r="J25" s="31">
        <f t="shared" si="14"/>
        <v>1.4918104849880322E-4</v>
      </c>
      <c r="K25" s="31">
        <f t="shared" ca="1" si="6"/>
        <v>0.25438825133476084</v>
      </c>
      <c r="L25" s="31">
        <f t="shared" ca="1" si="15"/>
        <v>6.0602064806616681E-6</v>
      </c>
      <c r="M25" s="31">
        <f t="shared" ca="1" si="7"/>
        <v>1.3711060448085714E-11</v>
      </c>
      <c r="N25" s="31">
        <f t="shared" ca="1" si="8"/>
        <v>5.6132140132057897E-10</v>
      </c>
      <c r="O25" s="31">
        <f t="shared" ca="1" si="9"/>
        <v>3.9245879006109168E-7</v>
      </c>
      <c r="P25" s="9">
        <f t="shared" ca="1" si="16"/>
        <v>2.461748663178609E-3</v>
      </c>
      <c r="Q25" s="9"/>
      <c r="R25" s="9">
        <v>25</v>
      </c>
      <c r="S25" s="9" t="s">
        <v>110</v>
      </c>
      <c r="T25" s="9"/>
    </row>
    <row r="26" spans="1:22" x14ac:dyDescent="0.2">
      <c r="A26" s="38">
        <v>376</v>
      </c>
      <c r="B26" s="38">
        <v>0.49160000000119908</v>
      </c>
      <c r="C26" s="9"/>
      <c r="D26" s="39">
        <f t="shared" si="4"/>
        <v>3.7600000000000001E-2</v>
      </c>
      <c r="E26" s="39">
        <f t="shared" si="5"/>
        <v>0.49160000000119908</v>
      </c>
      <c r="F26" s="31">
        <f t="shared" si="10"/>
        <v>1.41376E-3</v>
      </c>
      <c r="G26" s="31">
        <f t="shared" si="11"/>
        <v>5.3157376000000001E-5</v>
      </c>
      <c r="H26" s="31">
        <f t="shared" si="12"/>
        <v>1.9987173376000002E-6</v>
      </c>
      <c r="I26" s="31">
        <f t="shared" si="13"/>
        <v>1.8484160000045085E-2</v>
      </c>
      <c r="J26" s="31">
        <f t="shared" si="14"/>
        <v>6.9500441600169527E-4</v>
      </c>
      <c r="K26" s="31">
        <f t="shared" ca="1" si="6"/>
        <v>0.41932138494907401</v>
      </c>
      <c r="L26" s="31">
        <f t="shared" ca="1" si="15"/>
        <v>5.2241981938532809E-3</v>
      </c>
      <c r="M26" s="31">
        <f t="shared" ca="1" si="7"/>
        <v>1.0999382981142922E-11</v>
      </c>
      <c r="N26" s="31">
        <f t="shared" ca="1" si="8"/>
        <v>8.6854761040263178E-10</v>
      </c>
      <c r="O26" s="31">
        <f t="shared" ca="1" si="9"/>
        <v>3.0125069890703858E-7</v>
      </c>
      <c r="P26" s="9">
        <f t="shared" ca="1" si="16"/>
        <v>7.2278615052125073E-2</v>
      </c>
      <c r="Q26" s="9"/>
      <c r="R26" s="9">
        <v>26</v>
      </c>
      <c r="S26" s="9" t="s">
        <v>126</v>
      </c>
      <c r="T26" s="9"/>
    </row>
    <row r="27" spans="1:22" x14ac:dyDescent="0.2">
      <c r="A27" s="38">
        <v>951</v>
      </c>
      <c r="B27" s="38">
        <v>1.4148500000010245</v>
      </c>
      <c r="C27" s="9"/>
      <c r="D27" s="39">
        <f t="shared" si="4"/>
        <v>9.5100000000000004E-2</v>
      </c>
      <c r="E27" s="39">
        <f t="shared" si="5"/>
        <v>1.4148500000010245</v>
      </c>
      <c r="F27" s="31">
        <f t="shared" si="10"/>
        <v>9.0440099999999999E-3</v>
      </c>
      <c r="G27" s="31">
        <f t="shared" si="11"/>
        <v>8.6008535100000002E-4</v>
      </c>
      <c r="H27" s="31">
        <f t="shared" si="12"/>
        <v>8.1794116880099996E-5</v>
      </c>
      <c r="I27" s="31">
        <f t="shared" si="13"/>
        <v>0.13455223500009744</v>
      </c>
      <c r="J27" s="31">
        <f t="shared" si="14"/>
        <v>1.2795917548509268E-2</v>
      </c>
      <c r="K27" s="31">
        <f t="shared" ca="1" si="6"/>
        <v>1.4099133749763242</v>
      </c>
      <c r="L27" s="31">
        <f t="shared" ca="1" si="15"/>
        <v>2.4370266634496937E-5</v>
      </c>
      <c r="M27" s="31">
        <f t="shared" ca="1" si="7"/>
        <v>4.9775792611952919E-13</v>
      </c>
      <c r="N27" s="31">
        <f t="shared" ca="1" si="8"/>
        <v>7.1427250870058443E-10</v>
      </c>
      <c r="O27" s="31">
        <f t="shared" ca="1" si="9"/>
        <v>3.6655146962540634E-7</v>
      </c>
      <c r="P27" s="9">
        <f t="shared" ca="1" si="16"/>
        <v>4.9366250247002696E-3</v>
      </c>
      <c r="Q27" s="9"/>
      <c r="R27" s="9"/>
      <c r="S27" s="9"/>
      <c r="T27" s="9"/>
    </row>
    <row r="28" spans="1:22" x14ac:dyDescent="0.2">
      <c r="A28" s="38">
        <v>973</v>
      </c>
      <c r="B28" s="38">
        <v>1.4420500000051106</v>
      </c>
      <c r="C28" s="9"/>
      <c r="D28" s="39">
        <f t="shared" si="4"/>
        <v>9.7299999999999998E-2</v>
      </c>
      <c r="E28" s="39">
        <f t="shared" si="5"/>
        <v>1.4420500000051106</v>
      </c>
      <c r="F28" s="31">
        <f t="shared" si="10"/>
        <v>9.4672899999999997E-3</v>
      </c>
      <c r="G28" s="31">
        <f t="shared" si="11"/>
        <v>9.2116731700000001E-4</v>
      </c>
      <c r="H28" s="31">
        <f t="shared" si="12"/>
        <v>8.9629579944099991E-5</v>
      </c>
      <c r="I28" s="31">
        <f t="shared" si="13"/>
        <v>0.14031146500049727</v>
      </c>
      <c r="J28" s="31">
        <f t="shared" si="14"/>
        <v>1.3652305544548384E-2</v>
      </c>
      <c r="K28" s="31">
        <f t="shared" ca="1" si="6"/>
        <v>1.457082852815446</v>
      </c>
      <c r="L28" s="31">
        <f t="shared" ca="1" si="15"/>
        <v>2.2598666361720881E-4</v>
      </c>
      <c r="M28" s="31">
        <f t="shared" ca="1" si="7"/>
        <v>8.7584685294130436E-13</v>
      </c>
      <c r="N28" s="31">
        <f t="shared" ca="1" si="8"/>
        <v>6.6258147990022007E-10</v>
      </c>
      <c r="O28" s="31">
        <f t="shared" ca="1" si="9"/>
        <v>4.5711293837988762E-7</v>
      </c>
      <c r="P28" s="9">
        <f t="shared" ca="1" si="16"/>
        <v>-1.5032852810335395E-2</v>
      </c>
      <c r="Q28" s="9"/>
      <c r="R28" s="9"/>
      <c r="S28" s="9"/>
      <c r="T28" s="9"/>
    </row>
    <row r="29" spans="1:22" x14ac:dyDescent="0.2">
      <c r="A29" s="38"/>
      <c r="B29" s="38"/>
      <c r="C29" s="9"/>
      <c r="D29" s="39">
        <f t="shared" si="4"/>
        <v>0</v>
      </c>
      <c r="E29" s="39">
        <f t="shared" si="5"/>
        <v>0</v>
      </c>
      <c r="F29" s="31">
        <f t="shared" si="10"/>
        <v>0</v>
      </c>
      <c r="G29" s="31">
        <f t="shared" si="11"/>
        <v>0</v>
      </c>
      <c r="H29" s="31">
        <f t="shared" si="12"/>
        <v>0</v>
      </c>
      <c r="I29" s="31">
        <f t="shared" si="13"/>
        <v>0</v>
      </c>
      <c r="J29" s="31">
        <f t="shared" si="14"/>
        <v>0</v>
      </c>
      <c r="K29" s="31">
        <f t="shared" ca="1" si="6"/>
        <v>2.3899107426506173E-2</v>
      </c>
      <c r="L29" s="31">
        <f t="shared" ca="1" si="15"/>
        <v>5.7116733578368257E-4</v>
      </c>
      <c r="M29" s="31">
        <f t="shared" ca="1" si="7"/>
        <v>1.4937921808712856E-11</v>
      </c>
      <c r="N29" s="31">
        <f t="shared" ca="1" si="8"/>
        <v>5.3335432562008209E-11</v>
      </c>
      <c r="O29" s="31">
        <f t="shared" ca="1" si="9"/>
        <v>3.3890323656604838E-7</v>
      </c>
      <c r="P29" s="9">
        <f t="shared" ca="1" si="16"/>
        <v>-2.3899107426506173E-2</v>
      </c>
      <c r="Q29" s="9"/>
      <c r="R29" s="9"/>
      <c r="S29" s="9"/>
      <c r="T29" s="9"/>
    </row>
    <row r="30" spans="1:22" x14ac:dyDescent="0.2">
      <c r="A30" s="38"/>
      <c r="B30" s="38"/>
      <c r="C30" s="9"/>
      <c r="D30" s="39">
        <f t="shared" si="4"/>
        <v>0</v>
      </c>
      <c r="E30" s="39">
        <f t="shared" si="5"/>
        <v>0</v>
      </c>
      <c r="F30" s="31">
        <f t="shared" si="10"/>
        <v>0</v>
      </c>
      <c r="G30" s="31">
        <f t="shared" si="11"/>
        <v>0</v>
      </c>
      <c r="H30" s="31">
        <f t="shared" si="12"/>
        <v>0</v>
      </c>
      <c r="I30" s="31">
        <f t="shared" si="13"/>
        <v>0</v>
      </c>
      <c r="J30" s="31">
        <f t="shared" si="14"/>
        <v>0</v>
      </c>
      <c r="K30" s="31">
        <f t="shared" ca="1" si="6"/>
        <v>2.3899107426506173E-2</v>
      </c>
      <c r="L30" s="31">
        <f t="shared" ca="1" si="15"/>
        <v>5.7116733578368257E-4</v>
      </c>
      <c r="M30" s="31">
        <f t="shared" ca="1" si="7"/>
        <v>1.4937921808712856E-11</v>
      </c>
      <c r="N30" s="31">
        <f t="shared" ca="1" si="8"/>
        <v>5.3335432562008209E-11</v>
      </c>
      <c r="O30" s="31">
        <f t="shared" ca="1" si="9"/>
        <v>3.3890323656604838E-7</v>
      </c>
      <c r="P30" s="9">
        <f t="shared" ca="1" si="16"/>
        <v>-2.3899107426506173E-2</v>
      </c>
      <c r="Q30" s="9"/>
      <c r="R30" s="9"/>
      <c r="S30" s="9"/>
      <c r="T30" s="9"/>
    </row>
    <row r="31" spans="1:22" x14ac:dyDescent="0.2">
      <c r="A31" s="38"/>
      <c r="B31" s="38"/>
      <c r="C31" s="9"/>
      <c r="D31" s="39">
        <f t="shared" si="4"/>
        <v>0</v>
      </c>
      <c r="E31" s="39">
        <f t="shared" si="5"/>
        <v>0</v>
      </c>
      <c r="F31" s="31">
        <f t="shared" si="10"/>
        <v>0</v>
      </c>
      <c r="G31" s="31">
        <f t="shared" si="11"/>
        <v>0</v>
      </c>
      <c r="H31" s="31">
        <f t="shared" si="12"/>
        <v>0</v>
      </c>
      <c r="I31" s="31">
        <f t="shared" si="13"/>
        <v>0</v>
      </c>
      <c r="J31" s="31">
        <f t="shared" si="14"/>
        <v>0</v>
      </c>
      <c r="K31" s="31">
        <f t="shared" ca="1" si="6"/>
        <v>2.3899107426506173E-2</v>
      </c>
      <c r="L31" s="31">
        <f t="shared" ca="1" si="15"/>
        <v>5.7116733578368257E-4</v>
      </c>
      <c r="M31" s="31">
        <f t="shared" ca="1" si="7"/>
        <v>1.4937921808712856E-11</v>
      </c>
      <c r="N31" s="31">
        <f t="shared" ca="1" si="8"/>
        <v>5.3335432562008209E-11</v>
      </c>
      <c r="O31" s="31">
        <f t="shared" ca="1" si="9"/>
        <v>3.3890323656604838E-7</v>
      </c>
      <c r="P31" s="9">
        <f t="shared" ca="1" si="16"/>
        <v>-2.3899107426506173E-2</v>
      </c>
      <c r="Q31" s="9"/>
      <c r="R31" s="9"/>
      <c r="S31" s="9"/>
      <c r="T31" s="9"/>
    </row>
    <row r="32" spans="1:22" x14ac:dyDescent="0.2">
      <c r="A32" s="38"/>
      <c r="B32" s="38"/>
      <c r="C32" s="9"/>
      <c r="D32" s="39">
        <f t="shared" si="4"/>
        <v>0</v>
      </c>
      <c r="E32" s="39">
        <f t="shared" si="5"/>
        <v>0</v>
      </c>
      <c r="F32" s="31">
        <f t="shared" si="10"/>
        <v>0</v>
      </c>
      <c r="G32" s="31">
        <f t="shared" si="11"/>
        <v>0</v>
      </c>
      <c r="H32" s="31">
        <f t="shared" si="12"/>
        <v>0</v>
      </c>
      <c r="I32" s="31">
        <f t="shared" si="13"/>
        <v>0</v>
      </c>
      <c r="J32" s="31">
        <f t="shared" si="14"/>
        <v>0</v>
      </c>
      <c r="K32" s="31">
        <f t="shared" ca="1" si="6"/>
        <v>2.3899107426506173E-2</v>
      </c>
      <c r="L32" s="31">
        <f t="shared" ca="1" si="15"/>
        <v>5.7116733578368257E-4</v>
      </c>
      <c r="M32" s="31">
        <f t="shared" ca="1" si="7"/>
        <v>1.4937921808712856E-11</v>
      </c>
      <c r="N32" s="31">
        <f t="shared" ca="1" si="8"/>
        <v>5.3335432562008209E-11</v>
      </c>
      <c r="O32" s="31">
        <f t="shared" ca="1" si="9"/>
        <v>3.3890323656604838E-7</v>
      </c>
      <c r="P32" s="9">
        <f t="shared" ca="1" si="16"/>
        <v>-2.3899107426506173E-2</v>
      </c>
      <c r="Q32" s="9"/>
      <c r="R32" s="9"/>
      <c r="S32" s="9"/>
      <c r="T32" s="9"/>
    </row>
    <row r="33" spans="1:20" x14ac:dyDescent="0.2">
      <c r="A33" s="38"/>
      <c r="B33" s="38"/>
      <c r="C33" s="9"/>
      <c r="D33" s="39">
        <f t="shared" si="4"/>
        <v>0</v>
      </c>
      <c r="E33" s="39">
        <f t="shared" si="5"/>
        <v>0</v>
      </c>
      <c r="F33" s="31">
        <f t="shared" si="10"/>
        <v>0</v>
      </c>
      <c r="G33" s="31">
        <f t="shared" si="11"/>
        <v>0</v>
      </c>
      <c r="H33" s="31">
        <f t="shared" si="12"/>
        <v>0</v>
      </c>
      <c r="I33" s="31">
        <f t="shared" si="13"/>
        <v>0</v>
      </c>
      <c r="J33" s="31">
        <f t="shared" si="14"/>
        <v>0</v>
      </c>
      <c r="K33" s="31">
        <f t="shared" ca="1" si="6"/>
        <v>2.3899107426506173E-2</v>
      </c>
      <c r="L33" s="31">
        <f t="shared" ca="1" si="15"/>
        <v>5.7116733578368257E-4</v>
      </c>
      <c r="M33" s="31">
        <f t="shared" ca="1" si="7"/>
        <v>1.4937921808712856E-11</v>
      </c>
      <c r="N33" s="31">
        <f t="shared" ca="1" si="8"/>
        <v>5.3335432562008209E-11</v>
      </c>
      <c r="O33" s="31">
        <f t="shared" ca="1" si="9"/>
        <v>3.3890323656604838E-7</v>
      </c>
      <c r="P33" s="9">
        <f t="shared" ca="1" si="16"/>
        <v>-2.3899107426506173E-2</v>
      </c>
      <c r="Q33" s="9"/>
      <c r="R33" s="9"/>
      <c r="S33" s="9"/>
      <c r="T33" s="9"/>
    </row>
    <row r="34" spans="1:20" x14ac:dyDescent="0.2">
      <c r="A34" s="38"/>
      <c r="B34" s="38"/>
      <c r="C34" s="9"/>
      <c r="D34" s="39">
        <f t="shared" si="4"/>
        <v>0</v>
      </c>
      <c r="E34" s="39">
        <f t="shared" si="5"/>
        <v>0</v>
      </c>
      <c r="F34" s="31">
        <f t="shared" si="10"/>
        <v>0</v>
      </c>
      <c r="G34" s="31">
        <f t="shared" si="11"/>
        <v>0</v>
      </c>
      <c r="H34" s="31">
        <f t="shared" si="12"/>
        <v>0</v>
      </c>
      <c r="I34" s="31">
        <f t="shared" si="13"/>
        <v>0</v>
      </c>
      <c r="J34" s="31">
        <f t="shared" si="14"/>
        <v>0</v>
      </c>
      <c r="K34" s="31">
        <f t="shared" ca="1" si="6"/>
        <v>2.3899107426506173E-2</v>
      </c>
      <c r="L34" s="31">
        <f t="shared" ca="1" si="15"/>
        <v>5.7116733578368257E-4</v>
      </c>
      <c r="M34" s="31">
        <f t="shared" ca="1" si="7"/>
        <v>1.4937921808712856E-11</v>
      </c>
      <c r="N34" s="31">
        <f t="shared" ca="1" si="8"/>
        <v>5.3335432562008209E-11</v>
      </c>
      <c r="O34" s="31">
        <f t="shared" ca="1" si="9"/>
        <v>3.3890323656604838E-7</v>
      </c>
      <c r="P34" s="9">
        <f t="shared" ca="1" si="16"/>
        <v>-2.3899107426506173E-2</v>
      </c>
      <c r="Q34" s="9"/>
      <c r="R34" s="9"/>
      <c r="S34" s="9"/>
      <c r="T34" s="9"/>
    </row>
    <row r="35" spans="1:20" x14ac:dyDescent="0.2">
      <c r="A35" s="38"/>
      <c r="B35" s="38"/>
      <c r="C35" s="9"/>
      <c r="D35" s="39">
        <f t="shared" si="4"/>
        <v>0</v>
      </c>
      <c r="E35" s="39">
        <f t="shared" si="5"/>
        <v>0</v>
      </c>
      <c r="F35" s="31">
        <f t="shared" si="10"/>
        <v>0</v>
      </c>
      <c r="G35" s="31">
        <f t="shared" si="11"/>
        <v>0</v>
      </c>
      <c r="H35" s="31">
        <f t="shared" si="12"/>
        <v>0</v>
      </c>
      <c r="I35" s="31">
        <f t="shared" si="13"/>
        <v>0</v>
      </c>
      <c r="J35" s="31">
        <f t="shared" si="14"/>
        <v>0</v>
      </c>
      <c r="K35" s="31">
        <f t="shared" ca="1" si="6"/>
        <v>2.3899107426506173E-2</v>
      </c>
      <c r="L35" s="31">
        <f t="shared" ca="1" si="15"/>
        <v>5.7116733578368257E-4</v>
      </c>
      <c r="M35" s="31">
        <f t="shared" ca="1" si="7"/>
        <v>1.4937921808712856E-11</v>
      </c>
      <c r="N35" s="31">
        <f t="shared" ca="1" si="8"/>
        <v>5.3335432562008209E-11</v>
      </c>
      <c r="O35" s="31">
        <f t="shared" ca="1" si="9"/>
        <v>3.3890323656604838E-7</v>
      </c>
      <c r="P35" s="9">
        <f t="shared" ca="1" si="16"/>
        <v>-2.3899107426506173E-2</v>
      </c>
      <c r="Q35" s="9"/>
      <c r="R35" s="9"/>
      <c r="S35" s="9"/>
      <c r="T35" s="9"/>
    </row>
    <row r="36" spans="1:20" x14ac:dyDescent="0.2">
      <c r="A36" s="38"/>
      <c r="B36" s="38"/>
      <c r="C36" s="9"/>
      <c r="D36" s="39">
        <f t="shared" si="4"/>
        <v>0</v>
      </c>
      <c r="E36" s="39">
        <f t="shared" si="5"/>
        <v>0</v>
      </c>
      <c r="F36" s="31">
        <f t="shared" si="10"/>
        <v>0</v>
      </c>
      <c r="G36" s="31">
        <f t="shared" si="11"/>
        <v>0</v>
      </c>
      <c r="H36" s="31">
        <f t="shared" si="12"/>
        <v>0</v>
      </c>
      <c r="I36" s="31">
        <f t="shared" si="13"/>
        <v>0</v>
      </c>
      <c r="J36" s="31">
        <f t="shared" si="14"/>
        <v>0</v>
      </c>
      <c r="K36" s="31">
        <f t="shared" ca="1" si="6"/>
        <v>2.3899107426506173E-2</v>
      </c>
      <c r="L36" s="31">
        <f t="shared" ca="1" si="15"/>
        <v>5.7116733578368257E-4</v>
      </c>
      <c r="M36" s="31">
        <f t="shared" ca="1" si="7"/>
        <v>1.4937921808712856E-11</v>
      </c>
      <c r="N36" s="31">
        <f t="shared" ca="1" si="8"/>
        <v>5.3335432562008209E-11</v>
      </c>
      <c r="O36" s="31">
        <f t="shared" ca="1" si="9"/>
        <v>3.3890323656604838E-7</v>
      </c>
      <c r="P36" s="9">
        <f t="shared" ca="1" si="16"/>
        <v>-2.3899107426506173E-2</v>
      </c>
      <c r="Q36" s="9"/>
      <c r="R36" s="9"/>
      <c r="S36" s="9"/>
      <c r="T36" s="9"/>
    </row>
    <row r="37" spans="1:20" x14ac:dyDescent="0.2">
      <c r="A37" s="38"/>
      <c r="B37" s="38"/>
      <c r="C37" s="9"/>
      <c r="D37" s="39">
        <f t="shared" si="4"/>
        <v>0</v>
      </c>
      <c r="E37" s="39">
        <f t="shared" si="5"/>
        <v>0</v>
      </c>
      <c r="F37" s="31">
        <f t="shared" si="10"/>
        <v>0</v>
      </c>
      <c r="G37" s="31">
        <f t="shared" si="11"/>
        <v>0</v>
      </c>
      <c r="H37" s="31">
        <f t="shared" si="12"/>
        <v>0</v>
      </c>
      <c r="I37" s="31">
        <f t="shared" si="13"/>
        <v>0</v>
      </c>
      <c r="J37" s="31">
        <f t="shared" si="14"/>
        <v>0</v>
      </c>
      <c r="K37" s="31">
        <f t="shared" ca="1" si="6"/>
        <v>2.3899107426506173E-2</v>
      </c>
      <c r="L37" s="31">
        <f t="shared" ca="1" si="15"/>
        <v>5.7116733578368257E-4</v>
      </c>
      <c r="M37" s="31">
        <f t="shared" ca="1" si="7"/>
        <v>1.4937921808712856E-11</v>
      </c>
      <c r="N37" s="31">
        <f t="shared" ca="1" si="8"/>
        <v>5.3335432562008209E-11</v>
      </c>
      <c r="O37" s="31">
        <f t="shared" ca="1" si="9"/>
        <v>3.3890323656604838E-7</v>
      </c>
      <c r="P37" s="9">
        <f t="shared" ca="1" si="16"/>
        <v>-2.3899107426506173E-2</v>
      </c>
      <c r="Q37" s="9"/>
      <c r="R37" s="9"/>
      <c r="S37" s="9"/>
      <c r="T37" s="9"/>
    </row>
    <row r="38" spans="1:20" x14ac:dyDescent="0.2">
      <c r="A38" s="38"/>
      <c r="B38" s="38"/>
      <c r="C38" s="9"/>
      <c r="D38" s="39">
        <f t="shared" si="4"/>
        <v>0</v>
      </c>
      <c r="E38" s="39">
        <f t="shared" si="5"/>
        <v>0</v>
      </c>
      <c r="F38" s="31">
        <f t="shared" si="10"/>
        <v>0</v>
      </c>
      <c r="G38" s="31">
        <f t="shared" si="11"/>
        <v>0</v>
      </c>
      <c r="H38" s="31">
        <f t="shared" si="12"/>
        <v>0</v>
      </c>
      <c r="I38" s="31">
        <f t="shared" si="13"/>
        <v>0</v>
      </c>
      <c r="J38" s="31">
        <f t="shared" si="14"/>
        <v>0</v>
      </c>
      <c r="K38" s="31">
        <f t="shared" ca="1" si="6"/>
        <v>2.3899107426506173E-2</v>
      </c>
      <c r="L38" s="31">
        <f t="shared" ca="1" si="15"/>
        <v>5.7116733578368257E-4</v>
      </c>
      <c r="M38" s="31">
        <f t="shared" ca="1" si="7"/>
        <v>1.4937921808712856E-11</v>
      </c>
      <c r="N38" s="31">
        <f t="shared" ca="1" si="8"/>
        <v>5.3335432562008209E-11</v>
      </c>
      <c r="O38" s="31">
        <f t="shared" ca="1" si="9"/>
        <v>3.3890323656604838E-7</v>
      </c>
      <c r="P38" s="9">
        <f t="shared" ca="1" si="16"/>
        <v>-2.3899107426506173E-2</v>
      </c>
      <c r="Q38" s="9"/>
      <c r="R38" s="9"/>
      <c r="S38" s="9"/>
      <c r="T38" s="9"/>
    </row>
    <row r="39" spans="1:20" x14ac:dyDescent="0.2">
      <c r="A39" s="38"/>
      <c r="B39" s="38"/>
      <c r="C39" s="9"/>
      <c r="D39" s="39">
        <f t="shared" si="4"/>
        <v>0</v>
      </c>
      <c r="E39" s="39">
        <f t="shared" si="5"/>
        <v>0</v>
      </c>
      <c r="F39" s="31">
        <f t="shared" si="10"/>
        <v>0</v>
      </c>
      <c r="G39" s="31">
        <f t="shared" si="11"/>
        <v>0</v>
      </c>
      <c r="H39" s="31">
        <f t="shared" si="12"/>
        <v>0</v>
      </c>
      <c r="I39" s="31">
        <f t="shared" si="13"/>
        <v>0</v>
      </c>
      <c r="J39" s="31">
        <f t="shared" si="14"/>
        <v>0</v>
      </c>
      <c r="K39" s="31">
        <f t="shared" ca="1" si="6"/>
        <v>2.3899107426506173E-2</v>
      </c>
      <c r="L39" s="31">
        <f t="shared" ca="1" si="15"/>
        <v>5.7116733578368257E-4</v>
      </c>
      <c r="M39" s="31">
        <f t="shared" ca="1" si="7"/>
        <v>1.4937921808712856E-11</v>
      </c>
      <c r="N39" s="31">
        <f t="shared" ca="1" si="8"/>
        <v>5.3335432562008209E-11</v>
      </c>
      <c r="O39" s="31">
        <f t="shared" ca="1" si="9"/>
        <v>3.3890323656604838E-7</v>
      </c>
      <c r="P39" s="9">
        <f t="shared" ca="1" si="16"/>
        <v>-2.3899107426506173E-2</v>
      </c>
      <c r="Q39" s="9"/>
      <c r="R39" s="9"/>
      <c r="S39" s="9"/>
      <c r="T39" s="9"/>
    </row>
    <row r="40" spans="1:20" x14ac:dyDescent="0.2">
      <c r="A40" s="38"/>
      <c r="B40" s="38"/>
      <c r="C40" s="9"/>
      <c r="D40" s="39">
        <f t="shared" si="4"/>
        <v>0</v>
      </c>
      <c r="E40" s="39">
        <f t="shared" si="5"/>
        <v>0</v>
      </c>
      <c r="F40" s="31">
        <f t="shared" si="10"/>
        <v>0</v>
      </c>
      <c r="G40" s="31">
        <f t="shared" si="11"/>
        <v>0</v>
      </c>
      <c r="H40" s="31">
        <f t="shared" si="12"/>
        <v>0</v>
      </c>
      <c r="I40" s="31">
        <f t="shared" si="13"/>
        <v>0</v>
      </c>
      <c r="J40" s="31">
        <f t="shared" si="14"/>
        <v>0</v>
      </c>
      <c r="K40" s="31">
        <f t="shared" ca="1" si="6"/>
        <v>2.3899107426506173E-2</v>
      </c>
      <c r="L40" s="31">
        <f t="shared" ca="1" si="15"/>
        <v>5.7116733578368257E-4</v>
      </c>
      <c r="M40" s="31">
        <f t="shared" ca="1" si="7"/>
        <v>1.4937921808712856E-11</v>
      </c>
      <c r="N40" s="31">
        <f t="shared" ca="1" si="8"/>
        <v>5.3335432562008209E-11</v>
      </c>
      <c r="O40" s="31">
        <f t="shared" ca="1" si="9"/>
        <v>3.3890323656604838E-7</v>
      </c>
      <c r="P40" s="9">
        <f t="shared" ca="1" si="16"/>
        <v>-2.3899107426506173E-2</v>
      </c>
      <c r="Q40" s="9"/>
      <c r="R40" s="9"/>
      <c r="S40" s="9"/>
      <c r="T40" s="9"/>
    </row>
    <row r="41" spans="1:20" x14ac:dyDescent="0.2">
      <c r="A41" s="38"/>
      <c r="B41" s="38"/>
      <c r="C41" s="9"/>
      <c r="D41" s="39">
        <f t="shared" si="4"/>
        <v>0</v>
      </c>
      <c r="E41" s="39">
        <f t="shared" si="5"/>
        <v>0</v>
      </c>
      <c r="F41" s="31">
        <f t="shared" si="10"/>
        <v>0</v>
      </c>
      <c r="G41" s="31">
        <f t="shared" si="11"/>
        <v>0</v>
      </c>
      <c r="H41" s="31">
        <f t="shared" si="12"/>
        <v>0</v>
      </c>
      <c r="I41" s="31">
        <f t="shared" si="13"/>
        <v>0</v>
      </c>
      <c r="J41" s="31">
        <f t="shared" si="14"/>
        <v>0</v>
      </c>
      <c r="K41" s="31">
        <f t="shared" ca="1" si="6"/>
        <v>2.3899107426506173E-2</v>
      </c>
      <c r="L41" s="31">
        <f t="shared" ca="1" si="15"/>
        <v>5.7116733578368257E-4</v>
      </c>
      <c r="M41" s="31">
        <f t="shared" ca="1" si="7"/>
        <v>1.4937921808712856E-11</v>
      </c>
      <c r="N41" s="31">
        <f t="shared" ca="1" si="8"/>
        <v>5.3335432562008209E-11</v>
      </c>
      <c r="O41" s="31">
        <f t="shared" ca="1" si="9"/>
        <v>3.3890323656604838E-7</v>
      </c>
      <c r="P41" s="9">
        <f t="shared" ca="1" si="16"/>
        <v>-2.3899107426506173E-2</v>
      </c>
      <c r="Q41" s="9"/>
      <c r="R41" s="9"/>
      <c r="S41" s="9"/>
      <c r="T41" s="9"/>
    </row>
    <row r="42" spans="1:20" x14ac:dyDescent="0.2">
      <c r="A42" s="38"/>
      <c r="B42" s="38"/>
      <c r="C42" s="9"/>
      <c r="D42" s="39">
        <f t="shared" si="4"/>
        <v>0</v>
      </c>
      <c r="E42" s="39">
        <f t="shared" si="5"/>
        <v>0</v>
      </c>
      <c r="F42" s="31">
        <f t="shared" si="10"/>
        <v>0</v>
      </c>
      <c r="G42" s="31">
        <f t="shared" si="11"/>
        <v>0</v>
      </c>
      <c r="H42" s="31">
        <f t="shared" si="12"/>
        <v>0</v>
      </c>
      <c r="I42" s="31">
        <f t="shared" si="13"/>
        <v>0</v>
      </c>
      <c r="J42" s="31">
        <f t="shared" si="14"/>
        <v>0</v>
      </c>
      <c r="K42" s="31">
        <f t="shared" ca="1" si="6"/>
        <v>2.3899107426506173E-2</v>
      </c>
      <c r="L42" s="31">
        <f t="shared" ca="1" si="15"/>
        <v>5.7116733578368257E-4</v>
      </c>
      <c r="M42" s="31">
        <f t="shared" ca="1" si="7"/>
        <v>1.4937921808712856E-11</v>
      </c>
      <c r="N42" s="31">
        <f t="shared" ca="1" si="8"/>
        <v>5.3335432562008209E-11</v>
      </c>
      <c r="O42" s="31">
        <f t="shared" ca="1" si="9"/>
        <v>3.3890323656604838E-7</v>
      </c>
      <c r="P42" s="9">
        <f t="shared" ca="1" si="16"/>
        <v>-2.3899107426506173E-2</v>
      </c>
      <c r="Q42" s="9"/>
      <c r="R42" s="9"/>
      <c r="S42" s="9"/>
      <c r="T42" s="9"/>
    </row>
    <row r="43" spans="1:20" x14ac:dyDescent="0.2">
      <c r="A43" s="38"/>
      <c r="B43" s="38"/>
      <c r="C43" s="9"/>
      <c r="D43" s="39">
        <f t="shared" si="4"/>
        <v>0</v>
      </c>
      <c r="E43" s="39">
        <f t="shared" si="5"/>
        <v>0</v>
      </c>
      <c r="F43" s="31">
        <f t="shared" si="10"/>
        <v>0</v>
      </c>
      <c r="G43" s="31">
        <f t="shared" si="11"/>
        <v>0</v>
      </c>
      <c r="H43" s="31">
        <f t="shared" si="12"/>
        <v>0</v>
      </c>
      <c r="I43" s="31">
        <f t="shared" si="13"/>
        <v>0</v>
      </c>
      <c r="J43" s="31">
        <f t="shared" si="14"/>
        <v>0</v>
      </c>
      <c r="K43" s="31">
        <f t="shared" ca="1" si="6"/>
        <v>2.3899107426506173E-2</v>
      </c>
      <c r="L43" s="31">
        <f t="shared" ca="1" si="15"/>
        <v>5.7116733578368257E-4</v>
      </c>
      <c r="M43" s="31">
        <f t="shared" ca="1" si="7"/>
        <v>1.4937921808712856E-11</v>
      </c>
      <c r="N43" s="31">
        <f t="shared" ca="1" si="8"/>
        <v>5.3335432562008209E-11</v>
      </c>
      <c r="O43" s="31">
        <f t="shared" ca="1" si="9"/>
        <v>3.3890323656604838E-7</v>
      </c>
      <c r="P43" s="9">
        <f t="shared" ca="1" si="16"/>
        <v>-2.3899107426506173E-2</v>
      </c>
      <c r="Q43" s="9"/>
      <c r="R43" s="9"/>
      <c r="S43" s="9"/>
      <c r="T43" s="9"/>
    </row>
    <row r="44" spans="1:20" x14ac:dyDescent="0.2">
      <c r="A44" s="38"/>
      <c r="B44" s="38"/>
      <c r="C44" s="9"/>
      <c r="D44" s="39">
        <f t="shared" si="4"/>
        <v>0</v>
      </c>
      <c r="E44" s="39">
        <f t="shared" si="5"/>
        <v>0</v>
      </c>
      <c r="F44" s="31">
        <f t="shared" si="10"/>
        <v>0</v>
      </c>
      <c r="G44" s="31">
        <f t="shared" si="11"/>
        <v>0</v>
      </c>
      <c r="H44" s="31">
        <f t="shared" si="12"/>
        <v>0</v>
      </c>
      <c r="I44" s="31">
        <f t="shared" si="13"/>
        <v>0</v>
      </c>
      <c r="J44" s="31">
        <f t="shared" si="14"/>
        <v>0</v>
      </c>
      <c r="K44" s="31">
        <f t="shared" ca="1" si="6"/>
        <v>2.3899107426506173E-2</v>
      </c>
      <c r="L44" s="31">
        <f t="shared" ca="1" si="15"/>
        <v>5.7116733578368257E-4</v>
      </c>
      <c r="M44" s="31">
        <f t="shared" ca="1" si="7"/>
        <v>1.4937921808712856E-11</v>
      </c>
      <c r="N44" s="31">
        <f t="shared" ca="1" si="8"/>
        <v>5.3335432562008209E-11</v>
      </c>
      <c r="O44" s="31">
        <f t="shared" ca="1" si="9"/>
        <v>3.3890323656604838E-7</v>
      </c>
      <c r="P44" s="9">
        <f t="shared" ca="1" si="16"/>
        <v>-2.3899107426506173E-2</v>
      </c>
      <c r="Q44" s="9"/>
      <c r="R44" s="9"/>
      <c r="S44" s="9"/>
      <c r="T44" s="9"/>
    </row>
    <row r="45" spans="1:20" x14ac:dyDescent="0.2">
      <c r="A45" s="38"/>
      <c r="B45" s="38"/>
      <c r="C45" s="9"/>
      <c r="D45" s="39">
        <f t="shared" si="4"/>
        <v>0</v>
      </c>
      <c r="E45" s="39">
        <f t="shared" si="5"/>
        <v>0</v>
      </c>
      <c r="F45" s="31">
        <f t="shared" si="10"/>
        <v>0</v>
      </c>
      <c r="G45" s="31">
        <f t="shared" si="11"/>
        <v>0</v>
      </c>
      <c r="H45" s="31">
        <f t="shared" si="12"/>
        <v>0</v>
      </c>
      <c r="I45" s="31">
        <f t="shared" si="13"/>
        <v>0</v>
      </c>
      <c r="J45" s="31">
        <f t="shared" si="14"/>
        <v>0</v>
      </c>
      <c r="K45" s="31">
        <f t="shared" ca="1" si="6"/>
        <v>2.3899107426506173E-2</v>
      </c>
      <c r="L45" s="31">
        <f t="shared" ca="1" si="15"/>
        <v>5.7116733578368257E-4</v>
      </c>
      <c r="M45" s="31">
        <f t="shared" ca="1" si="7"/>
        <v>1.4937921808712856E-11</v>
      </c>
      <c r="N45" s="31">
        <f t="shared" ca="1" si="8"/>
        <v>5.3335432562008209E-11</v>
      </c>
      <c r="O45" s="31">
        <f t="shared" ca="1" si="9"/>
        <v>3.3890323656604838E-7</v>
      </c>
      <c r="P45" s="9">
        <f t="shared" ca="1" si="16"/>
        <v>-2.3899107426506173E-2</v>
      </c>
      <c r="Q45" s="9"/>
      <c r="R45" s="9"/>
      <c r="S45" s="9"/>
      <c r="T45" s="9"/>
    </row>
    <row r="46" spans="1:20" x14ac:dyDescent="0.2">
      <c r="A46" s="38"/>
      <c r="B46" s="38"/>
      <c r="C46" s="9"/>
      <c r="D46" s="39">
        <f t="shared" si="4"/>
        <v>0</v>
      </c>
      <c r="E46" s="39">
        <f t="shared" si="5"/>
        <v>0</v>
      </c>
      <c r="F46" s="31">
        <f t="shared" si="10"/>
        <v>0</v>
      </c>
      <c r="G46" s="31">
        <f t="shared" si="11"/>
        <v>0</v>
      </c>
      <c r="H46" s="31">
        <f t="shared" si="12"/>
        <v>0</v>
      </c>
      <c r="I46" s="31">
        <f t="shared" si="13"/>
        <v>0</v>
      </c>
      <c r="J46" s="31">
        <f t="shared" si="14"/>
        <v>0</v>
      </c>
      <c r="K46" s="31">
        <f t="shared" ca="1" si="6"/>
        <v>2.3899107426506173E-2</v>
      </c>
      <c r="L46" s="31">
        <f t="shared" ca="1" si="15"/>
        <v>5.7116733578368257E-4</v>
      </c>
      <c r="M46" s="31">
        <f t="shared" ca="1" si="7"/>
        <v>1.4937921808712856E-11</v>
      </c>
      <c r="N46" s="31">
        <f t="shared" ca="1" si="8"/>
        <v>5.3335432562008209E-11</v>
      </c>
      <c r="O46" s="31">
        <f t="shared" ca="1" si="9"/>
        <v>3.3890323656604838E-7</v>
      </c>
      <c r="P46" s="9">
        <f t="shared" ca="1" si="16"/>
        <v>-2.3899107426506173E-2</v>
      </c>
      <c r="Q46" s="9"/>
      <c r="R46" s="9"/>
      <c r="S46" s="9"/>
      <c r="T46" s="9"/>
    </row>
    <row r="47" spans="1:20" x14ac:dyDescent="0.2">
      <c r="A47" s="38"/>
      <c r="B47" s="38"/>
      <c r="C47" s="9"/>
      <c r="D47" s="39">
        <f t="shared" si="4"/>
        <v>0</v>
      </c>
      <c r="E47" s="39">
        <f t="shared" si="5"/>
        <v>0</v>
      </c>
      <c r="F47" s="31">
        <f t="shared" si="10"/>
        <v>0</v>
      </c>
      <c r="G47" s="31">
        <f t="shared" si="11"/>
        <v>0</v>
      </c>
      <c r="H47" s="31">
        <f t="shared" si="12"/>
        <v>0</v>
      </c>
      <c r="I47" s="31">
        <f t="shared" si="13"/>
        <v>0</v>
      </c>
      <c r="J47" s="31">
        <f t="shared" si="14"/>
        <v>0</v>
      </c>
      <c r="K47" s="31">
        <f t="shared" ca="1" si="6"/>
        <v>2.3899107426506173E-2</v>
      </c>
      <c r="L47" s="31">
        <f t="shared" ca="1" si="15"/>
        <v>5.7116733578368257E-4</v>
      </c>
      <c r="M47" s="31">
        <f t="shared" ca="1" si="7"/>
        <v>1.4937921808712856E-11</v>
      </c>
      <c r="N47" s="31">
        <f t="shared" ca="1" si="8"/>
        <v>5.3335432562008209E-11</v>
      </c>
      <c r="O47" s="31">
        <f t="shared" ca="1" si="9"/>
        <v>3.3890323656604838E-7</v>
      </c>
      <c r="P47" s="9">
        <f t="shared" ca="1" si="16"/>
        <v>-2.3899107426506173E-2</v>
      </c>
      <c r="Q47" s="9"/>
      <c r="R47" s="9"/>
      <c r="S47" s="9"/>
      <c r="T47" s="9"/>
    </row>
    <row r="48" spans="1:20" x14ac:dyDescent="0.2">
      <c r="A48" s="38"/>
      <c r="B48" s="38"/>
      <c r="C48" s="9"/>
      <c r="D48" s="39">
        <f t="shared" si="4"/>
        <v>0</v>
      </c>
      <c r="E48" s="39">
        <f t="shared" si="5"/>
        <v>0</v>
      </c>
      <c r="F48" s="31">
        <f t="shared" si="10"/>
        <v>0</v>
      </c>
      <c r="G48" s="31">
        <f t="shared" si="11"/>
        <v>0</v>
      </c>
      <c r="H48" s="31">
        <f t="shared" si="12"/>
        <v>0</v>
      </c>
      <c r="I48" s="31">
        <f t="shared" si="13"/>
        <v>0</v>
      </c>
      <c r="J48" s="31">
        <f t="shared" si="14"/>
        <v>0</v>
      </c>
      <c r="K48" s="31">
        <f t="shared" ca="1" si="6"/>
        <v>2.3899107426506173E-2</v>
      </c>
      <c r="L48" s="31">
        <f t="shared" ca="1" si="15"/>
        <v>5.7116733578368257E-4</v>
      </c>
      <c r="M48" s="31">
        <f t="shared" ca="1" si="7"/>
        <v>1.4937921808712856E-11</v>
      </c>
      <c r="N48" s="31">
        <f t="shared" ca="1" si="8"/>
        <v>5.3335432562008209E-11</v>
      </c>
      <c r="O48" s="31">
        <f t="shared" ca="1" si="9"/>
        <v>3.3890323656604838E-7</v>
      </c>
      <c r="P48" s="9">
        <f t="shared" ca="1" si="16"/>
        <v>-2.3899107426506173E-2</v>
      </c>
      <c r="Q48" s="9"/>
      <c r="R48" s="9"/>
      <c r="S48" s="9"/>
      <c r="T48" s="9"/>
    </row>
    <row r="49" spans="1:20" x14ac:dyDescent="0.2">
      <c r="A49" s="38"/>
      <c r="B49" s="38"/>
      <c r="C49" s="9"/>
      <c r="D49" s="39">
        <f t="shared" si="4"/>
        <v>0</v>
      </c>
      <c r="E49" s="39">
        <f t="shared" si="5"/>
        <v>0</v>
      </c>
      <c r="F49" s="31">
        <f t="shared" si="10"/>
        <v>0</v>
      </c>
      <c r="G49" s="31">
        <f t="shared" si="11"/>
        <v>0</v>
      </c>
      <c r="H49" s="31">
        <f t="shared" si="12"/>
        <v>0</v>
      </c>
      <c r="I49" s="31">
        <f t="shared" si="13"/>
        <v>0</v>
      </c>
      <c r="J49" s="31">
        <f t="shared" si="14"/>
        <v>0</v>
      </c>
      <c r="K49" s="31">
        <f t="shared" ca="1" si="6"/>
        <v>2.3899107426506173E-2</v>
      </c>
      <c r="L49" s="31">
        <f t="shared" ca="1" si="15"/>
        <v>5.7116733578368257E-4</v>
      </c>
      <c r="M49" s="31">
        <f t="shared" ca="1" si="7"/>
        <v>1.4937921808712856E-11</v>
      </c>
      <c r="N49" s="31">
        <f t="shared" ca="1" si="8"/>
        <v>5.3335432562008209E-11</v>
      </c>
      <c r="O49" s="31">
        <f t="shared" ca="1" si="9"/>
        <v>3.3890323656604838E-7</v>
      </c>
      <c r="P49" s="9">
        <f t="shared" ca="1" si="16"/>
        <v>-2.3899107426506173E-2</v>
      </c>
      <c r="Q49" s="9"/>
      <c r="R49" s="9"/>
      <c r="S49" s="9"/>
      <c r="T49" s="9"/>
    </row>
    <row r="50" spans="1:20" x14ac:dyDescent="0.2">
      <c r="A50" s="38"/>
      <c r="B50" s="38"/>
      <c r="C50" s="9"/>
      <c r="D50" s="39">
        <f t="shared" si="4"/>
        <v>0</v>
      </c>
      <c r="E50" s="39">
        <f t="shared" si="5"/>
        <v>0</v>
      </c>
      <c r="F50" s="31">
        <f t="shared" si="10"/>
        <v>0</v>
      </c>
      <c r="G50" s="31">
        <f t="shared" si="11"/>
        <v>0</v>
      </c>
      <c r="H50" s="31">
        <f t="shared" si="12"/>
        <v>0</v>
      </c>
      <c r="I50" s="31">
        <f t="shared" si="13"/>
        <v>0</v>
      </c>
      <c r="J50" s="31">
        <f t="shared" si="14"/>
        <v>0</v>
      </c>
      <c r="K50" s="31">
        <f t="shared" ca="1" si="6"/>
        <v>2.3899107426506173E-2</v>
      </c>
      <c r="L50" s="31">
        <f t="shared" ca="1" si="15"/>
        <v>5.7116733578368257E-4</v>
      </c>
      <c r="M50" s="31">
        <f t="shared" ca="1" si="7"/>
        <v>1.4937921808712856E-11</v>
      </c>
      <c r="N50" s="31">
        <f t="shared" ca="1" si="8"/>
        <v>5.3335432562008209E-11</v>
      </c>
      <c r="O50" s="31">
        <f t="shared" ca="1" si="9"/>
        <v>3.3890323656604838E-7</v>
      </c>
      <c r="P50" s="9">
        <f t="shared" ca="1" si="16"/>
        <v>-2.3899107426506173E-2</v>
      </c>
      <c r="Q50" s="9"/>
      <c r="R50" s="9"/>
      <c r="S50" s="9"/>
      <c r="T50" s="9"/>
    </row>
    <row r="51" spans="1:20" x14ac:dyDescent="0.2">
      <c r="A51" s="38"/>
      <c r="B51" s="38"/>
      <c r="C51" s="9"/>
      <c r="D51" s="39">
        <f t="shared" si="4"/>
        <v>0</v>
      </c>
      <c r="E51" s="39">
        <f t="shared" si="5"/>
        <v>0</v>
      </c>
      <c r="F51" s="31">
        <f t="shared" si="10"/>
        <v>0</v>
      </c>
      <c r="G51" s="31">
        <f t="shared" si="11"/>
        <v>0</v>
      </c>
      <c r="H51" s="31">
        <f t="shared" si="12"/>
        <v>0</v>
      </c>
      <c r="I51" s="31">
        <f t="shared" si="13"/>
        <v>0</v>
      </c>
      <c r="J51" s="31">
        <f t="shared" si="14"/>
        <v>0</v>
      </c>
      <c r="K51" s="31">
        <f t="shared" ca="1" si="6"/>
        <v>2.3899107426506173E-2</v>
      </c>
      <c r="L51" s="31">
        <f t="shared" ca="1" si="15"/>
        <v>5.7116733578368257E-4</v>
      </c>
      <c r="M51" s="31">
        <f t="shared" ca="1" si="7"/>
        <v>1.4937921808712856E-11</v>
      </c>
      <c r="N51" s="31">
        <f t="shared" ca="1" si="8"/>
        <v>5.3335432562008209E-11</v>
      </c>
      <c r="O51" s="31">
        <f t="shared" ca="1" si="9"/>
        <v>3.3890323656604838E-7</v>
      </c>
      <c r="P51" s="9">
        <f t="shared" ca="1" si="16"/>
        <v>-2.3899107426506173E-2</v>
      </c>
      <c r="Q51" s="9"/>
      <c r="R51" s="9"/>
      <c r="S51" s="9"/>
      <c r="T51" s="9"/>
    </row>
    <row r="52" spans="1:20" x14ac:dyDescent="0.2">
      <c r="A52" s="38"/>
      <c r="B52" s="38"/>
      <c r="C52" s="9"/>
      <c r="D52" s="39">
        <f t="shared" si="4"/>
        <v>0</v>
      </c>
      <c r="E52" s="39">
        <f t="shared" si="5"/>
        <v>0</v>
      </c>
      <c r="F52" s="31">
        <f t="shared" si="10"/>
        <v>0</v>
      </c>
      <c r="G52" s="31">
        <f t="shared" si="11"/>
        <v>0</v>
      </c>
      <c r="H52" s="31">
        <f t="shared" si="12"/>
        <v>0</v>
      </c>
      <c r="I52" s="31">
        <f t="shared" si="13"/>
        <v>0</v>
      </c>
      <c r="J52" s="31">
        <f t="shared" si="14"/>
        <v>0</v>
      </c>
      <c r="K52" s="31">
        <f t="shared" ca="1" si="6"/>
        <v>2.3899107426506173E-2</v>
      </c>
      <c r="L52" s="31">
        <f t="shared" ca="1" si="15"/>
        <v>5.7116733578368257E-4</v>
      </c>
      <c r="M52" s="31">
        <f t="shared" ca="1" si="7"/>
        <v>1.4937921808712856E-11</v>
      </c>
      <c r="N52" s="31">
        <f t="shared" ca="1" si="8"/>
        <v>5.3335432562008209E-11</v>
      </c>
      <c r="O52" s="31">
        <f t="shared" ca="1" si="9"/>
        <v>3.3890323656604838E-7</v>
      </c>
      <c r="P52" s="9">
        <f t="shared" ca="1" si="16"/>
        <v>-2.3899107426506173E-2</v>
      </c>
      <c r="Q52" s="9"/>
      <c r="R52" s="9"/>
      <c r="S52" s="9"/>
      <c r="T52" s="9"/>
    </row>
    <row r="53" spans="1:20" x14ac:dyDescent="0.2">
      <c r="A53" s="38"/>
      <c r="B53" s="38"/>
      <c r="C53" s="9"/>
      <c r="D53" s="39">
        <f t="shared" ref="D53:D84" si="17">A53/A$18</f>
        <v>0</v>
      </c>
      <c r="E53" s="39">
        <f t="shared" ref="E53:E84" si="18">B53/B$18</f>
        <v>0</v>
      </c>
      <c r="F53" s="31">
        <f t="shared" si="10"/>
        <v>0</v>
      </c>
      <c r="G53" s="31">
        <f t="shared" si="11"/>
        <v>0</v>
      </c>
      <c r="H53" s="31">
        <f t="shared" si="12"/>
        <v>0</v>
      </c>
      <c r="I53" s="31">
        <f t="shared" si="13"/>
        <v>0</v>
      </c>
      <c r="J53" s="31">
        <f t="shared" si="14"/>
        <v>0</v>
      </c>
      <c r="K53" s="31">
        <f t="shared" ref="K53:K84" ca="1" si="19">+E$4+E$5*D53+E$6*D53^2</f>
        <v>2.3899107426506173E-2</v>
      </c>
      <c r="L53" s="31">
        <f t="shared" ca="1" si="15"/>
        <v>5.7116733578368257E-4</v>
      </c>
      <c r="M53" s="31">
        <f t="shared" ref="M53:M84" ca="1" si="20">(M$1-M$2*D53+M$3*F53)^2</f>
        <v>1.4937921808712856E-11</v>
      </c>
      <c r="N53" s="31">
        <f t="shared" ref="N53:N84" ca="1" si="21">(-M$2+M$4*D53-M$5*F53)^2</f>
        <v>5.3335432562008209E-11</v>
      </c>
      <c r="O53" s="31">
        <f t="shared" ref="O53:O84" ca="1" si="22">+(M$3-D53*M$5+F53*M$6)^2</f>
        <v>3.3890323656604838E-7</v>
      </c>
      <c r="P53" s="9">
        <f t="shared" ca="1" si="16"/>
        <v>-2.3899107426506173E-2</v>
      </c>
      <c r="Q53" s="9"/>
      <c r="R53" s="9"/>
      <c r="S53" s="9"/>
      <c r="T53" s="9"/>
    </row>
    <row r="54" spans="1:20" x14ac:dyDescent="0.2">
      <c r="A54" s="38"/>
      <c r="B54" s="38"/>
      <c r="C54" s="9"/>
      <c r="D54" s="39">
        <f t="shared" si="17"/>
        <v>0</v>
      </c>
      <c r="E54" s="39">
        <f t="shared" si="18"/>
        <v>0</v>
      </c>
      <c r="F54" s="31">
        <f t="shared" si="10"/>
        <v>0</v>
      </c>
      <c r="G54" s="31">
        <f t="shared" si="11"/>
        <v>0</v>
      </c>
      <c r="H54" s="31">
        <f t="shared" si="12"/>
        <v>0</v>
      </c>
      <c r="I54" s="31">
        <f t="shared" si="13"/>
        <v>0</v>
      </c>
      <c r="J54" s="31">
        <f t="shared" si="14"/>
        <v>0</v>
      </c>
      <c r="K54" s="31">
        <f t="shared" ca="1" si="19"/>
        <v>2.3899107426506173E-2</v>
      </c>
      <c r="L54" s="31">
        <f t="shared" ca="1" si="15"/>
        <v>5.7116733578368257E-4</v>
      </c>
      <c r="M54" s="31">
        <f t="shared" ca="1" si="20"/>
        <v>1.4937921808712856E-11</v>
      </c>
      <c r="N54" s="31">
        <f t="shared" ca="1" si="21"/>
        <v>5.3335432562008209E-11</v>
      </c>
      <c r="O54" s="31">
        <f t="shared" ca="1" si="22"/>
        <v>3.3890323656604838E-7</v>
      </c>
      <c r="P54" s="9">
        <f t="shared" ca="1" si="16"/>
        <v>-2.3899107426506173E-2</v>
      </c>
      <c r="Q54" s="9"/>
      <c r="R54" s="9"/>
      <c r="S54" s="9"/>
      <c r="T54" s="9"/>
    </row>
    <row r="55" spans="1:20" x14ac:dyDescent="0.2">
      <c r="A55" s="38"/>
      <c r="B55" s="38"/>
      <c r="C55" s="9"/>
      <c r="D55" s="39">
        <f t="shared" si="17"/>
        <v>0</v>
      </c>
      <c r="E55" s="39">
        <f t="shared" si="18"/>
        <v>0</v>
      </c>
      <c r="F55" s="31">
        <f t="shared" si="10"/>
        <v>0</v>
      </c>
      <c r="G55" s="31">
        <f t="shared" si="11"/>
        <v>0</v>
      </c>
      <c r="H55" s="31">
        <f t="shared" si="12"/>
        <v>0</v>
      </c>
      <c r="I55" s="31">
        <f t="shared" si="13"/>
        <v>0</v>
      </c>
      <c r="J55" s="31">
        <f t="shared" si="14"/>
        <v>0</v>
      </c>
      <c r="K55" s="31">
        <f t="shared" ca="1" si="19"/>
        <v>2.3899107426506173E-2</v>
      </c>
      <c r="L55" s="31">
        <f t="shared" ca="1" si="15"/>
        <v>5.7116733578368257E-4</v>
      </c>
      <c r="M55" s="31">
        <f t="shared" ca="1" si="20"/>
        <v>1.4937921808712856E-11</v>
      </c>
      <c r="N55" s="31">
        <f t="shared" ca="1" si="21"/>
        <v>5.3335432562008209E-11</v>
      </c>
      <c r="O55" s="31">
        <f t="shared" ca="1" si="22"/>
        <v>3.3890323656604838E-7</v>
      </c>
      <c r="P55" s="9">
        <f t="shared" ca="1" si="16"/>
        <v>-2.3899107426506173E-2</v>
      </c>
      <c r="Q55" s="9"/>
      <c r="R55" s="9"/>
      <c r="S55" s="9"/>
      <c r="T55" s="9"/>
    </row>
    <row r="56" spans="1:20" x14ac:dyDescent="0.2">
      <c r="A56" s="38"/>
      <c r="B56" s="38"/>
      <c r="C56" s="9"/>
      <c r="D56" s="39">
        <f t="shared" si="17"/>
        <v>0</v>
      </c>
      <c r="E56" s="39">
        <f t="shared" si="18"/>
        <v>0</v>
      </c>
      <c r="F56" s="31">
        <f t="shared" si="10"/>
        <v>0</v>
      </c>
      <c r="G56" s="31">
        <f t="shared" si="11"/>
        <v>0</v>
      </c>
      <c r="H56" s="31">
        <f t="shared" si="12"/>
        <v>0</v>
      </c>
      <c r="I56" s="31">
        <f t="shared" si="13"/>
        <v>0</v>
      </c>
      <c r="J56" s="31">
        <f t="shared" si="14"/>
        <v>0</v>
      </c>
      <c r="K56" s="31">
        <f t="shared" ca="1" si="19"/>
        <v>2.3899107426506173E-2</v>
      </c>
      <c r="L56" s="31">
        <f t="shared" ca="1" si="15"/>
        <v>5.7116733578368257E-4</v>
      </c>
      <c r="M56" s="31">
        <f t="shared" ca="1" si="20"/>
        <v>1.4937921808712856E-11</v>
      </c>
      <c r="N56" s="31">
        <f t="shared" ca="1" si="21"/>
        <v>5.3335432562008209E-11</v>
      </c>
      <c r="O56" s="31">
        <f t="shared" ca="1" si="22"/>
        <v>3.3890323656604838E-7</v>
      </c>
      <c r="P56" s="9">
        <f t="shared" ca="1" si="16"/>
        <v>-2.3899107426506173E-2</v>
      </c>
      <c r="Q56" s="9"/>
      <c r="R56" s="9"/>
      <c r="S56" s="9"/>
      <c r="T56" s="9"/>
    </row>
    <row r="57" spans="1:20" x14ac:dyDescent="0.2">
      <c r="A57" s="38"/>
      <c r="B57" s="38"/>
      <c r="C57" s="9"/>
      <c r="D57" s="39">
        <f t="shared" si="17"/>
        <v>0</v>
      </c>
      <c r="E57" s="39">
        <f t="shared" si="18"/>
        <v>0</v>
      </c>
      <c r="F57" s="31">
        <f t="shared" si="10"/>
        <v>0</v>
      </c>
      <c r="G57" s="31">
        <f t="shared" si="11"/>
        <v>0</v>
      </c>
      <c r="H57" s="31">
        <f t="shared" si="12"/>
        <v>0</v>
      </c>
      <c r="I57" s="31">
        <f t="shared" si="13"/>
        <v>0</v>
      </c>
      <c r="J57" s="31">
        <f t="shared" si="14"/>
        <v>0</v>
      </c>
      <c r="K57" s="31">
        <f t="shared" ca="1" si="19"/>
        <v>2.3899107426506173E-2</v>
      </c>
      <c r="L57" s="31">
        <f t="shared" ca="1" si="15"/>
        <v>5.7116733578368257E-4</v>
      </c>
      <c r="M57" s="31">
        <f t="shared" ca="1" si="20"/>
        <v>1.4937921808712856E-11</v>
      </c>
      <c r="N57" s="31">
        <f t="shared" ca="1" si="21"/>
        <v>5.3335432562008209E-11</v>
      </c>
      <c r="O57" s="31">
        <f t="shared" ca="1" si="22"/>
        <v>3.3890323656604838E-7</v>
      </c>
      <c r="P57" s="9">
        <f t="shared" ca="1" si="16"/>
        <v>-2.3899107426506173E-2</v>
      </c>
      <c r="Q57" s="9"/>
      <c r="R57" s="9"/>
      <c r="S57" s="9"/>
      <c r="T57" s="9"/>
    </row>
    <row r="58" spans="1:20" x14ac:dyDescent="0.2">
      <c r="A58" s="38"/>
      <c r="B58" s="38"/>
      <c r="C58" s="9"/>
      <c r="D58" s="39">
        <f t="shared" si="17"/>
        <v>0</v>
      </c>
      <c r="E58" s="39">
        <f t="shared" si="18"/>
        <v>0</v>
      </c>
      <c r="F58" s="31">
        <f t="shared" si="10"/>
        <v>0</v>
      </c>
      <c r="G58" s="31">
        <f t="shared" si="11"/>
        <v>0</v>
      </c>
      <c r="H58" s="31">
        <f t="shared" si="12"/>
        <v>0</v>
      </c>
      <c r="I58" s="31">
        <f t="shared" si="13"/>
        <v>0</v>
      </c>
      <c r="J58" s="31">
        <f t="shared" si="14"/>
        <v>0</v>
      </c>
      <c r="K58" s="31">
        <f t="shared" ca="1" si="19"/>
        <v>2.3899107426506173E-2</v>
      </c>
      <c r="L58" s="31">
        <f t="shared" ca="1" si="15"/>
        <v>5.7116733578368257E-4</v>
      </c>
      <c r="M58" s="31">
        <f t="shared" ca="1" si="20"/>
        <v>1.4937921808712856E-11</v>
      </c>
      <c r="N58" s="31">
        <f t="shared" ca="1" si="21"/>
        <v>5.3335432562008209E-11</v>
      </c>
      <c r="O58" s="31">
        <f t="shared" ca="1" si="22"/>
        <v>3.3890323656604838E-7</v>
      </c>
      <c r="P58" s="9">
        <f t="shared" ca="1" si="16"/>
        <v>-2.3899107426506173E-2</v>
      </c>
      <c r="Q58" s="9"/>
      <c r="R58" s="9"/>
      <c r="S58" s="9"/>
      <c r="T58" s="9"/>
    </row>
    <row r="59" spans="1:20" x14ac:dyDescent="0.2">
      <c r="A59" s="38"/>
      <c r="B59" s="38"/>
      <c r="C59" s="9"/>
      <c r="D59" s="39">
        <f t="shared" si="17"/>
        <v>0</v>
      </c>
      <c r="E59" s="39">
        <f t="shared" si="18"/>
        <v>0</v>
      </c>
      <c r="F59" s="31">
        <f t="shared" si="10"/>
        <v>0</v>
      </c>
      <c r="G59" s="31">
        <f t="shared" si="11"/>
        <v>0</v>
      </c>
      <c r="H59" s="31">
        <f t="shared" si="12"/>
        <v>0</v>
      </c>
      <c r="I59" s="31">
        <f t="shared" si="13"/>
        <v>0</v>
      </c>
      <c r="J59" s="31">
        <f t="shared" si="14"/>
        <v>0</v>
      </c>
      <c r="K59" s="31">
        <f t="shared" ca="1" si="19"/>
        <v>2.3899107426506173E-2</v>
      </c>
      <c r="L59" s="31">
        <f t="shared" ca="1" si="15"/>
        <v>5.7116733578368257E-4</v>
      </c>
      <c r="M59" s="31">
        <f t="shared" ca="1" si="20"/>
        <v>1.4937921808712856E-11</v>
      </c>
      <c r="N59" s="31">
        <f t="shared" ca="1" si="21"/>
        <v>5.3335432562008209E-11</v>
      </c>
      <c r="O59" s="31">
        <f t="shared" ca="1" si="22"/>
        <v>3.3890323656604838E-7</v>
      </c>
      <c r="P59" s="9">
        <f t="shared" ca="1" si="16"/>
        <v>-2.3899107426506173E-2</v>
      </c>
      <c r="Q59" s="9"/>
      <c r="R59" s="9"/>
      <c r="S59" s="9"/>
      <c r="T59" s="9"/>
    </row>
    <row r="60" spans="1:20" x14ac:dyDescent="0.2">
      <c r="A60" s="38"/>
      <c r="B60" s="38"/>
      <c r="C60" s="9"/>
      <c r="D60" s="39">
        <f t="shared" si="17"/>
        <v>0</v>
      </c>
      <c r="E60" s="39">
        <f t="shared" si="18"/>
        <v>0</v>
      </c>
      <c r="F60" s="31">
        <f t="shared" si="10"/>
        <v>0</v>
      </c>
      <c r="G60" s="31">
        <f t="shared" si="11"/>
        <v>0</v>
      </c>
      <c r="H60" s="31">
        <f t="shared" si="12"/>
        <v>0</v>
      </c>
      <c r="I60" s="31">
        <f t="shared" si="13"/>
        <v>0</v>
      </c>
      <c r="J60" s="31">
        <f t="shared" si="14"/>
        <v>0</v>
      </c>
      <c r="K60" s="31">
        <f t="shared" ca="1" si="19"/>
        <v>2.3899107426506173E-2</v>
      </c>
      <c r="L60" s="31">
        <f t="shared" ca="1" si="15"/>
        <v>5.7116733578368257E-4</v>
      </c>
      <c r="M60" s="31">
        <f t="shared" ca="1" si="20"/>
        <v>1.4937921808712856E-11</v>
      </c>
      <c r="N60" s="31">
        <f t="shared" ca="1" si="21"/>
        <v>5.3335432562008209E-11</v>
      </c>
      <c r="O60" s="31">
        <f t="shared" ca="1" si="22"/>
        <v>3.3890323656604838E-7</v>
      </c>
      <c r="P60" s="9">
        <f t="shared" ca="1" si="16"/>
        <v>-2.3899107426506173E-2</v>
      </c>
      <c r="Q60" s="9"/>
      <c r="R60" s="9"/>
      <c r="S60" s="9"/>
      <c r="T60" s="9"/>
    </row>
    <row r="61" spans="1:20" x14ac:dyDescent="0.2">
      <c r="A61" s="38"/>
      <c r="B61" s="38"/>
      <c r="C61" s="9"/>
      <c r="D61" s="39">
        <f t="shared" si="17"/>
        <v>0</v>
      </c>
      <c r="E61" s="39">
        <f t="shared" si="18"/>
        <v>0</v>
      </c>
      <c r="F61" s="31">
        <f t="shared" si="10"/>
        <v>0</v>
      </c>
      <c r="G61" s="31">
        <f t="shared" si="11"/>
        <v>0</v>
      </c>
      <c r="H61" s="31">
        <f t="shared" si="12"/>
        <v>0</v>
      </c>
      <c r="I61" s="31">
        <f t="shared" si="13"/>
        <v>0</v>
      </c>
      <c r="J61" s="31">
        <f t="shared" si="14"/>
        <v>0</v>
      </c>
      <c r="K61" s="31">
        <f t="shared" ca="1" si="19"/>
        <v>2.3899107426506173E-2</v>
      </c>
      <c r="L61" s="31">
        <f t="shared" ca="1" si="15"/>
        <v>5.7116733578368257E-4</v>
      </c>
      <c r="M61" s="31">
        <f t="shared" ca="1" si="20"/>
        <v>1.4937921808712856E-11</v>
      </c>
      <c r="N61" s="31">
        <f t="shared" ca="1" si="21"/>
        <v>5.3335432562008209E-11</v>
      </c>
      <c r="O61" s="31">
        <f t="shared" ca="1" si="22"/>
        <v>3.3890323656604838E-7</v>
      </c>
      <c r="P61" s="9">
        <f t="shared" ca="1" si="16"/>
        <v>-2.3899107426506173E-2</v>
      </c>
      <c r="Q61" s="9"/>
      <c r="R61" s="9"/>
      <c r="S61" s="9"/>
      <c r="T61" s="9"/>
    </row>
    <row r="62" spans="1:20" x14ac:dyDescent="0.2">
      <c r="A62" s="38"/>
      <c r="B62" s="38"/>
      <c r="C62" s="9"/>
      <c r="D62" s="39">
        <f t="shared" si="17"/>
        <v>0</v>
      </c>
      <c r="E62" s="39">
        <f t="shared" si="18"/>
        <v>0</v>
      </c>
      <c r="F62" s="31">
        <f t="shared" si="10"/>
        <v>0</v>
      </c>
      <c r="G62" s="31">
        <f t="shared" si="11"/>
        <v>0</v>
      </c>
      <c r="H62" s="31">
        <f t="shared" si="12"/>
        <v>0</v>
      </c>
      <c r="I62" s="31">
        <f t="shared" si="13"/>
        <v>0</v>
      </c>
      <c r="J62" s="31">
        <f t="shared" si="14"/>
        <v>0</v>
      </c>
      <c r="K62" s="31">
        <f t="shared" ca="1" si="19"/>
        <v>2.3899107426506173E-2</v>
      </c>
      <c r="L62" s="31">
        <f t="shared" ca="1" si="15"/>
        <v>5.7116733578368257E-4</v>
      </c>
      <c r="M62" s="31">
        <f t="shared" ca="1" si="20"/>
        <v>1.4937921808712856E-11</v>
      </c>
      <c r="N62" s="31">
        <f t="shared" ca="1" si="21"/>
        <v>5.3335432562008209E-11</v>
      </c>
      <c r="O62" s="31">
        <f t="shared" ca="1" si="22"/>
        <v>3.3890323656604838E-7</v>
      </c>
      <c r="P62" s="9">
        <f t="shared" ca="1" si="16"/>
        <v>-2.3899107426506173E-2</v>
      </c>
      <c r="Q62" s="9"/>
      <c r="R62" s="9"/>
      <c r="S62" s="9"/>
      <c r="T62" s="9"/>
    </row>
    <row r="63" spans="1:20" x14ac:dyDescent="0.2">
      <c r="A63" s="38"/>
      <c r="B63" s="38"/>
      <c r="C63" s="9"/>
      <c r="D63" s="39">
        <f t="shared" si="17"/>
        <v>0</v>
      </c>
      <c r="E63" s="39">
        <f t="shared" si="18"/>
        <v>0</v>
      </c>
      <c r="F63" s="31">
        <f t="shared" si="10"/>
        <v>0</v>
      </c>
      <c r="G63" s="31">
        <f t="shared" si="11"/>
        <v>0</v>
      </c>
      <c r="H63" s="31">
        <f t="shared" si="12"/>
        <v>0</v>
      </c>
      <c r="I63" s="31">
        <f t="shared" si="13"/>
        <v>0</v>
      </c>
      <c r="J63" s="31">
        <f t="shared" si="14"/>
        <v>0</v>
      </c>
      <c r="K63" s="31">
        <f t="shared" ca="1" si="19"/>
        <v>2.3899107426506173E-2</v>
      </c>
      <c r="L63" s="31">
        <f t="shared" ca="1" si="15"/>
        <v>5.7116733578368257E-4</v>
      </c>
      <c r="M63" s="31">
        <f t="shared" ca="1" si="20"/>
        <v>1.4937921808712856E-11</v>
      </c>
      <c r="N63" s="31">
        <f t="shared" ca="1" si="21"/>
        <v>5.3335432562008209E-11</v>
      </c>
      <c r="O63" s="31">
        <f t="shared" ca="1" si="22"/>
        <v>3.3890323656604838E-7</v>
      </c>
      <c r="P63" s="9">
        <f t="shared" ca="1" si="16"/>
        <v>-2.3899107426506173E-2</v>
      </c>
      <c r="Q63" s="9"/>
      <c r="R63" s="9"/>
      <c r="S63" s="9"/>
      <c r="T63" s="9"/>
    </row>
    <row r="64" spans="1:20" x14ac:dyDescent="0.2">
      <c r="A64" s="38"/>
      <c r="B64" s="38"/>
      <c r="C64" s="9"/>
      <c r="D64" s="39">
        <f t="shared" si="17"/>
        <v>0</v>
      </c>
      <c r="E64" s="39">
        <f t="shared" si="18"/>
        <v>0</v>
      </c>
      <c r="F64" s="31">
        <f t="shared" si="10"/>
        <v>0</v>
      </c>
      <c r="G64" s="31">
        <f t="shared" si="11"/>
        <v>0</v>
      </c>
      <c r="H64" s="31">
        <f t="shared" si="12"/>
        <v>0</v>
      </c>
      <c r="I64" s="31">
        <f t="shared" si="13"/>
        <v>0</v>
      </c>
      <c r="J64" s="31">
        <f t="shared" si="14"/>
        <v>0</v>
      </c>
      <c r="K64" s="31">
        <f t="shared" ca="1" si="19"/>
        <v>2.3899107426506173E-2</v>
      </c>
      <c r="L64" s="31">
        <f t="shared" ca="1" si="15"/>
        <v>5.7116733578368257E-4</v>
      </c>
      <c r="M64" s="31">
        <f t="shared" ca="1" si="20"/>
        <v>1.4937921808712856E-11</v>
      </c>
      <c r="N64" s="31">
        <f t="shared" ca="1" si="21"/>
        <v>5.3335432562008209E-11</v>
      </c>
      <c r="O64" s="31">
        <f t="shared" ca="1" si="22"/>
        <v>3.3890323656604838E-7</v>
      </c>
      <c r="P64" s="9">
        <f t="shared" ca="1" si="16"/>
        <v>-2.3899107426506173E-2</v>
      </c>
      <c r="Q64" s="9"/>
      <c r="R64" s="9"/>
      <c r="S64" s="9"/>
      <c r="T64" s="9"/>
    </row>
    <row r="65" spans="1:20" x14ac:dyDescent="0.2">
      <c r="A65" s="38"/>
      <c r="B65" s="38"/>
      <c r="C65" s="9"/>
      <c r="D65" s="39">
        <f t="shared" si="17"/>
        <v>0</v>
      </c>
      <c r="E65" s="39">
        <f t="shared" si="18"/>
        <v>0</v>
      </c>
      <c r="F65" s="31">
        <f t="shared" si="10"/>
        <v>0</v>
      </c>
      <c r="G65" s="31">
        <f t="shared" si="11"/>
        <v>0</v>
      </c>
      <c r="H65" s="31">
        <f t="shared" si="12"/>
        <v>0</v>
      </c>
      <c r="I65" s="31">
        <f t="shared" si="13"/>
        <v>0</v>
      </c>
      <c r="J65" s="31">
        <f t="shared" si="14"/>
        <v>0</v>
      </c>
      <c r="K65" s="31">
        <f t="shared" ca="1" si="19"/>
        <v>2.3899107426506173E-2</v>
      </c>
      <c r="L65" s="31">
        <f t="shared" ca="1" si="15"/>
        <v>5.7116733578368257E-4</v>
      </c>
      <c r="M65" s="31">
        <f t="shared" ca="1" si="20"/>
        <v>1.4937921808712856E-11</v>
      </c>
      <c r="N65" s="31">
        <f t="shared" ca="1" si="21"/>
        <v>5.3335432562008209E-11</v>
      </c>
      <c r="O65" s="31">
        <f t="shared" ca="1" si="22"/>
        <v>3.3890323656604838E-7</v>
      </c>
      <c r="P65" s="9">
        <f t="shared" ca="1" si="16"/>
        <v>-2.3899107426506173E-2</v>
      </c>
      <c r="Q65" s="9"/>
      <c r="R65" s="9"/>
      <c r="S65" s="9"/>
      <c r="T65" s="9"/>
    </row>
    <row r="66" spans="1:20" x14ac:dyDescent="0.2">
      <c r="A66" s="38"/>
      <c r="B66" s="38"/>
      <c r="C66" s="9"/>
      <c r="D66" s="39">
        <f t="shared" si="17"/>
        <v>0</v>
      </c>
      <c r="E66" s="39">
        <f t="shared" si="18"/>
        <v>0</v>
      </c>
      <c r="F66" s="31">
        <f t="shared" si="10"/>
        <v>0</v>
      </c>
      <c r="G66" s="31">
        <f t="shared" si="11"/>
        <v>0</v>
      </c>
      <c r="H66" s="31">
        <f t="shared" si="12"/>
        <v>0</v>
      </c>
      <c r="I66" s="31">
        <f t="shared" si="13"/>
        <v>0</v>
      </c>
      <c r="J66" s="31">
        <f t="shared" si="14"/>
        <v>0</v>
      </c>
      <c r="K66" s="31">
        <f t="shared" ca="1" si="19"/>
        <v>2.3899107426506173E-2</v>
      </c>
      <c r="L66" s="31">
        <f t="shared" ca="1" si="15"/>
        <v>5.7116733578368257E-4</v>
      </c>
      <c r="M66" s="31">
        <f t="shared" ca="1" si="20"/>
        <v>1.4937921808712856E-11</v>
      </c>
      <c r="N66" s="31">
        <f t="shared" ca="1" si="21"/>
        <v>5.3335432562008209E-11</v>
      </c>
      <c r="O66" s="31">
        <f t="shared" ca="1" si="22"/>
        <v>3.3890323656604838E-7</v>
      </c>
      <c r="P66" s="9">
        <f t="shared" ca="1" si="16"/>
        <v>-2.3899107426506173E-2</v>
      </c>
      <c r="Q66" s="9"/>
      <c r="R66" s="9"/>
      <c r="S66" s="9"/>
      <c r="T66" s="9"/>
    </row>
    <row r="67" spans="1:20" x14ac:dyDescent="0.2">
      <c r="A67" s="38"/>
      <c r="B67" s="38"/>
      <c r="C67" s="9"/>
      <c r="D67" s="39">
        <f t="shared" si="17"/>
        <v>0</v>
      </c>
      <c r="E67" s="39">
        <f t="shared" si="18"/>
        <v>0</v>
      </c>
      <c r="F67" s="31">
        <f t="shared" si="10"/>
        <v>0</v>
      </c>
      <c r="G67" s="31">
        <f t="shared" si="11"/>
        <v>0</v>
      </c>
      <c r="H67" s="31">
        <f t="shared" si="12"/>
        <v>0</v>
      </c>
      <c r="I67" s="31">
        <f t="shared" si="13"/>
        <v>0</v>
      </c>
      <c r="J67" s="31">
        <f t="shared" si="14"/>
        <v>0</v>
      </c>
      <c r="K67" s="31">
        <f t="shared" ca="1" si="19"/>
        <v>2.3899107426506173E-2</v>
      </c>
      <c r="L67" s="31">
        <f t="shared" ca="1" si="15"/>
        <v>5.7116733578368257E-4</v>
      </c>
      <c r="M67" s="31">
        <f t="shared" ca="1" si="20"/>
        <v>1.4937921808712856E-11</v>
      </c>
      <c r="N67" s="31">
        <f t="shared" ca="1" si="21"/>
        <v>5.3335432562008209E-11</v>
      </c>
      <c r="O67" s="31">
        <f t="shared" ca="1" si="22"/>
        <v>3.3890323656604838E-7</v>
      </c>
      <c r="P67" s="9">
        <f t="shared" ca="1" si="16"/>
        <v>-2.3899107426506173E-2</v>
      </c>
      <c r="Q67" s="9"/>
      <c r="R67" s="9"/>
      <c r="S67" s="9"/>
      <c r="T67" s="9"/>
    </row>
    <row r="68" spans="1:20" x14ac:dyDescent="0.2">
      <c r="A68" s="38"/>
      <c r="B68" s="38"/>
      <c r="C68" s="9"/>
      <c r="D68" s="39">
        <f t="shared" si="17"/>
        <v>0</v>
      </c>
      <c r="E68" s="39">
        <f t="shared" si="18"/>
        <v>0</v>
      </c>
      <c r="F68" s="31">
        <f t="shared" si="10"/>
        <v>0</v>
      </c>
      <c r="G68" s="31">
        <f t="shared" si="11"/>
        <v>0</v>
      </c>
      <c r="H68" s="31">
        <f t="shared" si="12"/>
        <v>0</v>
      </c>
      <c r="I68" s="31">
        <f t="shared" si="13"/>
        <v>0</v>
      </c>
      <c r="J68" s="31">
        <f t="shared" si="14"/>
        <v>0</v>
      </c>
      <c r="K68" s="31">
        <f t="shared" ca="1" si="19"/>
        <v>2.3899107426506173E-2</v>
      </c>
      <c r="L68" s="31">
        <f t="shared" ca="1" si="15"/>
        <v>5.7116733578368257E-4</v>
      </c>
      <c r="M68" s="31">
        <f t="shared" ca="1" si="20"/>
        <v>1.4937921808712856E-11</v>
      </c>
      <c r="N68" s="31">
        <f t="shared" ca="1" si="21"/>
        <v>5.3335432562008209E-11</v>
      </c>
      <c r="O68" s="31">
        <f t="shared" ca="1" si="22"/>
        <v>3.3890323656604838E-7</v>
      </c>
      <c r="P68" s="9">
        <f t="shared" ca="1" si="16"/>
        <v>-2.3899107426506173E-2</v>
      </c>
      <c r="Q68" s="9"/>
      <c r="R68" s="9"/>
      <c r="S68" s="9"/>
      <c r="T68" s="9"/>
    </row>
    <row r="69" spans="1:20" x14ac:dyDescent="0.2">
      <c r="A69" s="38"/>
      <c r="B69" s="38"/>
      <c r="C69" s="9"/>
      <c r="D69" s="39">
        <f t="shared" si="17"/>
        <v>0</v>
      </c>
      <c r="E69" s="39">
        <f t="shared" si="18"/>
        <v>0</v>
      </c>
      <c r="F69" s="31">
        <f t="shared" si="10"/>
        <v>0</v>
      </c>
      <c r="G69" s="31">
        <f t="shared" si="11"/>
        <v>0</v>
      </c>
      <c r="H69" s="31">
        <f t="shared" si="12"/>
        <v>0</v>
      </c>
      <c r="I69" s="31">
        <f t="shared" si="13"/>
        <v>0</v>
      </c>
      <c r="J69" s="31">
        <f t="shared" si="14"/>
        <v>0</v>
      </c>
      <c r="K69" s="31">
        <f t="shared" ca="1" si="19"/>
        <v>2.3899107426506173E-2</v>
      </c>
      <c r="L69" s="31">
        <f t="shared" ca="1" si="15"/>
        <v>5.7116733578368257E-4</v>
      </c>
      <c r="M69" s="31">
        <f t="shared" ca="1" si="20"/>
        <v>1.4937921808712856E-11</v>
      </c>
      <c r="N69" s="31">
        <f t="shared" ca="1" si="21"/>
        <v>5.3335432562008209E-11</v>
      </c>
      <c r="O69" s="31">
        <f t="shared" ca="1" si="22"/>
        <v>3.3890323656604838E-7</v>
      </c>
      <c r="P69" s="9">
        <f t="shared" ca="1" si="16"/>
        <v>-2.3899107426506173E-2</v>
      </c>
      <c r="Q69" s="9"/>
      <c r="R69" s="9"/>
      <c r="S69" s="9"/>
      <c r="T69" s="9"/>
    </row>
    <row r="70" spans="1:20" x14ac:dyDescent="0.2">
      <c r="A70" s="38"/>
      <c r="B70" s="38"/>
      <c r="C70" s="9"/>
      <c r="D70" s="39">
        <f t="shared" si="17"/>
        <v>0</v>
      </c>
      <c r="E70" s="39">
        <f t="shared" si="18"/>
        <v>0</v>
      </c>
      <c r="F70" s="31">
        <f t="shared" si="10"/>
        <v>0</v>
      </c>
      <c r="G70" s="31">
        <f t="shared" si="11"/>
        <v>0</v>
      </c>
      <c r="H70" s="31">
        <f t="shared" si="12"/>
        <v>0</v>
      </c>
      <c r="I70" s="31">
        <f t="shared" si="13"/>
        <v>0</v>
      </c>
      <c r="J70" s="31">
        <f t="shared" si="14"/>
        <v>0</v>
      </c>
      <c r="K70" s="31">
        <f t="shared" ca="1" si="19"/>
        <v>2.3899107426506173E-2</v>
      </c>
      <c r="L70" s="31">
        <f t="shared" ca="1" si="15"/>
        <v>5.7116733578368257E-4</v>
      </c>
      <c r="M70" s="31">
        <f t="shared" ca="1" si="20"/>
        <v>1.4937921808712856E-11</v>
      </c>
      <c r="N70" s="31">
        <f t="shared" ca="1" si="21"/>
        <v>5.3335432562008209E-11</v>
      </c>
      <c r="O70" s="31">
        <f t="shared" ca="1" si="22"/>
        <v>3.3890323656604838E-7</v>
      </c>
      <c r="P70" s="9">
        <f t="shared" ca="1" si="16"/>
        <v>-2.3899107426506173E-2</v>
      </c>
      <c r="Q70" s="9"/>
      <c r="R70" s="9"/>
      <c r="S70" s="9"/>
      <c r="T70" s="9"/>
    </row>
    <row r="71" spans="1:20" x14ac:dyDescent="0.2">
      <c r="A71" s="38"/>
      <c r="B71" s="38"/>
      <c r="C71" s="9"/>
      <c r="D71" s="39">
        <f t="shared" si="17"/>
        <v>0</v>
      </c>
      <c r="E71" s="39">
        <f t="shared" si="18"/>
        <v>0</v>
      </c>
      <c r="F71" s="31">
        <f t="shared" si="10"/>
        <v>0</v>
      </c>
      <c r="G71" s="31">
        <f t="shared" si="11"/>
        <v>0</v>
      </c>
      <c r="H71" s="31">
        <f t="shared" si="12"/>
        <v>0</v>
      </c>
      <c r="I71" s="31">
        <f t="shared" si="13"/>
        <v>0</v>
      </c>
      <c r="J71" s="31">
        <f t="shared" si="14"/>
        <v>0</v>
      </c>
      <c r="K71" s="31">
        <f t="shared" ca="1" si="19"/>
        <v>2.3899107426506173E-2</v>
      </c>
      <c r="L71" s="31">
        <f t="shared" ca="1" si="15"/>
        <v>5.7116733578368257E-4</v>
      </c>
      <c r="M71" s="31">
        <f t="shared" ca="1" si="20"/>
        <v>1.4937921808712856E-11</v>
      </c>
      <c r="N71" s="31">
        <f t="shared" ca="1" si="21"/>
        <v>5.3335432562008209E-11</v>
      </c>
      <c r="O71" s="31">
        <f t="shared" ca="1" si="22"/>
        <v>3.3890323656604838E-7</v>
      </c>
      <c r="P71" s="9">
        <f t="shared" ca="1" si="16"/>
        <v>-2.3899107426506173E-2</v>
      </c>
      <c r="Q71" s="9"/>
      <c r="R71" s="9"/>
      <c r="S71" s="9"/>
      <c r="T71" s="9"/>
    </row>
    <row r="72" spans="1:20" x14ac:dyDescent="0.2">
      <c r="A72" s="38"/>
      <c r="B72" s="38"/>
      <c r="C72" s="9"/>
      <c r="D72" s="39">
        <f t="shared" si="17"/>
        <v>0</v>
      </c>
      <c r="E72" s="39">
        <f t="shared" si="18"/>
        <v>0</v>
      </c>
      <c r="F72" s="31">
        <f t="shared" si="10"/>
        <v>0</v>
      </c>
      <c r="G72" s="31">
        <f t="shared" si="11"/>
        <v>0</v>
      </c>
      <c r="H72" s="31">
        <f t="shared" si="12"/>
        <v>0</v>
      </c>
      <c r="I72" s="31">
        <f t="shared" si="13"/>
        <v>0</v>
      </c>
      <c r="J72" s="31">
        <f t="shared" si="14"/>
        <v>0</v>
      </c>
      <c r="K72" s="31">
        <f t="shared" ca="1" si="19"/>
        <v>2.3899107426506173E-2</v>
      </c>
      <c r="L72" s="31">
        <f t="shared" ca="1" si="15"/>
        <v>5.7116733578368257E-4</v>
      </c>
      <c r="M72" s="31">
        <f t="shared" ca="1" si="20"/>
        <v>1.4937921808712856E-11</v>
      </c>
      <c r="N72" s="31">
        <f t="shared" ca="1" si="21"/>
        <v>5.3335432562008209E-11</v>
      </c>
      <c r="O72" s="31">
        <f t="shared" ca="1" si="22"/>
        <v>3.3890323656604838E-7</v>
      </c>
      <c r="P72" s="9">
        <f t="shared" ca="1" si="16"/>
        <v>-2.3899107426506173E-2</v>
      </c>
      <c r="Q72" s="9"/>
      <c r="R72" s="9"/>
      <c r="S72" s="9"/>
      <c r="T72" s="9"/>
    </row>
    <row r="73" spans="1:20" x14ac:dyDescent="0.2">
      <c r="A73" s="38"/>
      <c r="B73" s="38"/>
      <c r="C73" s="9"/>
      <c r="D73" s="39">
        <f t="shared" si="17"/>
        <v>0</v>
      </c>
      <c r="E73" s="39">
        <f t="shared" si="18"/>
        <v>0</v>
      </c>
      <c r="F73" s="31">
        <f t="shared" si="10"/>
        <v>0</v>
      </c>
      <c r="G73" s="31">
        <f t="shared" si="11"/>
        <v>0</v>
      </c>
      <c r="H73" s="31">
        <f t="shared" si="12"/>
        <v>0</v>
      </c>
      <c r="I73" s="31">
        <f t="shared" si="13"/>
        <v>0</v>
      </c>
      <c r="J73" s="31">
        <f t="shared" si="14"/>
        <v>0</v>
      </c>
      <c r="K73" s="31">
        <f t="shared" ca="1" si="19"/>
        <v>2.3899107426506173E-2</v>
      </c>
      <c r="L73" s="31">
        <f t="shared" ca="1" si="15"/>
        <v>5.7116733578368257E-4</v>
      </c>
      <c r="M73" s="31">
        <f t="shared" ca="1" si="20"/>
        <v>1.4937921808712856E-11</v>
      </c>
      <c r="N73" s="31">
        <f t="shared" ca="1" si="21"/>
        <v>5.3335432562008209E-11</v>
      </c>
      <c r="O73" s="31">
        <f t="shared" ca="1" si="22"/>
        <v>3.3890323656604838E-7</v>
      </c>
      <c r="P73" s="9">
        <f t="shared" ca="1" si="16"/>
        <v>-2.3899107426506173E-2</v>
      </c>
      <c r="Q73" s="9"/>
      <c r="R73" s="9"/>
      <c r="S73" s="9"/>
      <c r="T73" s="9"/>
    </row>
    <row r="74" spans="1:20" x14ac:dyDescent="0.2">
      <c r="A74" s="38"/>
      <c r="B74" s="38"/>
      <c r="C74" s="9"/>
      <c r="D74" s="39">
        <f t="shared" si="17"/>
        <v>0</v>
      </c>
      <c r="E74" s="39">
        <f t="shared" si="18"/>
        <v>0</v>
      </c>
      <c r="F74" s="31">
        <f t="shared" si="10"/>
        <v>0</v>
      </c>
      <c r="G74" s="31">
        <f t="shared" si="11"/>
        <v>0</v>
      </c>
      <c r="H74" s="31">
        <f t="shared" si="12"/>
        <v>0</v>
      </c>
      <c r="I74" s="31">
        <f t="shared" si="13"/>
        <v>0</v>
      </c>
      <c r="J74" s="31">
        <f t="shared" si="14"/>
        <v>0</v>
      </c>
      <c r="K74" s="31">
        <f t="shared" ca="1" si="19"/>
        <v>2.3899107426506173E-2</v>
      </c>
      <c r="L74" s="31">
        <f t="shared" ca="1" si="15"/>
        <v>5.7116733578368257E-4</v>
      </c>
      <c r="M74" s="31">
        <f t="shared" ca="1" si="20"/>
        <v>1.4937921808712856E-11</v>
      </c>
      <c r="N74" s="31">
        <f t="shared" ca="1" si="21"/>
        <v>5.3335432562008209E-11</v>
      </c>
      <c r="O74" s="31">
        <f t="shared" ca="1" si="22"/>
        <v>3.3890323656604838E-7</v>
      </c>
      <c r="P74" s="9">
        <f t="shared" ca="1" si="16"/>
        <v>-2.3899107426506173E-2</v>
      </c>
      <c r="Q74" s="9"/>
      <c r="R74" s="9"/>
      <c r="S74" s="9"/>
      <c r="T74" s="9"/>
    </row>
    <row r="75" spans="1:20" x14ac:dyDescent="0.2">
      <c r="A75" s="38"/>
      <c r="B75" s="38"/>
      <c r="C75" s="9"/>
      <c r="D75" s="39">
        <f t="shared" si="17"/>
        <v>0</v>
      </c>
      <c r="E75" s="39">
        <f t="shared" si="18"/>
        <v>0</v>
      </c>
      <c r="F75" s="31">
        <f t="shared" si="10"/>
        <v>0</v>
      </c>
      <c r="G75" s="31">
        <f t="shared" si="11"/>
        <v>0</v>
      </c>
      <c r="H75" s="31">
        <f t="shared" si="12"/>
        <v>0</v>
      </c>
      <c r="I75" s="31">
        <f t="shared" si="13"/>
        <v>0</v>
      </c>
      <c r="J75" s="31">
        <f t="shared" si="14"/>
        <v>0</v>
      </c>
      <c r="K75" s="31">
        <f t="shared" ca="1" si="19"/>
        <v>2.3899107426506173E-2</v>
      </c>
      <c r="L75" s="31">
        <f t="shared" ca="1" si="15"/>
        <v>5.7116733578368257E-4</v>
      </c>
      <c r="M75" s="31">
        <f t="shared" ca="1" si="20"/>
        <v>1.4937921808712856E-11</v>
      </c>
      <c r="N75" s="31">
        <f t="shared" ca="1" si="21"/>
        <v>5.3335432562008209E-11</v>
      </c>
      <c r="O75" s="31">
        <f t="shared" ca="1" si="22"/>
        <v>3.3890323656604838E-7</v>
      </c>
      <c r="P75" s="9">
        <f t="shared" ca="1" si="16"/>
        <v>-2.3899107426506173E-2</v>
      </c>
      <c r="Q75" s="9"/>
      <c r="R75" s="9"/>
      <c r="S75" s="9"/>
      <c r="T75" s="9"/>
    </row>
    <row r="76" spans="1:20" x14ac:dyDescent="0.2">
      <c r="A76" s="38"/>
      <c r="B76" s="38"/>
      <c r="C76" s="9"/>
      <c r="D76" s="39">
        <f t="shared" si="17"/>
        <v>0</v>
      </c>
      <c r="E76" s="39">
        <f t="shared" si="18"/>
        <v>0</v>
      </c>
      <c r="F76" s="31">
        <f t="shared" si="10"/>
        <v>0</v>
      </c>
      <c r="G76" s="31">
        <f t="shared" si="11"/>
        <v>0</v>
      </c>
      <c r="H76" s="31">
        <f t="shared" si="12"/>
        <v>0</v>
      </c>
      <c r="I76" s="31">
        <f t="shared" si="13"/>
        <v>0</v>
      </c>
      <c r="J76" s="31">
        <f t="shared" si="14"/>
        <v>0</v>
      </c>
      <c r="K76" s="31">
        <f t="shared" ca="1" si="19"/>
        <v>2.3899107426506173E-2</v>
      </c>
      <c r="L76" s="31">
        <f t="shared" ca="1" si="15"/>
        <v>5.7116733578368257E-4</v>
      </c>
      <c r="M76" s="31">
        <f t="shared" ca="1" si="20"/>
        <v>1.4937921808712856E-11</v>
      </c>
      <c r="N76" s="31">
        <f t="shared" ca="1" si="21"/>
        <v>5.3335432562008209E-11</v>
      </c>
      <c r="O76" s="31">
        <f t="shared" ca="1" si="22"/>
        <v>3.3890323656604838E-7</v>
      </c>
      <c r="P76" s="9">
        <f t="shared" ca="1" si="16"/>
        <v>-2.3899107426506173E-2</v>
      </c>
      <c r="Q76" s="9"/>
      <c r="R76" s="9"/>
      <c r="S76" s="9"/>
      <c r="T76" s="9"/>
    </row>
    <row r="77" spans="1:20" x14ac:dyDescent="0.2">
      <c r="A77" s="38"/>
      <c r="B77" s="38"/>
      <c r="C77" s="9"/>
      <c r="D77" s="39">
        <f t="shared" si="17"/>
        <v>0</v>
      </c>
      <c r="E77" s="39">
        <f t="shared" si="18"/>
        <v>0</v>
      </c>
      <c r="F77" s="31">
        <f t="shared" si="10"/>
        <v>0</v>
      </c>
      <c r="G77" s="31">
        <f t="shared" si="11"/>
        <v>0</v>
      </c>
      <c r="H77" s="31">
        <f t="shared" si="12"/>
        <v>0</v>
      </c>
      <c r="I77" s="31">
        <f t="shared" si="13"/>
        <v>0</v>
      </c>
      <c r="J77" s="31">
        <f t="shared" si="14"/>
        <v>0</v>
      </c>
      <c r="K77" s="31">
        <f t="shared" ca="1" si="19"/>
        <v>2.3899107426506173E-2</v>
      </c>
      <c r="L77" s="31">
        <f t="shared" ca="1" si="15"/>
        <v>5.7116733578368257E-4</v>
      </c>
      <c r="M77" s="31">
        <f t="shared" ca="1" si="20"/>
        <v>1.4937921808712856E-11</v>
      </c>
      <c r="N77" s="31">
        <f t="shared" ca="1" si="21"/>
        <v>5.3335432562008209E-11</v>
      </c>
      <c r="O77" s="31">
        <f t="shared" ca="1" si="22"/>
        <v>3.3890323656604838E-7</v>
      </c>
      <c r="P77" s="9">
        <f t="shared" ca="1" si="16"/>
        <v>-2.3899107426506173E-2</v>
      </c>
      <c r="Q77" s="9"/>
      <c r="R77" s="9"/>
      <c r="S77" s="9"/>
      <c r="T77" s="9"/>
    </row>
    <row r="78" spans="1:20" x14ac:dyDescent="0.2">
      <c r="A78" s="38"/>
      <c r="B78" s="38"/>
      <c r="C78" s="9"/>
      <c r="D78" s="39">
        <f t="shared" si="17"/>
        <v>0</v>
      </c>
      <c r="E78" s="39">
        <f t="shared" si="18"/>
        <v>0</v>
      </c>
      <c r="F78" s="31">
        <f t="shared" si="10"/>
        <v>0</v>
      </c>
      <c r="G78" s="31">
        <f t="shared" si="11"/>
        <v>0</v>
      </c>
      <c r="H78" s="31">
        <f t="shared" si="12"/>
        <v>0</v>
      </c>
      <c r="I78" s="31">
        <f t="shared" si="13"/>
        <v>0</v>
      </c>
      <c r="J78" s="31">
        <f t="shared" si="14"/>
        <v>0</v>
      </c>
      <c r="K78" s="31">
        <f t="shared" ca="1" si="19"/>
        <v>2.3899107426506173E-2</v>
      </c>
      <c r="L78" s="31">
        <f t="shared" ca="1" si="15"/>
        <v>5.7116733578368257E-4</v>
      </c>
      <c r="M78" s="31">
        <f t="shared" ca="1" si="20"/>
        <v>1.4937921808712856E-11</v>
      </c>
      <c r="N78" s="31">
        <f t="shared" ca="1" si="21"/>
        <v>5.3335432562008209E-11</v>
      </c>
      <c r="O78" s="31">
        <f t="shared" ca="1" si="22"/>
        <v>3.3890323656604838E-7</v>
      </c>
      <c r="P78" s="9">
        <f t="shared" ca="1" si="16"/>
        <v>-2.3899107426506173E-2</v>
      </c>
      <c r="Q78" s="9"/>
      <c r="R78" s="9"/>
      <c r="S78" s="9"/>
      <c r="T78" s="9"/>
    </row>
    <row r="79" spans="1:20" x14ac:dyDescent="0.2">
      <c r="A79" s="38"/>
      <c r="B79" s="38"/>
      <c r="C79" s="9"/>
      <c r="D79" s="39">
        <f t="shared" si="17"/>
        <v>0</v>
      </c>
      <c r="E79" s="39">
        <f t="shared" si="18"/>
        <v>0</v>
      </c>
      <c r="F79" s="31">
        <f t="shared" si="10"/>
        <v>0</v>
      </c>
      <c r="G79" s="31">
        <f t="shared" si="11"/>
        <v>0</v>
      </c>
      <c r="H79" s="31">
        <f t="shared" si="12"/>
        <v>0</v>
      </c>
      <c r="I79" s="31">
        <f t="shared" si="13"/>
        <v>0</v>
      </c>
      <c r="J79" s="31">
        <f t="shared" si="14"/>
        <v>0</v>
      </c>
      <c r="K79" s="31">
        <f t="shared" ca="1" si="19"/>
        <v>2.3899107426506173E-2</v>
      </c>
      <c r="L79" s="31">
        <f t="shared" ca="1" si="15"/>
        <v>5.7116733578368257E-4</v>
      </c>
      <c r="M79" s="31">
        <f t="shared" ca="1" si="20"/>
        <v>1.4937921808712856E-11</v>
      </c>
      <c r="N79" s="31">
        <f t="shared" ca="1" si="21"/>
        <v>5.3335432562008209E-11</v>
      </c>
      <c r="O79" s="31">
        <f t="shared" ca="1" si="22"/>
        <v>3.3890323656604838E-7</v>
      </c>
      <c r="P79" s="9">
        <f t="shared" ca="1" si="16"/>
        <v>-2.3899107426506173E-2</v>
      </c>
      <c r="Q79" s="9"/>
      <c r="R79" s="9"/>
      <c r="S79" s="9"/>
      <c r="T79" s="9"/>
    </row>
    <row r="80" spans="1:20" x14ac:dyDescent="0.2">
      <c r="A80" s="38"/>
      <c r="B80" s="38"/>
      <c r="C80" s="9"/>
      <c r="D80" s="39">
        <f t="shared" si="17"/>
        <v>0</v>
      </c>
      <c r="E80" s="39">
        <f t="shared" si="18"/>
        <v>0</v>
      </c>
      <c r="F80" s="31">
        <f t="shared" si="10"/>
        <v>0</v>
      </c>
      <c r="G80" s="31">
        <f t="shared" si="11"/>
        <v>0</v>
      </c>
      <c r="H80" s="31">
        <f t="shared" si="12"/>
        <v>0</v>
      </c>
      <c r="I80" s="31">
        <f t="shared" si="13"/>
        <v>0</v>
      </c>
      <c r="J80" s="31">
        <f t="shared" si="14"/>
        <v>0</v>
      </c>
      <c r="K80" s="31">
        <f t="shared" ca="1" si="19"/>
        <v>2.3899107426506173E-2</v>
      </c>
      <c r="L80" s="31">
        <f t="shared" ca="1" si="15"/>
        <v>5.7116733578368257E-4</v>
      </c>
      <c r="M80" s="31">
        <f t="shared" ca="1" si="20"/>
        <v>1.4937921808712856E-11</v>
      </c>
      <c r="N80" s="31">
        <f t="shared" ca="1" si="21"/>
        <v>5.3335432562008209E-11</v>
      </c>
      <c r="O80" s="31">
        <f t="shared" ca="1" si="22"/>
        <v>3.3890323656604838E-7</v>
      </c>
      <c r="P80" s="9">
        <f t="shared" ca="1" si="16"/>
        <v>-2.3899107426506173E-2</v>
      </c>
      <c r="Q80" s="9"/>
      <c r="R80" s="9"/>
      <c r="S80" s="9"/>
      <c r="T80" s="9"/>
    </row>
    <row r="81" spans="1:20" x14ac:dyDescent="0.2">
      <c r="A81" s="38"/>
      <c r="B81" s="38"/>
      <c r="C81" s="9"/>
      <c r="D81" s="39">
        <f t="shared" si="17"/>
        <v>0</v>
      </c>
      <c r="E81" s="39">
        <f t="shared" si="18"/>
        <v>0</v>
      </c>
      <c r="F81" s="31">
        <f t="shared" si="10"/>
        <v>0</v>
      </c>
      <c r="G81" s="31">
        <f t="shared" si="11"/>
        <v>0</v>
      </c>
      <c r="H81" s="31">
        <f t="shared" si="12"/>
        <v>0</v>
      </c>
      <c r="I81" s="31">
        <f t="shared" si="13"/>
        <v>0</v>
      </c>
      <c r="J81" s="31">
        <f t="shared" si="14"/>
        <v>0</v>
      </c>
      <c r="K81" s="31">
        <f t="shared" ca="1" si="19"/>
        <v>2.3899107426506173E-2</v>
      </c>
      <c r="L81" s="31">
        <f t="shared" ca="1" si="15"/>
        <v>5.7116733578368257E-4</v>
      </c>
      <c r="M81" s="31">
        <f t="shared" ca="1" si="20"/>
        <v>1.4937921808712856E-11</v>
      </c>
      <c r="N81" s="31">
        <f t="shared" ca="1" si="21"/>
        <v>5.3335432562008209E-11</v>
      </c>
      <c r="O81" s="31">
        <f t="shared" ca="1" si="22"/>
        <v>3.3890323656604838E-7</v>
      </c>
      <c r="P81" s="9">
        <f t="shared" ca="1" si="16"/>
        <v>-2.3899107426506173E-2</v>
      </c>
      <c r="Q81" s="9"/>
      <c r="R81" s="9"/>
      <c r="S81" s="9"/>
      <c r="T81" s="9"/>
    </row>
    <row r="82" spans="1:20" x14ac:dyDescent="0.2">
      <c r="A82" s="38"/>
      <c r="B82" s="38"/>
      <c r="C82" s="9"/>
      <c r="D82" s="39">
        <f t="shared" si="17"/>
        <v>0</v>
      </c>
      <c r="E82" s="39">
        <f t="shared" si="18"/>
        <v>0</v>
      </c>
      <c r="F82" s="31">
        <f t="shared" si="10"/>
        <v>0</v>
      </c>
      <c r="G82" s="31">
        <f t="shared" si="11"/>
        <v>0</v>
      </c>
      <c r="H82" s="31">
        <f t="shared" si="12"/>
        <v>0</v>
      </c>
      <c r="I82" s="31">
        <f t="shared" si="13"/>
        <v>0</v>
      </c>
      <c r="J82" s="31">
        <f t="shared" si="14"/>
        <v>0</v>
      </c>
      <c r="K82" s="31">
        <f t="shared" ca="1" si="19"/>
        <v>2.3899107426506173E-2</v>
      </c>
      <c r="L82" s="31">
        <f t="shared" ca="1" si="15"/>
        <v>5.7116733578368257E-4</v>
      </c>
      <c r="M82" s="31">
        <f t="shared" ca="1" si="20"/>
        <v>1.4937921808712856E-11</v>
      </c>
      <c r="N82" s="31">
        <f t="shared" ca="1" si="21"/>
        <v>5.3335432562008209E-11</v>
      </c>
      <c r="O82" s="31">
        <f t="shared" ca="1" si="22"/>
        <v>3.3890323656604838E-7</v>
      </c>
      <c r="P82" s="9">
        <f t="shared" ca="1" si="16"/>
        <v>-2.3899107426506173E-2</v>
      </c>
      <c r="Q82" s="9"/>
      <c r="R82" s="9"/>
      <c r="S82" s="9"/>
      <c r="T82" s="9"/>
    </row>
    <row r="83" spans="1:20" x14ac:dyDescent="0.2">
      <c r="A83" s="38"/>
      <c r="B83" s="38"/>
      <c r="C83" s="9"/>
      <c r="D83" s="39">
        <f t="shared" si="17"/>
        <v>0</v>
      </c>
      <c r="E83" s="39">
        <f t="shared" si="18"/>
        <v>0</v>
      </c>
      <c r="F83" s="31">
        <f t="shared" si="10"/>
        <v>0</v>
      </c>
      <c r="G83" s="31">
        <f t="shared" si="11"/>
        <v>0</v>
      </c>
      <c r="H83" s="31">
        <f t="shared" si="12"/>
        <v>0</v>
      </c>
      <c r="I83" s="31">
        <f t="shared" si="13"/>
        <v>0</v>
      </c>
      <c r="J83" s="31">
        <f t="shared" si="14"/>
        <v>0</v>
      </c>
      <c r="K83" s="31">
        <f t="shared" ca="1" si="19"/>
        <v>2.3899107426506173E-2</v>
      </c>
      <c r="L83" s="31">
        <f t="shared" ca="1" si="15"/>
        <v>5.7116733578368257E-4</v>
      </c>
      <c r="M83" s="31">
        <f t="shared" ca="1" si="20"/>
        <v>1.4937921808712856E-11</v>
      </c>
      <c r="N83" s="31">
        <f t="shared" ca="1" si="21"/>
        <v>5.3335432562008209E-11</v>
      </c>
      <c r="O83" s="31">
        <f t="shared" ca="1" si="22"/>
        <v>3.3890323656604838E-7</v>
      </c>
      <c r="P83" s="9">
        <f t="shared" ca="1" si="16"/>
        <v>-2.3899107426506173E-2</v>
      </c>
      <c r="Q83" s="9"/>
      <c r="R83" s="9"/>
      <c r="S83" s="9"/>
      <c r="T83" s="9"/>
    </row>
    <row r="84" spans="1:20" x14ac:dyDescent="0.2">
      <c r="A84" s="38"/>
      <c r="B84" s="38"/>
      <c r="C84" s="9"/>
      <c r="D84" s="39">
        <f t="shared" si="17"/>
        <v>0</v>
      </c>
      <c r="E84" s="39">
        <f t="shared" si="18"/>
        <v>0</v>
      </c>
      <c r="F84" s="31">
        <f t="shared" si="10"/>
        <v>0</v>
      </c>
      <c r="G84" s="31">
        <f t="shared" si="11"/>
        <v>0</v>
      </c>
      <c r="H84" s="31">
        <f t="shared" si="12"/>
        <v>0</v>
      </c>
      <c r="I84" s="31">
        <f t="shared" si="13"/>
        <v>0</v>
      </c>
      <c r="J84" s="31">
        <f t="shared" si="14"/>
        <v>0</v>
      </c>
      <c r="K84" s="31">
        <f t="shared" ca="1" si="19"/>
        <v>2.3899107426506173E-2</v>
      </c>
      <c r="L84" s="31">
        <f t="shared" ca="1" si="15"/>
        <v>5.7116733578368257E-4</v>
      </c>
      <c r="M84" s="31">
        <f t="shared" ca="1" si="20"/>
        <v>1.4937921808712856E-11</v>
      </c>
      <c r="N84" s="31">
        <f t="shared" ca="1" si="21"/>
        <v>5.3335432562008209E-11</v>
      </c>
      <c r="O84" s="31">
        <f t="shared" ca="1" si="22"/>
        <v>3.3890323656604838E-7</v>
      </c>
      <c r="P84" s="9">
        <f t="shared" ca="1" si="16"/>
        <v>-2.3899107426506173E-2</v>
      </c>
      <c r="Q84" s="9"/>
      <c r="R84" s="9"/>
      <c r="S84" s="9"/>
      <c r="T84" s="9"/>
    </row>
    <row r="85" spans="1:20" x14ac:dyDescent="0.2">
      <c r="A85" s="38"/>
      <c r="B85" s="38"/>
      <c r="C85" s="9"/>
      <c r="D85" s="39">
        <f t="shared" ref="D85:D116" si="23">A85/A$18</f>
        <v>0</v>
      </c>
      <c r="E85" s="39">
        <f t="shared" ref="E85:E116" si="24">B85/B$18</f>
        <v>0</v>
      </c>
      <c r="F85" s="31">
        <f t="shared" si="10"/>
        <v>0</v>
      </c>
      <c r="G85" s="31">
        <f t="shared" si="11"/>
        <v>0</v>
      </c>
      <c r="H85" s="31">
        <f t="shared" si="12"/>
        <v>0</v>
      </c>
      <c r="I85" s="31">
        <f t="shared" si="13"/>
        <v>0</v>
      </c>
      <c r="J85" s="31">
        <f t="shared" si="14"/>
        <v>0</v>
      </c>
      <c r="K85" s="31">
        <f t="shared" ref="K85:K116" ca="1" si="25">+E$4+E$5*D85+E$6*D85^2</f>
        <v>2.3899107426506173E-2</v>
      </c>
      <c r="L85" s="31">
        <f t="shared" ca="1" si="15"/>
        <v>5.7116733578368257E-4</v>
      </c>
      <c r="M85" s="31">
        <f t="shared" ref="M85:M116" ca="1" si="26">(M$1-M$2*D85+M$3*F85)^2</f>
        <v>1.4937921808712856E-11</v>
      </c>
      <c r="N85" s="31">
        <f t="shared" ref="N85:N116" ca="1" si="27">(-M$2+M$4*D85-M$5*F85)^2</f>
        <v>5.3335432562008209E-11</v>
      </c>
      <c r="O85" s="31">
        <f t="shared" ref="O85:O116" ca="1" si="28">+(M$3-D85*M$5+F85*M$6)^2</f>
        <v>3.3890323656604838E-7</v>
      </c>
      <c r="P85" s="9">
        <f t="shared" ca="1" si="16"/>
        <v>-2.3899107426506173E-2</v>
      </c>
      <c r="Q85" s="9"/>
      <c r="R85" s="9"/>
      <c r="S85" s="9"/>
      <c r="T85" s="9"/>
    </row>
    <row r="86" spans="1:20" x14ac:dyDescent="0.2">
      <c r="A86" s="38"/>
      <c r="B86" s="38"/>
      <c r="C86" s="9"/>
      <c r="D86" s="39">
        <f t="shared" si="23"/>
        <v>0</v>
      </c>
      <c r="E86" s="39">
        <f t="shared" si="24"/>
        <v>0</v>
      </c>
      <c r="F86" s="31">
        <f t="shared" ref="F86:F149" si="29">D86*D86</f>
        <v>0</v>
      </c>
      <c r="G86" s="31">
        <f t="shared" ref="G86:G149" si="30">D86*F86</f>
        <v>0</v>
      </c>
      <c r="H86" s="31">
        <f t="shared" ref="H86:H149" si="31">F86*F86</f>
        <v>0</v>
      </c>
      <c r="I86" s="31">
        <f t="shared" ref="I86:I149" si="32">E86*D86</f>
        <v>0</v>
      </c>
      <c r="J86" s="31">
        <f t="shared" ref="J86:J149" si="33">I86*D86</f>
        <v>0</v>
      </c>
      <c r="K86" s="31">
        <f t="shared" ca="1" si="25"/>
        <v>2.3899107426506173E-2</v>
      </c>
      <c r="L86" s="31">
        <f t="shared" ref="L86:L149" ca="1" si="34">+(K86-E86)^2</f>
        <v>5.7116733578368257E-4</v>
      </c>
      <c r="M86" s="31">
        <f t="shared" ca="1" si="26"/>
        <v>1.4937921808712856E-11</v>
      </c>
      <c r="N86" s="31">
        <f t="shared" ca="1" si="27"/>
        <v>5.3335432562008209E-11</v>
      </c>
      <c r="O86" s="31">
        <f t="shared" ca="1" si="28"/>
        <v>3.3890323656604838E-7</v>
      </c>
      <c r="P86" s="9">
        <f t="shared" ref="P86:P149" ca="1" si="35">+E86-K86</f>
        <v>-2.3899107426506173E-2</v>
      </c>
      <c r="Q86" s="9"/>
      <c r="R86" s="9"/>
      <c r="S86" s="9"/>
      <c r="T86" s="9"/>
    </row>
    <row r="87" spans="1:20" x14ac:dyDescent="0.2">
      <c r="A87" s="38"/>
      <c r="B87" s="38"/>
      <c r="C87" s="9"/>
      <c r="D87" s="39">
        <f t="shared" si="23"/>
        <v>0</v>
      </c>
      <c r="E87" s="39">
        <f t="shared" si="24"/>
        <v>0</v>
      </c>
      <c r="F87" s="31">
        <f t="shared" si="29"/>
        <v>0</v>
      </c>
      <c r="G87" s="31">
        <f t="shared" si="30"/>
        <v>0</v>
      </c>
      <c r="H87" s="31">
        <f t="shared" si="31"/>
        <v>0</v>
      </c>
      <c r="I87" s="31">
        <f t="shared" si="32"/>
        <v>0</v>
      </c>
      <c r="J87" s="31">
        <f t="shared" si="33"/>
        <v>0</v>
      </c>
      <c r="K87" s="31">
        <f t="shared" ca="1" si="25"/>
        <v>2.3899107426506173E-2</v>
      </c>
      <c r="L87" s="31">
        <f t="shared" ca="1" si="34"/>
        <v>5.7116733578368257E-4</v>
      </c>
      <c r="M87" s="31">
        <f t="shared" ca="1" si="26"/>
        <v>1.4937921808712856E-11</v>
      </c>
      <c r="N87" s="31">
        <f t="shared" ca="1" si="27"/>
        <v>5.3335432562008209E-11</v>
      </c>
      <c r="O87" s="31">
        <f t="shared" ca="1" si="28"/>
        <v>3.3890323656604838E-7</v>
      </c>
      <c r="P87" s="9">
        <f t="shared" ca="1" si="35"/>
        <v>-2.3899107426506173E-2</v>
      </c>
      <c r="Q87" s="9"/>
      <c r="R87" s="9"/>
      <c r="S87" s="9"/>
      <c r="T87" s="9"/>
    </row>
    <row r="88" spans="1:20" x14ac:dyDescent="0.2">
      <c r="A88" s="38"/>
      <c r="B88" s="38"/>
      <c r="C88" s="9"/>
      <c r="D88" s="39">
        <f t="shared" si="23"/>
        <v>0</v>
      </c>
      <c r="E88" s="39">
        <f t="shared" si="24"/>
        <v>0</v>
      </c>
      <c r="F88" s="31">
        <f t="shared" si="29"/>
        <v>0</v>
      </c>
      <c r="G88" s="31">
        <f t="shared" si="30"/>
        <v>0</v>
      </c>
      <c r="H88" s="31">
        <f t="shared" si="31"/>
        <v>0</v>
      </c>
      <c r="I88" s="31">
        <f t="shared" si="32"/>
        <v>0</v>
      </c>
      <c r="J88" s="31">
        <f t="shared" si="33"/>
        <v>0</v>
      </c>
      <c r="K88" s="31">
        <f t="shared" ca="1" si="25"/>
        <v>2.3899107426506173E-2</v>
      </c>
      <c r="L88" s="31">
        <f t="shared" ca="1" si="34"/>
        <v>5.7116733578368257E-4</v>
      </c>
      <c r="M88" s="31">
        <f t="shared" ca="1" si="26"/>
        <v>1.4937921808712856E-11</v>
      </c>
      <c r="N88" s="31">
        <f t="shared" ca="1" si="27"/>
        <v>5.3335432562008209E-11</v>
      </c>
      <c r="O88" s="31">
        <f t="shared" ca="1" si="28"/>
        <v>3.3890323656604838E-7</v>
      </c>
      <c r="P88" s="9">
        <f t="shared" ca="1" si="35"/>
        <v>-2.3899107426506173E-2</v>
      </c>
      <c r="Q88" s="9"/>
      <c r="R88" s="9"/>
      <c r="S88" s="9"/>
      <c r="T88" s="9"/>
    </row>
    <row r="89" spans="1:20" x14ac:dyDescent="0.2">
      <c r="A89" s="38"/>
      <c r="B89" s="38"/>
      <c r="C89" s="9"/>
      <c r="D89" s="39">
        <f t="shared" si="23"/>
        <v>0</v>
      </c>
      <c r="E89" s="39">
        <f t="shared" si="24"/>
        <v>0</v>
      </c>
      <c r="F89" s="31">
        <f t="shared" si="29"/>
        <v>0</v>
      </c>
      <c r="G89" s="31">
        <f t="shared" si="30"/>
        <v>0</v>
      </c>
      <c r="H89" s="31">
        <f t="shared" si="31"/>
        <v>0</v>
      </c>
      <c r="I89" s="31">
        <f t="shared" si="32"/>
        <v>0</v>
      </c>
      <c r="J89" s="31">
        <f t="shared" si="33"/>
        <v>0</v>
      </c>
      <c r="K89" s="31">
        <f t="shared" ca="1" si="25"/>
        <v>2.3899107426506173E-2</v>
      </c>
      <c r="L89" s="31">
        <f t="shared" ca="1" si="34"/>
        <v>5.7116733578368257E-4</v>
      </c>
      <c r="M89" s="31">
        <f t="shared" ca="1" si="26"/>
        <v>1.4937921808712856E-11</v>
      </c>
      <c r="N89" s="31">
        <f t="shared" ca="1" si="27"/>
        <v>5.3335432562008209E-11</v>
      </c>
      <c r="O89" s="31">
        <f t="shared" ca="1" si="28"/>
        <v>3.3890323656604838E-7</v>
      </c>
      <c r="P89" s="9">
        <f t="shared" ca="1" si="35"/>
        <v>-2.3899107426506173E-2</v>
      </c>
      <c r="Q89" s="9"/>
      <c r="R89" s="9"/>
      <c r="S89" s="9"/>
      <c r="T89" s="9"/>
    </row>
    <row r="90" spans="1:20" x14ac:dyDescent="0.2">
      <c r="A90" s="38"/>
      <c r="B90" s="38"/>
      <c r="C90" s="9"/>
      <c r="D90" s="39">
        <f t="shared" si="23"/>
        <v>0</v>
      </c>
      <c r="E90" s="39">
        <f t="shared" si="24"/>
        <v>0</v>
      </c>
      <c r="F90" s="31">
        <f t="shared" si="29"/>
        <v>0</v>
      </c>
      <c r="G90" s="31">
        <f t="shared" si="30"/>
        <v>0</v>
      </c>
      <c r="H90" s="31">
        <f t="shared" si="31"/>
        <v>0</v>
      </c>
      <c r="I90" s="31">
        <f t="shared" si="32"/>
        <v>0</v>
      </c>
      <c r="J90" s="31">
        <f t="shared" si="33"/>
        <v>0</v>
      </c>
      <c r="K90" s="31">
        <f t="shared" ca="1" si="25"/>
        <v>2.3899107426506173E-2</v>
      </c>
      <c r="L90" s="31">
        <f t="shared" ca="1" si="34"/>
        <v>5.7116733578368257E-4</v>
      </c>
      <c r="M90" s="31">
        <f t="shared" ca="1" si="26"/>
        <v>1.4937921808712856E-11</v>
      </c>
      <c r="N90" s="31">
        <f t="shared" ca="1" si="27"/>
        <v>5.3335432562008209E-11</v>
      </c>
      <c r="O90" s="31">
        <f t="shared" ca="1" si="28"/>
        <v>3.3890323656604838E-7</v>
      </c>
      <c r="P90" s="9">
        <f t="shared" ca="1" si="35"/>
        <v>-2.3899107426506173E-2</v>
      </c>
      <c r="Q90" s="9"/>
      <c r="R90" s="9"/>
      <c r="S90" s="9"/>
      <c r="T90" s="9"/>
    </row>
    <row r="91" spans="1:20" x14ac:dyDescent="0.2">
      <c r="A91" s="38"/>
      <c r="B91" s="38"/>
      <c r="C91" s="9"/>
      <c r="D91" s="39">
        <f t="shared" si="23"/>
        <v>0</v>
      </c>
      <c r="E91" s="39">
        <f t="shared" si="24"/>
        <v>0</v>
      </c>
      <c r="F91" s="31">
        <f t="shared" si="29"/>
        <v>0</v>
      </c>
      <c r="G91" s="31">
        <f t="shared" si="30"/>
        <v>0</v>
      </c>
      <c r="H91" s="31">
        <f t="shared" si="31"/>
        <v>0</v>
      </c>
      <c r="I91" s="31">
        <f t="shared" si="32"/>
        <v>0</v>
      </c>
      <c r="J91" s="31">
        <f t="shared" si="33"/>
        <v>0</v>
      </c>
      <c r="K91" s="31">
        <f t="shared" ca="1" si="25"/>
        <v>2.3899107426506173E-2</v>
      </c>
      <c r="L91" s="31">
        <f t="shared" ca="1" si="34"/>
        <v>5.7116733578368257E-4</v>
      </c>
      <c r="M91" s="31">
        <f t="shared" ca="1" si="26"/>
        <v>1.4937921808712856E-11</v>
      </c>
      <c r="N91" s="31">
        <f t="shared" ca="1" si="27"/>
        <v>5.3335432562008209E-11</v>
      </c>
      <c r="O91" s="31">
        <f t="shared" ca="1" si="28"/>
        <v>3.3890323656604838E-7</v>
      </c>
      <c r="P91" s="9">
        <f t="shared" ca="1" si="35"/>
        <v>-2.3899107426506173E-2</v>
      </c>
      <c r="Q91" s="9"/>
      <c r="R91" s="9"/>
      <c r="S91" s="9"/>
      <c r="T91" s="9"/>
    </row>
    <row r="92" spans="1:20" x14ac:dyDescent="0.2">
      <c r="A92" s="38"/>
      <c r="B92" s="38"/>
      <c r="C92" s="9"/>
      <c r="D92" s="39">
        <f t="shared" si="23"/>
        <v>0</v>
      </c>
      <c r="E92" s="39">
        <f t="shared" si="24"/>
        <v>0</v>
      </c>
      <c r="F92" s="31">
        <f t="shared" si="29"/>
        <v>0</v>
      </c>
      <c r="G92" s="31">
        <f t="shared" si="30"/>
        <v>0</v>
      </c>
      <c r="H92" s="31">
        <f t="shared" si="31"/>
        <v>0</v>
      </c>
      <c r="I92" s="31">
        <f t="shared" si="32"/>
        <v>0</v>
      </c>
      <c r="J92" s="31">
        <f t="shared" si="33"/>
        <v>0</v>
      </c>
      <c r="K92" s="31">
        <f t="shared" ca="1" si="25"/>
        <v>2.3899107426506173E-2</v>
      </c>
      <c r="L92" s="31">
        <f t="shared" ca="1" si="34"/>
        <v>5.7116733578368257E-4</v>
      </c>
      <c r="M92" s="31">
        <f t="shared" ca="1" si="26"/>
        <v>1.4937921808712856E-11</v>
      </c>
      <c r="N92" s="31">
        <f t="shared" ca="1" si="27"/>
        <v>5.3335432562008209E-11</v>
      </c>
      <c r="O92" s="31">
        <f t="shared" ca="1" si="28"/>
        <v>3.3890323656604838E-7</v>
      </c>
      <c r="P92" s="9">
        <f t="shared" ca="1" si="35"/>
        <v>-2.3899107426506173E-2</v>
      </c>
      <c r="Q92" s="9"/>
      <c r="R92" s="9"/>
      <c r="S92" s="9"/>
      <c r="T92" s="9"/>
    </row>
    <row r="93" spans="1:20" x14ac:dyDescent="0.2">
      <c r="A93" s="38"/>
      <c r="B93" s="38"/>
      <c r="C93" s="9"/>
      <c r="D93" s="39">
        <f t="shared" si="23"/>
        <v>0</v>
      </c>
      <c r="E93" s="39">
        <f t="shared" si="24"/>
        <v>0</v>
      </c>
      <c r="F93" s="31">
        <f t="shared" si="29"/>
        <v>0</v>
      </c>
      <c r="G93" s="31">
        <f t="shared" si="30"/>
        <v>0</v>
      </c>
      <c r="H93" s="31">
        <f t="shared" si="31"/>
        <v>0</v>
      </c>
      <c r="I93" s="31">
        <f t="shared" si="32"/>
        <v>0</v>
      </c>
      <c r="J93" s="31">
        <f t="shared" si="33"/>
        <v>0</v>
      </c>
      <c r="K93" s="31">
        <f t="shared" ca="1" si="25"/>
        <v>2.3899107426506173E-2</v>
      </c>
      <c r="L93" s="31">
        <f t="shared" ca="1" si="34"/>
        <v>5.7116733578368257E-4</v>
      </c>
      <c r="M93" s="31">
        <f t="shared" ca="1" si="26"/>
        <v>1.4937921808712856E-11</v>
      </c>
      <c r="N93" s="31">
        <f t="shared" ca="1" si="27"/>
        <v>5.3335432562008209E-11</v>
      </c>
      <c r="O93" s="31">
        <f t="shared" ca="1" si="28"/>
        <v>3.3890323656604838E-7</v>
      </c>
      <c r="P93" s="9">
        <f t="shared" ca="1" si="35"/>
        <v>-2.3899107426506173E-2</v>
      </c>
      <c r="Q93" s="9"/>
      <c r="R93" s="9"/>
      <c r="S93" s="9"/>
      <c r="T93" s="9"/>
    </row>
    <row r="94" spans="1:20" x14ac:dyDescent="0.2">
      <c r="A94" s="38"/>
      <c r="B94" s="38"/>
      <c r="C94" s="9"/>
      <c r="D94" s="39">
        <f t="shared" si="23"/>
        <v>0</v>
      </c>
      <c r="E94" s="39">
        <f t="shared" si="24"/>
        <v>0</v>
      </c>
      <c r="F94" s="31">
        <f t="shared" si="29"/>
        <v>0</v>
      </c>
      <c r="G94" s="31">
        <f t="shared" si="30"/>
        <v>0</v>
      </c>
      <c r="H94" s="31">
        <f t="shared" si="31"/>
        <v>0</v>
      </c>
      <c r="I94" s="31">
        <f t="shared" si="32"/>
        <v>0</v>
      </c>
      <c r="J94" s="31">
        <f t="shared" si="33"/>
        <v>0</v>
      </c>
      <c r="K94" s="31">
        <f t="shared" ca="1" si="25"/>
        <v>2.3899107426506173E-2</v>
      </c>
      <c r="L94" s="31">
        <f t="shared" ca="1" si="34"/>
        <v>5.7116733578368257E-4</v>
      </c>
      <c r="M94" s="31">
        <f t="shared" ca="1" si="26"/>
        <v>1.4937921808712856E-11</v>
      </c>
      <c r="N94" s="31">
        <f t="shared" ca="1" si="27"/>
        <v>5.3335432562008209E-11</v>
      </c>
      <c r="O94" s="31">
        <f t="shared" ca="1" si="28"/>
        <v>3.3890323656604838E-7</v>
      </c>
      <c r="P94" s="9">
        <f t="shared" ca="1" si="35"/>
        <v>-2.3899107426506173E-2</v>
      </c>
      <c r="Q94" s="9"/>
      <c r="R94" s="9"/>
      <c r="S94" s="9"/>
      <c r="T94" s="9"/>
    </row>
    <row r="95" spans="1:20" x14ac:dyDescent="0.2">
      <c r="A95" s="38"/>
      <c r="B95" s="38"/>
      <c r="C95" s="9"/>
      <c r="D95" s="39">
        <f t="shared" si="23"/>
        <v>0</v>
      </c>
      <c r="E95" s="39">
        <f t="shared" si="24"/>
        <v>0</v>
      </c>
      <c r="F95" s="31">
        <f t="shared" si="29"/>
        <v>0</v>
      </c>
      <c r="G95" s="31">
        <f t="shared" si="30"/>
        <v>0</v>
      </c>
      <c r="H95" s="31">
        <f t="shared" si="31"/>
        <v>0</v>
      </c>
      <c r="I95" s="31">
        <f t="shared" si="32"/>
        <v>0</v>
      </c>
      <c r="J95" s="31">
        <f t="shared" si="33"/>
        <v>0</v>
      </c>
      <c r="K95" s="31">
        <f t="shared" ca="1" si="25"/>
        <v>2.3899107426506173E-2</v>
      </c>
      <c r="L95" s="31">
        <f t="shared" ca="1" si="34"/>
        <v>5.7116733578368257E-4</v>
      </c>
      <c r="M95" s="31">
        <f t="shared" ca="1" si="26"/>
        <v>1.4937921808712856E-11</v>
      </c>
      <c r="N95" s="31">
        <f t="shared" ca="1" si="27"/>
        <v>5.3335432562008209E-11</v>
      </c>
      <c r="O95" s="31">
        <f t="shared" ca="1" si="28"/>
        <v>3.3890323656604838E-7</v>
      </c>
      <c r="P95" s="9">
        <f t="shared" ca="1" si="35"/>
        <v>-2.3899107426506173E-2</v>
      </c>
      <c r="Q95" s="9"/>
      <c r="R95" s="9"/>
      <c r="S95" s="9"/>
      <c r="T95" s="9"/>
    </row>
    <row r="96" spans="1:20" x14ac:dyDescent="0.2">
      <c r="A96" s="38"/>
      <c r="B96" s="38"/>
      <c r="C96" s="9"/>
      <c r="D96" s="39">
        <f t="shared" si="23"/>
        <v>0</v>
      </c>
      <c r="E96" s="39">
        <f t="shared" si="24"/>
        <v>0</v>
      </c>
      <c r="F96" s="31">
        <f t="shared" si="29"/>
        <v>0</v>
      </c>
      <c r="G96" s="31">
        <f t="shared" si="30"/>
        <v>0</v>
      </c>
      <c r="H96" s="31">
        <f t="shared" si="31"/>
        <v>0</v>
      </c>
      <c r="I96" s="31">
        <f t="shared" si="32"/>
        <v>0</v>
      </c>
      <c r="J96" s="31">
        <f t="shared" si="33"/>
        <v>0</v>
      </c>
      <c r="K96" s="31">
        <f t="shared" ca="1" si="25"/>
        <v>2.3899107426506173E-2</v>
      </c>
      <c r="L96" s="31">
        <f t="shared" ca="1" si="34"/>
        <v>5.7116733578368257E-4</v>
      </c>
      <c r="M96" s="31">
        <f t="shared" ca="1" si="26"/>
        <v>1.4937921808712856E-11</v>
      </c>
      <c r="N96" s="31">
        <f t="shared" ca="1" si="27"/>
        <v>5.3335432562008209E-11</v>
      </c>
      <c r="O96" s="31">
        <f t="shared" ca="1" si="28"/>
        <v>3.3890323656604838E-7</v>
      </c>
      <c r="P96" s="9">
        <f t="shared" ca="1" si="35"/>
        <v>-2.3899107426506173E-2</v>
      </c>
      <c r="Q96" s="9"/>
      <c r="R96" s="9"/>
      <c r="S96" s="9"/>
      <c r="T96" s="9"/>
    </row>
    <row r="97" spans="1:20" x14ac:dyDescent="0.2">
      <c r="A97" s="38"/>
      <c r="B97" s="38"/>
      <c r="C97" s="9"/>
      <c r="D97" s="39">
        <f t="shared" si="23"/>
        <v>0</v>
      </c>
      <c r="E97" s="39">
        <f t="shared" si="24"/>
        <v>0</v>
      </c>
      <c r="F97" s="31">
        <f t="shared" si="29"/>
        <v>0</v>
      </c>
      <c r="G97" s="31">
        <f t="shared" si="30"/>
        <v>0</v>
      </c>
      <c r="H97" s="31">
        <f t="shared" si="31"/>
        <v>0</v>
      </c>
      <c r="I97" s="31">
        <f t="shared" si="32"/>
        <v>0</v>
      </c>
      <c r="J97" s="31">
        <f t="shared" si="33"/>
        <v>0</v>
      </c>
      <c r="K97" s="31">
        <f t="shared" ca="1" si="25"/>
        <v>2.3899107426506173E-2</v>
      </c>
      <c r="L97" s="31">
        <f t="shared" ca="1" si="34"/>
        <v>5.7116733578368257E-4</v>
      </c>
      <c r="M97" s="31">
        <f t="shared" ca="1" si="26"/>
        <v>1.4937921808712856E-11</v>
      </c>
      <c r="N97" s="31">
        <f t="shared" ca="1" si="27"/>
        <v>5.3335432562008209E-11</v>
      </c>
      <c r="O97" s="31">
        <f t="shared" ca="1" si="28"/>
        <v>3.3890323656604838E-7</v>
      </c>
      <c r="P97" s="9">
        <f t="shared" ca="1" si="35"/>
        <v>-2.3899107426506173E-2</v>
      </c>
      <c r="Q97" s="9"/>
      <c r="R97" s="9"/>
      <c r="S97" s="9"/>
      <c r="T97" s="9"/>
    </row>
    <row r="98" spans="1:20" x14ac:dyDescent="0.2">
      <c r="A98" s="38"/>
      <c r="B98" s="38"/>
      <c r="C98" s="9"/>
      <c r="D98" s="39">
        <f t="shared" si="23"/>
        <v>0</v>
      </c>
      <c r="E98" s="39">
        <f t="shared" si="24"/>
        <v>0</v>
      </c>
      <c r="F98" s="31">
        <f t="shared" si="29"/>
        <v>0</v>
      </c>
      <c r="G98" s="31">
        <f t="shared" si="30"/>
        <v>0</v>
      </c>
      <c r="H98" s="31">
        <f t="shared" si="31"/>
        <v>0</v>
      </c>
      <c r="I98" s="31">
        <f t="shared" si="32"/>
        <v>0</v>
      </c>
      <c r="J98" s="31">
        <f t="shared" si="33"/>
        <v>0</v>
      </c>
      <c r="K98" s="31">
        <f t="shared" ca="1" si="25"/>
        <v>2.3899107426506173E-2</v>
      </c>
      <c r="L98" s="31">
        <f t="shared" ca="1" si="34"/>
        <v>5.7116733578368257E-4</v>
      </c>
      <c r="M98" s="31">
        <f t="shared" ca="1" si="26"/>
        <v>1.4937921808712856E-11</v>
      </c>
      <c r="N98" s="31">
        <f t="shared" ca="1" si="27"/>
        <v>5.3335432562008209E-11</v>
      </c>
      <c r="O98" s="31">
        <f t="shared" ca="1" si="28"/>
        <v>3.3890323656604838E-7</v>
      </c>
      <c r="P98" s="9">
        <f t="shared" ca="1" si="35"/>
        <v>-2.3899107426506173E-2</v>
      </c>
      <c r="Q98" s="9"/>
      <c r="R98" s="9"/>
      <c r="S98" s="9"/>
      <c r="T98" s="9"/>
    </row>
    <row r="99" spans="1:20" x14ac:dyDescent="0.2">
      <c r="A99" s="38"/>
      <c r="B99" s="38"/>
      <c r="C99" s="9"/>
      <c r="D99" s="39">
        <f t="shared" si="23"/>
        <v>0</v>
      </c>
      <c r="E99" s="39">
        <f t="shared" si="24"/>
        <v>0</v>
      </c>
      <c r="F99" s="31">
        <f t="shared" si="29"/>
        <v>0</v>
      </c>
      <c r="G99" s="31">
        <f t="shared" si="30"/>
        <v>0</v>
      </c>
      <c r="H99" s="31">
        <f t="shared" si="31"/>
        <v>0</v>
      </c>
      <c r="I99" s="31">
        <f t="shared" si="32"/>
        <v>0</v>
      </c>
      <c r="J99" s="31">
        <f t="shared" si="33"/>
        <v>0</v>
      </c>
      <c r="K99" s="31">
        <f t="shared" ca="1" si="25"/>
        <v>2.3899107426506173E-2</v>
      </c>
      <c r="L99" s="31">
        <f t="shared" ca="1" si="34"/>
        <v>5.7116733578368257E-4</v>
      </c>
      <c r="M99" s="31">
        <f t="shared" ca="1" si="26"/>
        <v>1.4937921808712856E-11</v>
      </c>
      <c r="N99" s="31">
        <f t="shared" ca="1" si="27"/>
        <v>5.3335432562008209E-11</v>
      </c>
      <c r="O99" s="31">
        <f t="shared" ca="1" si="28"/>
        <v>3.3890323656604838E-7</v>
      </c>
      <c r="P99" s="9">
        <f t="shared" ca="1" si="35"/>
        <v>-2.3899107426506173E-2</v>
      </c>
      <c r="Q99" s="9"/>
      <c r="R99" s="9"/>
      <c r="S99" s="9"/>
      <c r="T99" s="9"/>
    </row>
    <row r="100" spans="1:20" x14ac:dyDescent="0.2">
      <c r="A100" s="38"/>
      <c r="B100" s="38"/>
      <c r="C100" s="9"/>
      <c r="D100" s="39">
        <f t="shared" si="23"/>
        <v>0</v>
      </c>
      <c r="E100" s="39">
        <f t="shared" si="24"/>
        <v>0</v>
      </c>
      <c r="F100" s="31">
        <f t="shared" si="29"/>
        <v>0</v>
      </c>
      <c r="G100" s="31">
        <f t="shared" si="30"/>
        <v>0</v>
      </c>
      <c r="H100" s="31">
        <f t="shared" si="31"/>
        <v>0</v>
      </c>
      <c r="I100" s="31">
        <f t="shared" si="32"/>
        <v>0</v>
      </c>
      <c r="J100" s="31">
        <f t="shared" si="33"/>
        <v>0</v>
      </c>
      <c r="K100" s="31">
        <f t="shared" ca="1" si="25"/>
        <v>2.3899107426506173E-2</v>
      </c>
      <c r="L100" s="31">
        <f t="shared" ca="1" si="34"/>
        <v>5.7116733578368257E-4</v>
      </c>
      <c r="M100" s="31">
        <f t="shared" ca="1" si="26"/>
        <v>1.4937921808712856E-11</v>
      </c>
      <c r="N100" s="31">
        <f t="shared" ca="1" si="27"/>
        <v>5.3335432562008209E-11</v>
      </c>
      <c r="O100" s="31">
        <f t="shared" ca="1" si="28"/>
        <v>3.3890323656604838E-7</v>
      </c>
      <c r="P100" s="9">
        <f t="shared" ca="1" si="35"/>
        <v>-2.3899107426506173E-2</v>
      </c>
      <c r="Q100" s="9"/>
      <c r="R100" s="9"/>
      <c r="S100" s="9"/>
      <c r="T100" s="9"/>
    </row>
    <row r="101" spans="1:20" x14ac:dyDescent="0.2">
      <c r="A101" s="38"/>
      <c r="B101" s="38"/>
      <c r="C101" s="9"/>
      <c r="D101" s="39">
        <f t="shared" si="23"/>
        <v>0</v>
      </c>
      <c r="E101" s="39">
        <f t="shared" si="24"/>
        <v>0</v>
      </c>
      <c r="F101" s="31">
        <f t="shared" si="29"/>
        <v>0</v>
      </c>
      <c r="G101" s="31">
        <f t="shared" si="30"/>
        <v>0</v>
      </c>
      <c r="H101" s="31">
        <f t="shared" si="31"/>
        <v>0</v>
      </c>
      <c r="I101" s="31">
        <f t="shared" si="32"/>
        <v>0</v>
      </c>
      <c r="J101" s="31">
        <f t="shared" si="33"/>
        <v>0</v>
      </c>
      <c r="K101" s="31">
        <f t="shared" ca="1" si="25"/>
        <v>2.3899107426506173E-2</v>
      </c>
      <c r="L101" s="31">
        <f t="shared" ca="1" si="34"/>
        <v>5.7116733578368257E-4</v>
      </c>
      <c r="M101" s="31">
        <f t="shared" ca="1" si="26"/>
        <v>1.4937921808712856E-11</v>
      </c>
      <c r="N101" s="31">
        <f t="shared" ca="1" si="27"/>
        <v>5.3335432562008209E-11</v>
      </c>
      <c r="O101" s="31">
        <f t="shared" ca="1" si="28"/>
        <v>3.3890323656604838E-7</v>
      </c>
      <c r="P101" s="9">
        <f t="shared" ca="1" si="35"/>
        <v>-2.3899107426506173E-2</v>
      </c>
      <c r="Q101" s="9"/>
      <c r="R101" s="9"/>
      <c r="S101" s="9"/>
      <c r="T101" s="9"/>
    </row>
    <row r="102" spans="1:20" x14ac:dyDescent="0.2">
      <c r="A102" s="38"/>
      <c r="B102" s="38"/>
      <c r="C102" s="9"/>
      <c r="D102" s="39">
        <f t="shared" si="23"/>
        <v>0</v>
      </c>
      <c r="E102" s="39">
        <f t="shared" si="24"/>
        <v>0</v>
      </c>
      <c r="F102" s="31">
        <f t="shared" si="29"/>
        <v>0</v>
      </c>
      <c r="G102" s="31">
        <f t="shared" si="30"/>
        <v>0</v>
      </c>
      <c r="H102" s="31">
        <f t="shared" si="31"/>
        <v>0</v>
      </c>
      <c r="I102" s="31">
        <f t="shared" si="32"/>
        <v>0</v>
      </c>
      <c r="J102" s="31">
        <f t="shared" si="33"/>
        <v>0</v>
      </c>
      <c r="K102" s="31">
        <f t="shared" ca="1" si="25"/>
        <v>2.3899107426506173E-2</v>
      </c>
      <c r="L102" s="31">
        <f t="shared" ca="1" si="34"/>
        <v>5.7116733578368257E-4</v>
      </c>
      <c r="M102" s="31">
        <f t="shared" ca="1" si="26"/>
        <v>1.4937921808712856E-11</v>
      </c>
      <c r="N102" s="31">
        <f t="shared" ca="1" si="27"/>
        <v>5.3335432562008209E-11</v>
      </c>
      <c r="O102" s="31">
        <f t="shared" ca="1" si="28"/>
        <v>3.3890323656604838E-7</v>
      </c>
      <c r="P102" s="9">
        <f t="shared" ca="1" si="35"/>
        <v>-2.3899107426506173E-2</v>
      </c>
      <c r="Q102" s="9"/>
      <c r="R102" s="9"/>
      <c r="S102" s="9"/>
      <c r="T102" s="9"/>
    </row>
    <row r="103" spans="1:20" x14ac:dyDescent="0.2">
      <c r="A103" s="38"/>
      <c r="B103" s="38"/>
      <c r="C103" s="9"/>
      <c r="D103" s="39">
        <f t="shared" si="23"/>
        <v>0</v>
      </c>
      <c r="E103" s="39">
        <f t="shared" si="24"/>
        <v>0</v>
      </c>
      <c r="F103" s="31">
        <f t="shared" si="29"/>
        <v>0</v>
      </c>
      <c r="G103" s="31">
        <f t="shared" si="30"/>
        <v>0</v>
      </c>
      <c r="H103" s="31">
        <f t="shared" si="31"/>
        <v>0</v>
      </c>
      <c r="I103" s="31">
        <f t="shared" si="32"/>
        <v>0</v>
      </c>
      <c r="J103" s="31">
        <f t="shared" si="33"/>
        <v>0</v>
      </c>
      <c r="K103" s="31">
        <f t="shared" ca="1" si="25"/>
        <v>2.3899107426506173E-2</v>
      </c>
      <c r="L103" s="31">
        <f t="shared" ca="1" si="34"/>
        <v>5.7116733578368257E-4</v>
      </c>
      <c r="M103" s="31">
        <f t="shared" ca="1" si="26"/>
        <v>1.4937921808712856E-11</v>
      </c>
      <c r="N103" s="31">
        <f t="shared" ca="1" si="27"/>
        <v>5.3335432562008209E-11</v>
      </c>
      <c r="O103" s="31">
        <f t="shared" ca="1" si="28"/>
        <v>3.3890323656604838E-7</v>
      </c>
      <c r="P103" s="9">
        <f t="shared" ca="1" si="35"/>
        <v>-2.3899107426506173E-2</v>
      </c>
      <c r="Q103" s="9"/>
      <c r="R103" s="9"/>
      <c r="S103" s="9"/>
      <c r="T103" s="9"/>
    </row>
    <row r="104" spans="1:20" x14ac:dyDescent="0.2">
      <c r="A104" s="38"/>
      <c r="B104" s="38"/>
      <c r="C104" s="9"/>
      <c r="D104" s="39">
        <f t="shared" si="23"/>
        <v>0</v>
      </c>
      <c r="E104" s="39">
        <f t="shared" si="24"/>
        <v>0</v>
      </c>
      <c r="F104" s="31">
        <f t="shared" si="29"/>
        <v>0</v>
      </c>
      <c r="G104" s="31">
        <f t="shared" si="30"/>
        <v>0</v>
      </c>
      <c r="H104" s="31">
        <f t="shared" si="31"/>
        <v>0</v>
      </c>
      <c r="I104" s="31">
        <f t="shared" si="32"/>
        <v>0</v>
      </c>
      <c r="J104" s="31">
        <f t="shared" si="33"/>
        <v>0</v>
      </c>
      <c r="K104" s="31">
        <f t="shared" ca="1" si="25"/>
        <v>2.3899107426506173E-2</v>
      </c>
      <c r="L104" s="31">
        <f t="shared" ca="1" si="34"/>
        <v>5.7116733578368257E-4</v>
      </c>
      <c r="M104" s="31">
        <f t="shared" ca="1" si="26"/>
        <v>1.4937921808712856E-11</v>
      </c>
      <c r="N104" s="31">
        <f t="shared" ca="1" si="27"/>
        <v>5.3335432562008209E-11</v>
      </c>
      <c r="O104" s="31">
        <f t="shared" ca="1" si="28"/>
        <v>3.3890323656604838E-7</v>
      </c>
      <c r="P104" s="9">
        <f t="shared" ca="1" si="35"/>
        <v>-2.3899107426506173E-2</v>
      </c>
      <c r="Q104" s="9"/>
      <c r="R104" s="9"/>
      <c r="S104" s="9"/>
      <c r="T104" s="9"/>
    </row>
    <row r="105" spans="1:20" x14ac:dyDescent="0.2">
      <c r="A105" s="38"/>
      <c r="B105" s="38"/>
      <c r="C105" s="9"/>
      <c r="D105" s="39">
        <f t="shared" si="23"/>
        <v>0</v>
      </c>
      <c r="E105" s="39">
        <f t="shared" si="24"/>
        <v>0</v>
      </c>
      <c r="F105" s="31">
        <f t="shared" si="29"/>
        <v>0</v>
      </c>
      <c r="G105" s="31">
        <f t="shared" si="30"/>
        <v>0</v>
      </c>
      <c r="H105" s="31">
        <f t="shared" si="31"/>
        <v>0</v>
      </c>
      <c r="I105" s="31">
        <f t="shared" si="32"/>
        <v>0</v>
      </c>
      <c r="J105" s="31">
        <f t="shared" si="33"/>
        <v>0</v>
      </c>
      <c r="K105" s="31">
        <f t="shared" ca="1" si="25"/>
        <v>2.3899107426506173E-2</v>
      </c>
      <c r="L105" s="31">
        <f t="shared" ca="1" si="34"/>
        <v>5.7116733578368257E-4</v>
      </c>
      <c r="M105" s="31">
        <f t="shared" ca="1" si="26"/>
        <v>1.4937921808712856E-11</v>
      </c>
      <c r="N105" s="31">
        <f t="shared" ca="1" si="27"/>
        <v>5.3335432562008209E-11</v>
      </c>
      <c r="O105" s="31">
        <f t="shared" ca="1" si="28"/>
        <v>3.3890323656604838E-7</v>
      </c>
      <c r="P105" s="9">
        <f t="shared" ca="1" si="35"/>
        <v>-2.3899107426506173E-2</v>
      </c>
      <c r="Q105" s="9"/>
      <c r="R105" s="9"/>
      <c r="S105" s="9"/>
      <c r="T105" s="9"/>
    </row>
    <row r="106" spans="1:20" x14ac:dyDescent="0.2">
      <c r="A106" s="38"/>
      <c r="B106" s="38"/>
      <c r="C106" s="9"/>
      <c r="D106" s="39">
        <f t="shared" si="23"/>
        <v>0</v>
      </c>
      <c r="E106" s="39">
        <f t="shared" si="24"/>
        <v>0</v>
      </c>
      <c r="F106" s="31">
        <f t="shared" si="29"/>
        <v>0</v>
      </c>
      <c r="G106" s="31">
        <f t="shared" si="30"/>
        <v>0</v>
      </c>
      <c r="H106" s="31">
        <f t="shared" si="31"/>
        <v>0</v>
      </c>
      <c r="I106" s="31">
        <f t="shared" si="32"/>
        <v>0</v>
      </c>
      <c r="J106" s="31">
        <f t="shared" si="33"/>
        <v>0</v>
      </c>
      <c r="K106" s="31">
        <f t="shared" ca="1" si="25"/>
        <v>2.3899107426506173E-2</v>
      </c>
      <c r="L106" s="31">
        <f t="shared" ca="1" si="34"/>
        <v>5.7116733578368257E-4</v>
      </c>
      <c r="M106" s="31">
        <f t="shared" ca="1" si="26"/>
        <v>1.4937921808712856E-11</v>
      </c>
      <c r="N106" s="31">
        <f t="shared" ca="1" si="27"/>
        <v>5.3335432562008209E-11</v>
      </c>
      <c r="O106" s="31">
        <f t="shared" ca="1" si="28"/>
        <v>3.3890323656604838E-7</v>
      </c>
      <c r="P106" s="9">
        <f t="shared" ca="1" si="35"/>
        <v>-2.3899107426506173E-2</v>
      </c>
      <c r="Q106" s="9"/>
      <c r="R106" s="9"/>
      <c r="S106" s="9"/>
      <c r="T106" s="9"/>
    </row>
    <row r="107" spans="1:20" x14ac:dyDescent="0.2">
      <c r="A107" s="38"/>
      <c r="B107" s="38"/>
      <c r="C107" s="9"/>
      <c r="D107" s="39">
        <f t="shared" si="23"/>
        <v>0</v>
      </c>
      <c r="E107" s="39">
        <f t="shared" si="24"/>
        <v>0</v>
      </c>
      <c r="F107" s="31">
        <f t="shared" si="29"/>
        <v>0</v>
      </c>
      <c r="G107" s="31">
        <f t="shared" si="30"/>
        <v>0</v>
      </c>
      <c r="H107" s="31">
        <f t="shared" si="31"/>
        <v>0</v>
      </c>
      <c r="I107" s="31">
        <f t="shared" si="32"/>
        <v>0</v>
      </c>
      <c r="J107" s="31">
        <f t="shared" si="33"/>
        <v>0</v>
      </c>
      <c r="K107" s="31">
        <f t="shared" ca="1" si="25"/>
        <v>2.3899107426506173E-2</v>
      </c>
      <c r="L107" s="31">
        <f t="shared" ca="1" si="34"/>
        <v>5.7116733578368257E-4</v>
      </c>
      <c r="M107" s="31">
        <f t="shared" ca="1" si="26"/>
        <v>1.4937921808712856E-11</v>
      </c>
      <c r="N107" s="31">
        <f t="shared" ca="1" si="27"/>
        <v>5.3335432562008209E-11</v>
      </c>
      <c r="O107" s="31">
        <f t="shared" ca="1" si="28"/>
        <v>3.3890323656604838E-7</v>
      </c>
      <c r="P107" s="9">
        <f t="shared" ca="1" si="35"/>
        <v>-2.3899107426506173E-2</v>
      </c>
      <c r="Q107" s="9"/>
      <c r="R107" s="9"/>
      <c r="S107" s="9"/>
      <c r="T107" s="9"/>
    </row>
    <row r="108" spans="1:20" x14ac:dyDescent="0.2">
      <c r="A108" s="38"/>
      <c r="B108" s="38"/>
      <c r="C108" s="9"/>
      <c r="D108" s="39">
        <f t="shared" si="23"/>
        <v>0</v>
      </c>
      <c r="E108" s="39">
        <f t="shared" si="24"/>
        <v>0</v>
      </c>
      <c r="F108" s="31">
        <f t="shared" si="29"/>
        <v>0</v>
      </c>
      <c r="G108" s="31">
        <f t="shared" si="30"/>
        <v>0</v>
      </c>
      <c r="H108" s="31">
        <f t="shared" si="31"/>
        <v>0</v>
      </c>
      <c r="I108" s="31">
        <f t="shared" si="32"/>
        <v>0</v>
      </c>
      <c r="J108" s="31">
        <f t="shared" si="33"/>
        <v>0</v>
      </c>
      <c r="K108" s="31">
        <f t="shared" ca="1" si="25"/>
        <v>2.3899107426506173E-2</v>
      </c>
      <c r="L108" s="31">
        <f t="shared" ca="1" si="34"/>
        <v>5.7116733578368257E-4</v>
      </c>
      <c r="M108" s="31">
        <f t="shared" ca="1" si="26"/>
        <v>1.4937921808712856E-11</v>
      </c>
      <c r="N108" s="31">
        <f t="shared" ca="1" si="27"/>
        <v>5.3335432562008209E-11</v>
      </c>
      <c r="O108" s="31">
        <f t="shared" ca="1" si="28"/>
        <v>3.3890323656604838E-7</v>
      </c>
      <c r="P108" s="9">
        <f t="shared" ca="1" si="35"/>
        <v>-2.3899107426506173E-2</v>
      </c>
      <c r="Q108" s="9"/>
      <c r="R108" s="9"/>
      <c r="S108" s="9"/>
      <c r="T108" s="9"/>
    </row>
    <row r="109" spans="1:20" x14ac:dyDescent="0.2">
      <c r="A109" s="38"/>
      <c r="B109" s="38"/>
      <c r="C109" s="9"/>
      <c r="D109" s="39">
        <f t="shared" si="23"/>
        <v>0</v>
      </c>
      <c r="E109" s="39">
        <f t="shared" si="24"/>
        <v>0</v>
      </c>
      <c r="F109" s="31">
        <f t="shared" si="29"/>
        <v>0</v>
      </c>
      <c r="G109" s="31">
        <f t="shared" si="30"/>
        <v>0</v>
      </c>
      <c r="H109" s="31">
        <f t="shared" si="31"/>
        <v>0</v>
      </c>
      <c r="I109" s="31">
        <f t="shared" si="32"/>
        <v>0</v>
      </c>
      <c r="J109" s="31">
        <f t="shared" si="33"/>
        <v>0</v>
      </c>
      <c r="K109" s="31">
        <f t="shared" ca="1" si="25"/>
        <v>2.3899107426506173E-2</v>
      </c>
      <c r="L109" s="31">
        <f t="shared" ca="1" si="34"/>
        <v>5.7116733578368257E-4</v>
      </c>
      <c r="M109" s="31">
        <f t="shared" ca="1" si="26"/>
        <v>1.4937921808712856E-11</v>
      </c>
      <c r="N109" s="31">
        <f t="shared" ca="1" si="27"/>
        <v>5.3335432562008209E-11</v>
      </c>
      <c r="O109" s="31">
        <f t="shared" ca="1" si="28"/>
        <v>3.3890323656604838E-7</v>
      </c>
      <c r="P109" s="9">
        <f t="shared" ca="1" si="35"/>
        <v>-2.3899107426506173E-2</v>
      </c>
      <c r="Q109" s="9"/>
      <c r="R109" s="9"/>
      <c r="S109" s="9"/>
      <c r="T109" s="9"/>
    </row>
    <row r="110" spans="1:20" x14ac:dyDescent="0.2">
      <c r="A110" s="38"/>
      <c r="B110" s="38"/>
      <c r="C110" s="9"/>
      <c r="D110" s="39">
        <f t="shared" si="23"/>
        <v>0</v>
      </c>
      <c r="E110" s="39">
        <f t="shared" si="24"/>
        <v>0</v>
      </c>
      <c r="F110" s="31">
        <f t="shared" si="29"/>
        <v>0</v>
      </c>
      <c r="G110" s="31">
        <f t="shared" si="30"/>
        <v>0</v>
      </c>
      <c r="H110" s="31">
        <f t="shared" si="31"/>
        <v>0</v>
      </c>
      <c r="I110" s="31">
        <f t="shared" si="32"/>
        <v>0</v>
      </c>
      <c r="J110" s="31">
        <f t="shared" si="33"/>
        <v>0</v>
      </c>
      <c r="K110" s="31">
        <f t="shared" ca="1" si="25"/>
        <v>2.3899107426506173E-2</v>
      </c>
      <c r="L110" s="31">
        <f t="shared" ca="1" si="34"/>
        <v>5.7116733578368257E-4</v>
      </c>
      <c r="M110" s="31">
        <f t="shared" ca="1" si="26"/>
        <v>1.4937921808712856E-11</v>
      </c>
      <c r="N110" s="31">
        <f t="shared" ca="1" si="27"/>
        <v>5.3335432562008209E-11</v>
      </c>
      <c r="O110" s="31">
        <f t="shared" ca="1" si="28"/>
        <v>3.3890323656604838E-7</v>
      </c>
      <c r="P110" s="9">
        <f t="shared" ca="1" si="35"/>
        <v>-2.3899107426506173E-2</v>
      </c>
      <c r="Q110" s="9"/>
      <c r="R110" s="9"/>
      <c r="S110" s="9"/>
      <c r="T110" s="9"/>
    </row>
    <row r="111" spans="1:20" x14ac:dyDescent="0.2">
      <c r="A111" s="38"/>
      <c r="B111" s="38"/>
      <c r="C111" s="9"/>
      <c r="D111" s="39">
        <f t="shared" si="23"/>
        <v>0</v>
      </c>
      <c r="E111" s="39">
        <f t="shared" si="24"/>
        <v>0</v>
      </c>
      <c r="F111" s="31">
        <f t="shared" si="29"/>
        <v>0</v>
      </c>
      <c r="G111" s="31">
        <f t="shared" si="30"/>
        <v>0</v>
      </c>
      <c r="H111" s="31">
        <f t="shared" si="31"/>
        <v>0</v>
      </c>
      <c r="I111" s="31">
        <f t="shared" si="32"/>
        <v>0</v>
      </c>
      <c r="J111" s="31">
        <f t="shared" si="33"/>
        <v>0</v>
      </c>
      <c r="K111" s="31">
        <f t="shared" ca="1" si="25"/>
        <v>2.3899107426506173E-2</v>
      </c>
      <c r="L111" s="31">
        <f t="shared" ca="1" si="34"/>
        <v>5.7116733578368257E-4</v>
      </c>
      <c r="M111" s="31">
        <f t="shared" ca="1" si="26"/>
        <v>1.4937921808712856E-11</v>
      </c>
      <c r="N111" s="31">
        <f t="shared" ca="1" si="27"/>
        <v>5.3335432562008209E-11</v>
      </c>
      <c r="O111" s="31">
        <f t="shared" ca="1" si="28"/>
        <v>3.3890323656604838E-7</v>
      </c>
      <c r="P111" s="9">
        <f t="shared" ca="1" si="35"/>
        <v>-2.3899107426506173E-2</v>
      </c>
      <c r="Q111" s="9"/>
      <c r="R111" s="9"/>
      <c r="S111" s="9"/>
      <c r="T111" s="9"/>
    </row>
    <row r="112" spans="1:20" x14ac:dyDescent="0.2">
      <c r="A112" s="38"/>
      <c r="B112" s="38"/>
      <c r="C112" s="9"/>
      <c r="D112" s="39">
        <f t="shared" si="23"/>
        <v>0</v>
      </c>
      <c r="E112" s="39">
        <f t="shared" si="24"/>
        <v>0</v>
      </c>
      <c r="F112" s="31">
        <f t="shared" si="29"/>
        <v>0</v>
      </c>
      <c r="G112" s="31">
        <f t="shared" si="30"/>
        <v>0</v>
      </c>
      <c r="H112" s="31">
        <f t="shared" si="31"/>
        <v>0</v>
      </c>
      <c r="I112" s="31">
        <f t="shared" si="32"/>
        <v>0</v>
      </c>
      <c r="J112" s="31">
        <f t="shared" si="33"/>
        <v>0</v>
      </c>
      <c r="K112" s="31">
        <f t="shared" ca="1" si="25"/>
        <v>2.3899107426506173E-2</v>
      </c>
      <c r="L112" s="31">
        <f t="shared" ca="1" si="34"/>
        <v>5.7116733578368257E-4</v>
      </c>
      <c r="M112" s="31">
        <f t="shared" ca="1" si="26"/>
        <v>1.4937921808712856E-11</v>
      </c>
      <c r="N112" s="31">
        <f t="shared" ca="1" si="27"/>
        <v>5.3335432562008209E-11</v>
      </c>
      <c r="O112" s="31">
        <f t="shared" ca="1" si="28"/>
        <v>3.3890323656604838E-7</v>
      </c>
      <c r="P112" s="9">
        <f t="shared" ca="1" si="35"/>
        <v>-2.3899107426506173E-2</v>
      </c>
      <c r="Q112" s="9"/>
      <c r="R112" s="9"/>
      <c r="S112" s="9"/>
      <c r="T112" s="9"/>
    </row>
    <row r="113" spans="1:20" x14ac:dyDescent="0.2">
      <c r="A113" s="38"/>
      <c r="B113" s="38"/>
      <c r="C113" s="9"/>
      <c r="D113" s="39">
        <f t="shared" si="23"/>
        <v>0</v>
      </c>
      <c r="E113" s="39">
        <f t="shared" si="24"/>
        <v>0</v>
      </c>
      <c r="F113" s="31">
        <f t="shared" si="29"/>
        <v>0</v>
      </c>
      <c r="G113" s="31">
        <f t="shared" si="30"/>
        <v>0</v>
      </c>
      <c r="H113" s="31">
        <f t="shared" si="31"/>
        <v>0</v>
      </c>
      <c r="I113" s="31">
        <f t="shared" si="32"/>
        <v>0</v>
      </c>
      <c r="J113" s="31">
        <f t="shared" si="33"/>
        <v>0</v>
      </c>
      <c r="K113" s="31">
        <f t="shared" ca="1" si="25"/>
        <v>2.3899107426506173E-2</v>
      </c>
      <c r="L113" s="31">
        <f t="shared" ca="1" si="34"/>
        <v>5.7116733578368257E-4</v>
      </c>
      <c r="M113" s="31">
        <f t="shared" ca="1" si="26"/>
        <v>1.4937921808712856E-11</v>
      </c>
      <c r="N113" s="31">
        <f t="shared" ca="1" si="27"/>
        <v>5.3335432562008209E-11</v>
      </c>
      <c r="O113" s="31">
        <f t="shared" ca="1" si="28"/>
        <v>3.3890323656604838E-7</v>
      </c>
      <c r="P113" s="9">
        <f t="shared" ca="1" si="35"/>
        <v>-2.3899107426506173E-2</v>
      </c>
      <c r="Q113" s="9"/>
      <c r="R113" s="9"/>
      <c r="S113" s="9"/>
      <c r="T113" s="9"/>
    </row>
    <row r="114" spans="1:20" x14ac:dyDescent="0.2">
      <c r="A114" s="38"/>
      <c r="B114" s="38"/>
      <c r="C114" s="9"/>
      <c r="D114" s="39">
        <f t="shared" si="23"/>
        <v>0</v>
      </c>
      <c r="E114" s="39">
        <f t="shared" si="24"/>
        <v>0</v>
      </c>
      <c r="F114" s="31">
        <f t="shared" si="29"/>
        <v>0</v>
      </c>
      <c r="G114" s="31">
        <f t="shared" si="30"/>
        <v>0</v>
      </c>
      <c r="H114" s="31">
        <f t="shared" si="31"/>
        <v>0</v>
      </c>
      <c r="I114" s="31">
        <f t="shared" si="32"/>
        <v>0</v>
      </c>
      <c r="J114" s="31">
        <f t="shared" si="33"/>
        <v>0</v>
      </c>
      <c r="K114" s="31">
        <f t="shared" ca="1" si="25"/>
        <v>2.3899107426506173E-2</v>
      </c>
      <c r="L114" s="31">
        <f t="shared" ca="1" si="34"/>
        <v>5.7116733578368257E-4</v>
      </c>
      <c r="M114" s="31">
        <f t="shared" ca="1" si="26"/>
        <v>1.4937921808712856E-11</v>
      </c>
      <c r="N114" s="31">
        <f t="shared" ca="1" si="27"/>
        <v>5.3335432562008209E-11</v>
      </c>
      <c r="O114" s="31">
        <f t="shared" ca="1" si="28"/>
        <v>3.3890323656604838E-7</v>
      </c>
      <c r="P114" s="9">
        <f t="shared" ca="1" si="35"/>
        <v>-2.3899107426506173E-2</v>
      </c>
      <c r="Q114" s="9"/>
      <c r="R114" s="9"/>
      <c r="S114" s="9"/>
      <c r="T114" s="9"/>
    </row>
    <row r="115" spans="1:20" x14ac:dyDescent="0.2">
      <c r="A115" s="38"/>
      <c r="B115" s="38"/>
      <c r="C115" s="9"/>
      <c r="D115" s="39">
        <f t="shared" si="23"/>
        <v>0</v>
      </c>
      <c r="E115" s="39">
        <f t="shared" si="24"/>
        <v>0</v>
      </c>
      <c r="F115" s="31">
        <f t="shared" si="29"/>
        <v>0</v>
      </c>
      <c r="G115" s="31">
        <f t="shared" si="30"/>
        <v>0</v>
      </c>
      <c r="H115" s="31">
        <f t="shared" si="31"/>
        <v>0</v>
      </c>
      <c r="I115" s="31">
        <f t="shared" si="32"/>
        <v>0</v>
      </c>
      <c r="J115" s="31">
        <f t="shared" si="33"/>
        <v>0</v>
      </c>
      <c r="K115" s="31">
        <f t="shared" ca="1" si="25"/>
        <v>2.3899107426506173E-2</v>
      </c>
      <c r="L115" s="31">
        <f t="shared" ca="1" si="34"/>
        <v>5.7116733578368257E-4</v>
      </c>
      <c r="M115" s="31">
        <f t="shared" ca="1" si="26"/>
        <v>1.4937921808712856E-11</v>
      </c>
      <c r="N115" s="31">
        <f t="shared" ca="1" si="27"/>
        <v>5.3335432562008209E-11</v>
      </c>
      <c r="O115" s="31">
        <f t="shared" ca="1" si="28"/>
        <v>3.3890323656604838E-7</v>
      </c>
      <c r="P115" s="9">
        <f t="shared" ca="1" si="35"/>
        <v>-2.3899107426506173E-2</v>
      </c>
      <c r="Q115" s="9"/>
      <c r="R115" s="9"/>
      <c r="S115" s="9"/>
      <c r="T115" s="9"/>
    </row>
    <row r="116" spans="1:20" x14ac:dyDescent="0.2">
      <c r="A116" s="38"/>
      <c r="B116" s="38"/>
      <c r="C116" s="9"/>
      <c r="D116" s="39">
        <f t="shared" si="23"/>
        <v>0</v>
      </c>
      <c r="E116" s="39">
        <f t="shared" si="24"/>
        <v>0</v>
      </c>
      <c r="F116" s="31">
        <f t="shared" si="29"/>
        <v>0</v>
      </c>
      <c r="G116" s="31">
        <f t="shared" si="30"/>
        <v>0</v>
      </c>
      <c r="H116" s="31">
        <f t="shared" si="31"/>
        <v>0</v>
      </c>
      <c r="I116" s="31">
        <f t="shared" si="32"/>
        <v>0</v>
      </c>
      <c r="J116" s="31">
        <f t="shared" si="33"/>
        <v>0</v>
      </c>
      <c r="K116" s="31">
        <f t="shared" ca="1" si="25"/>
        <v>2.3899107426506173E-2</v>
      </c>
      <c r="L116" s="31">
        <f t="shared" ca="1" si="34"/>
        <v>5.7116733578368257E-4</v>
      </c>
      <c r="M116" s="31">
        <f t="shared" ca="1" si="26"/>
        <v>1.4937921808712856E-11</v>
      </c>
      <c r="N116" s="31">
        <f t="shared" ca="1" si="27"/>
        <v>5.3335432562008209E-11</v>
      </c>
      <c r="O116" s="31">
        <f t="shared" ca="1" si="28"/>
        <v>3.3890323656604838E-7</v>
      </c>
      <c r="P116" s="9">
        <f t="shared" ca="1" si="35"/>
        <v>-2.3899107426506173E-2</v>
      </c>
      <c r="Q116" s="9"/>
      <c r="R116" s="9"/>
      <c r="S116" s="9"/>
      <c r="T116" s="9"/>
    </row>
    <row r="117" spans="1:20" x14ac:dyDescent="0.2">
      <c r="A117" s="38"/>
      <c r="B117" s="38"/>
      <c r="C117" s="9"/>
      <c r="D117" s="39">
        <f t="shared" ref="D117:D123" si="36">A117/A$18</f>
        <v>0</v>
      </c>
      <c r="E117" s="39">
        <f t="shared" ref="E117:E123" si="37">B117/B$18</f>
        <v>0</v>
      </c>
      <c r="F117" s="31">
        <f t="shared" si="29"/>
        <v>0</v>
      </c>
      <c r="G117" s="31">
        <f t="shared" si="30"/>
        <v>0</v>
      </c>
      <c r="H117" s="31">
        <f t="shared" si="31"/>
        <v>0</v>
      </c>
      <c r="I117" s="31">
        <f t="shared" si="32"/>
        <v>0</v>
      </c>
      <c r="J117" s="31">
        <f t="shared" si="33"/>
        <v>0</v>
      </c>
      <c r="K117" s="31">
        <f t="shared" ref="K117:K148" ca="1" si="38">+E$4+E$5*D117+E$6*D117^2</f>
        <v>2.3899107426506173E-2</v>
      </c>
      <c r="L117" s="31">
        <f t="shared" ca="1" si="34"/>
        <v>5.7116733578368257E-4</v>
      </c>
      <c r="M117" s="31">
        <f t="shared" ref="M117:M123" ca="1" si="39">(M$1-M$2*D117+M$3*F117)^2</f>
        <v>1.4937921808712856E-11</v>
      </c>
      <c r="N117" s="31">
        <f t="shared" ref="N117:N123" ca="1" si="40">(-M$2+M$4*D117-M$5*F117)^2</f>
        <v>5.3335432562008209E-11</v>
      </c>
      <c r="O117" s="31">
        <f t="shared" ref="O117:O123" ca="1" si="41">+(M$3-D117*M$5+F117*M$6)^2</f>
        <v>3.3890323656604838E-7</v>
      </c>
      <c r="P117" s="9">
        <f t="shared" ca="1" si="35"/>
        <v>-2.3899107426506173E-2</v>
      </c>
      <c r="Q117" s="9"/>
      <c r="R117" s="9"/>
      <c r="S117" s="9"/>
      <c r="T117" s="9"/>
    </row>
    <row r="118" spans="1:20" x14ac:dyDescent="0.2">
      <c r="A118" s="38"/>
      <c r="B118" s="38"/>
      <c r="C118" s="9"/>
      <c r="D118" s="39">
        <f t="shared" si="36"/>
        <v>0</v>
      </c>
      <c r="E118" s="39">
        <f t="shared" si="37"/>
        <v>0</v>
      </c>
      <c r="F118" s="31">
        <f t="shared" si="29"/>
        <v>0</v>
      </c>
      <c r="G118" s="31">
        <f t="shared" si="30"/>
        <v>0</v>
      </c>
      <c r="H118" s="31">
        <f t="shared" si="31"/>
        <v>0</v>
      </c>
      <c r="I118" s="31">
        <f t="shared" si="32"/>
        <v>0</v>
      </c>
      <c r="J118" s="31">
        <f t="shared" si="33"/>
        <v>0</v>
      </c>
      <c r="K118" s="31">
        <f t="shared" ca="1" si="38"/>
        <v>2.3899107426506173E-2</v>
      </c>
      <c r="L118" s="31">
        <f t="shared" ca="1" si="34"/>
        <v>5.7116733578368257E-4</v>
      </c>
      <c r="M118" s="31">
        <f t="shared" ca="1" si="39"/>
        <v>1.4937921808712856E-11</v>
      </c>
      <c r="N118" s="31">
        <f t="shared" ca="1" si="40"/>
        <v>5.3335432562008209E-11</v>
      </c>
      <c r="O118" s="31">
        <f t="shared" ca="1" si="41"/>
        <v>3.3890323656604838E-7</v>
      </c>
      <c r="P118" s="9">
        <f t="shared" ca="1" si="35"/>
        <v>-2.3899107426506173E-2</v>
      </c>
      <c r="Q118" s="9"/>
      <c r="R118" s="9"/>
      <c r="S118" s="9"/>
      <c r="T118" s="9"/>
    </row>
    <row r="119" spans="1:20" x14ac:dyDescent="0.2">
      <c r="A119" s="38"/>
      <c r="B119" s="38"/>
      <c r="C119" s="9"/>
      <c r="D119" s="39">
        <f t="shared" si="36"/>
        <v>0</v>
      </c>
      <c r="E119" s="39">
        <f t="shared" si="37"/>
        <v>0</v>
      </c>
      <c r="F119" s="31">
        <f t="shared" si="29"/>
        <v>0</v>
      </c>
      <c r="G119" s="31">
        <f t="shared" si="30"/>
        <v>0</v>
      </c>
      <c r="H119" s="31">
        <f t="shared" si="31"/>
        <v>0</v>
      </c>
      <c r="I119" s="31">
        <f t="shared" si="32"/>
        <v>0</v>
      </c>
      <c r="J119" s="31">
        <f t="shared" si="33"/>
        <v>0</v>
      </c>
      <c r="K119" s="31">
        <f t="shared" ca="1" si="38"/>
        <v>2.3899107426506173E-2</v>
      </c>
      <c r="L119" s="31">
        <f t="shared" ca="1" si="34"/>
        <v>5.7116733578368257E-4</v>
      </c>
      <c r="M119" s="31">
        <f t="shared" ca="1" si="39"/>
        <v>1.4937921808712856E-11</v>
      </c>
      <c r="N119" s="31">
        <f t="shared" ca="1" si="40"/>
        <v>5.3335432562008209E-11</v>
      </c>
      <c r="O119" s="31">
        <f t="shared" ca="1" si="41"/>
        <v>3.3890323656604838E-7</v>
      </c>
      <c r="P119" s="9">
        <f t="shared" ca="1" si="35"/>
        <v>-2.3899107426506173E-2</v>
      </c>
      <c r="Q119" s="9"/>
      <c r="R119" s="9"/>
      <c r="S119" s="9"/>
      <c r="T119" s="9"/>
    </row>
    <row r="120" spans="1:20" x14ac:dyDescent="0.2">
      <c r="A120" s="38"/>
      <c r="B120" s="38"/>
      <c r="C120" s="9"/>
      <c r="D120" s="39">
        <f t="shared" si="36"/>
        <v>0</v>
      </c>
      <c r="E120" s="39">
        <f t="shared" si="37"/>
        <v>0</v>
      </c>
      <c r="F120" s="31">
        <f t="shared" si="29"/>
        <v>0</v>
      </c>
      <c r="G120" s="31">
        <f t="shared" si="30"/>
        <v>0</v>
      </c>
      <c r="H120" s="31">
        <f t="shared" si="31"/>
        <v>0</v>
      </c>
      <c r="I120" s="31">
        <f t="shared" si="32"/>
        <v>0</v>
      </c>
      <c r="J120" s="31">
        <f t="shared" si="33"/>
        <v>0</v>
      </c>
      <c r="K120" s="31">
        <f t="shared" ca="1" si="38"/>
        <v>2.3899107426506173E-2</v>
      </c>
      <c r="L120" s="31">
        <f t="shared" ca="1" si="34"/>
        <v>5.7116733578368257E-4</v>
      </c>
      <c r="M120" s="31">
        <f t="shared" ca="1" si="39"/>
        <v>1.4937921808712856E-11</v>
      </c>
      <c r="N120" s="31">
        <f t="shared" ca="1" si="40"/>
        <v>5.3335432562008209E-11</v>
      </c>
      <c r="O120" s="31">
        <f t="shared" ca="1" si="41"/>
        <v>3.3890323656604838E-7</v>
      </c>
      <c r="P120" s="9">
        <f t="shared" ca="1" si="35"/>
        <v>-2.3899107426506173E-2</v>
      </c>
      <c r="Q120" s="9"/>
      <c r="R120" s="9"/>
      <c r="S120" s="9"/>
      <c r="T120" s="9"/>
    </row>
    <row r="121" spans="1:20" x14ac:dyDescent="0.2">
      <c r="A121" s="38"/>
      <c r="B121" s="38"/>
      <c r="C121" s="9"/>
      <c r="D121" s="39">
        <f t="shared" si="36"/>
        <v>0</v>
      </c>
      <c r="E121" s="39">
        <f t="shared" si="37"/>
        <v>0</v>
      </c>
      <c r="F121" s="31">
        <f t="shared" si="29"/>
        <v>0</v>
      </c>
      <c r="G121" s="31">
        <f t="shared" si="30"/>
        <v>0</v>
      </c>
      <c r="H121" s="31">
        <f t="shared" si="31"/>
        <v>0</v>
      </c>
      <c r="I121" s="31">
        <f t="shared" si="32"/>
        <v>0</v>
      </c>
      <c r="J121" s="31">
        <f t="shared" si="33"/>
        <v>0</v>
      </c>
      <c r="K121" s="31">
        <f t="shared" ca="1" si="38"/>
        <v>2.3899107426506173E-2</v>
      </c>
      <c r="L121" s="31">
        <f t="shared" ca="1" si="34"/>
        <v>5.7116733578368257E-4</v>
      </c>
      <c r="M121" s="31">
        <f t="shared" ca="1" si="39"/>
        <v>1.4937921808712856E-11</v>
      </c>
      <c r="N121" s="31">
        <f t="shared" ca="1" si="40"/>
        <v>5.3335432562008209E-11</v>
      </c>
      <c r="O121" s="31">
        <f t="shared" ca="1" si="41"/>
        <v>3.3890323656604838E-7</v>
      </c>
      <c r="P121" s="9">
        <f t="shared" ca="1" si="35"/>
        <v>-2.3899107426506173E-2</v>
      </c>
      <c r="Q121" s="9"/>
      <c r="R121" s="9"/>
      <c r="S121" s="9"/>
      <c r="T121" s="9"/>
    </row>
    <row r="122" spans="1:20" x14ac:dyDescent="0.2">
      <c r="A122" s="38"/>
      <c r="B122" s="38"/>
      <c r="C122" s="9"/>
      <c r="D122" s="39">
        <f t="shared" si="36"/>
        <v>0</v>
      </c>
      <c r="E122" s="39">
        <f t="shared" si="37"/>
        <v>0</v>
      </c>
      <c r="F122" s="31">
        <f t="shared" si="29"/>
        <v>0</v>
      </c>
      <c r="G122" s="31">
        <f t="shared" si="30"/>
        <v>0</v>
      </c>
      <c r="H122" s="31">
        <f t="shared" si="31"/>
        <v>0</v>
      </c>
      <c r="I122" s="31">
        <f t="shared" si="32"/>
        <v>0</v>
      </c>
      <c r="J122" s="31">
        <f t="shared" si="33"/>
        <v>0</v>
      </c>
      <c r="K122" s="31">
        <f t="shared" ca="1" si="38"/>
        <v>2.3899107426506173E-2</v>
      </c>
      <c r="L122" s="31">
        <f t="shared" ca="1" si="34"/>
        <v>5.7116733578368257E-4</v>
      </c>
      <c r="M122" s="31">
        <f t="shared" ca="1" si="39"/>
        <v>1.4937921808712856E-11</v>
      </c>
      <c r="N122" s="31">
        <f t="shared" ca="1" si="40"/>
        <v>5.3335432562008209E-11</v>
      </c>
      <c r="O122" s="31">
        <f t="shared" ca="1" si="41"/>
        <v>3.3890323656604838E-7</v>
      </c>
      <c r="P122" s="9">
        <f t="shared" ca="1" si="35"/>
        <v>-2.3899107426506173E-2</v>
      </c>
      <c r="Q122" s="9"/>
      <c r="R122" s="9"/>
      <c r="S122" s="9"/>
      <c r="T122" s="9"/>
    </row>
    <row r="123" spans="1:20" x14ac:dyDescent="0.2">
      <c r="A123" s="38"/>
      <c r="B123" s="38"/>
      <c r="C123" s="9"/>
      <c r="D123" s="39">
        <f t="shared" si="36"/>
        <v>0</v>
      </c>
      <c r="E123" s="39">
        <f t="shared" si="37"/>
        <v>0</v>
      </c>
      <c r="F123" s="31">
        <f t="shared" si="29"/>
        <v>0</v>
      </c>
      <c r="G123" s="31">
        <f t="shared" si="30"/>
        <v>0</v>
      </c>
      <c r="H123" s="31">
        <f t="shared" si="31"/>
        <v>0</v>
      </c>
      <c r="I123" s="31">
        <f t="shared" si="32"/>
        <v>0</v>
      </c>
      <c r="J123" s="31">
        <f t="shared" si="33"/>
        <v>0</v>
      </c>
      <c r="K123" s="31">
        <f t="shared" ca="1" si="38"/>
        <v>2.3899107426506173E-2</v>
      </c>
      <c r="L123" s="31">
        <f t="shared" ca="1" si="34"/>
        <v>5.7116733578368257E-4</v>
      </c>
      <c r="M123" s="31">
        <f t="shared" ca="1" si="39"/>
        <v>1.4937921808712856E-11</v>
      </c>
      <c r="N123" s="31">
        <f t="shared" ca="1" si="40"/>
        <v>5.3335432562008209E-11</v>
      </c>
      <c r="O123" s="31">
        <f t="shared" ca="1" si="41"/>
        <v>3.3890323656604838E-7</v>
      </c>
      <c r="P123" s="9">
        <f t="shared" ca="1" si="35"/>
        <v>-2.3899107426506173E-2</v>
      </c>
      <c r="Q123" s="9"/>
      <c r="R123" s="9"/>
      <c r="S123" s="9"/>
      <c r="T123" s="9"/>
    </row>
    <row r="124" spans="1:20" x14ac:dyDescent="0.2">
      <c r="A124" s="40"/>
      <c r="B124" s="40"/>
      <c r="C124" s="9"/>
      <c r="D124" s="39">
        <f t="shared" ref="D124:E187" si="42">A124/A$18</f>
        <v>0</v>
      </c>
      <c r="E124" s="39">
        <f t="shared" si="42"/>
        <v>0</v>
      </c>
      <c r="F124" s="31">
        <f t="shared" si="29"/>
        <v>0</v>
      </c>
      <c r="G124" s="31">
        <f t="shared" si="30"/>
        <v>0</v>
      </c>
      <c r="H124" s="31">
        <f t="shared" si="31"/>
        <v>0</v>
      </c>
      <c r="I124" s="31">
        <f t="shared" si="32"/>
        <v>0</v>
      </c>
      <c r="J124" s="31">
        <f t="shared" si="33"/>
        <v>0</v>
      </c>
      <c r="K124" s="31">
        <f t="shared" ca="1" si="38"/>
        <v>2.3899107426506173E-2</v>
      </c>
      <c r="L124" s="31">
        <f t="shared" ca="1" si="34"/>
        <v>5.7116733578368257E-4</v>
      </c>
      <c r="M124" s="31">
        <f t="shared" ref="M124:M187" ca="1" si="43">(M$1-M$2*D124+M$3*F124)^2</f>
        <v>1.4937921808712856E-11</v>
      </c>
      <c r="N124" s="31">
        <f t="shared" ref="N124:N187" ca="1" si="44">(-M$2+M$4*D124-M$5*F124)^2</f>
        <v>5.3335432562008209E-11</v>
      </c>
      <c r="O124" s="31">
        <f t="shared" ref="O124:O187" ca="1" si="45">+(M$3-D124*M$5+F124*M$6)^2</f>
        <v>3.3890323656604838E-7</v>
      </c>
      <c r="P124" s="9">
        <f t="shared" ca="1" si="35"/>
        <v>-2.3899107426506173E-2</v>
      </c>
      <c r="Q124" s="9"/>
      <c r="R124" s="9"/>
      <c r="S124" s="9"/>
      <c r="T124" s="9"/>
    </row>
    <row r="125" spans="1:20" x14ac:dyDescent="0.2">
      <c r="A125" s="40"/>
      <c r="B125" s="40"/>
      <c r="C125" s="9"/>
      <c r="D125" s="39">
        <f t="shared" si="42"/>
        <v>0</v>
      </c>
      <c r="E125" s="39">
        <f t="shared" si="42"/>
        <v>0</v>
      </c>
      <c r="F125" s="31">
        <f t="shared" si="29"/>
        <v>0</v>
      </c>
      <c r="G125" s="31">
        <f t="shared" si="30"/>
        <v>0</v>
      </c>
      <c r="H125" s="31">
        <f t="shared" si="31"/>
        <v>0</v>
      </c>
      <c r="I125" s="31">
        <f t="shared" si="32"/>
        <v>0</v>
      </c>
      <c r="J125" s="31">
        <f t="shared" si="33"/>
        <v>0</v>
      </c>
      <c r="K125" s="31">
        <f t="shared" ca="1" si="38"/>
        <v>2.3899107426506173E-2</v>
      </c>
      <c r="L125" s="31">
        <f t="shared" ca="1" si="34"/>
        <v>5.7116733578368257E-4</v>
      </c>
      <c r="M125" s="31">
        <f t="shared" ca="1" si="43"/>
        <v>1.4937921808712856E-11</v>
      </c>
      <c r="N125" s="31">
        <f t="shared" ca="1" si="44"/>
        <v>5.3335432562008209E-11</v>
      </c>
      <c r="O125" s="31">
        <f t="shared" ca="1" si="45"/>
        <v>3.3890323656604838E-7</v>
      </c>
      <c r="P125" s="9">
        <f t="shared" ca="1" si="35"/>
        <v>-2.3899107426506173E-2</v>
      </c>
      <c r="Q125" s="9"/>
      <c r="R125" s="9"/>
      <c r="S125" s="9"/>
      <c r="T125" s="9"/>
    </row>
    <row r="126" spans="1:20" x14ac:dyDescent="0.2">
      <c r="A126" s="40"/>
      <c r="B126" s="40"/>
      <c r="C126" s="9"/>
      <c r="D126" s="39">
        <f t="shared" si="42"/>
        <v>0</v>
      </c>
      <c r="E126" s="39">
        <f t="shared" si="42"/>
        <v>0</v>
      </c>
      <c r="F126" s="31">
        <f t="shared" si="29"/>
        <v>0</v>
      </c>
      <c r="G126" s="31">
        <f t="shared" si="30"/>
        <v>0</v>
      </c>
      <c r="H126" s="31">
        <f t="shared" si="31"/>
        <v>0</v>
      </c>
      <c r="I126" s="31">
        <f t="shared" si="32"/>
        <v>0</v>
      </c>
      <c r="J126" s="31">
        <f t="shared" si="33"/>
        <v>0</v>
      </c>
      <c r="K126" s="31">
        <f t="shared" ca="1" si="38"/>
        <v>2.3899107426506173E-2</v>
      </c>
      <c r="L126" s="31">
        <f t="shared" ca="1" si="34"/>
        <v>5.7116733578368257E-4</v>
      </c>
      <c r="M126" s="31">
        <f t="shared" ca="1" si="43"/>
        <v>1.4937921808712856E-11</v>
      </c>
      <c r="N126" s="31">
        <f t="shared" ca="1" si="44"/>
        <v>5.3335432562008209E-11</v>
      </c>
      <c r="O126" s="31">
        <f t="shared" ca="1" si="45"/>
        <v>3.3890323656604838E-7</v>
      </c>
      <c r="P126" s="9">
        <f t="shared" ca="1" si="35"/>
        <v>-2.3899107426506173E-2</v>
      </c>
      <c r="Q126" s="9"/>
      <c r="R126" s="9"/>
      <c r="S126" s="9"/>
      <c r="T126" s="9"/>
    </row>
    <row r="127" spans="1:20" x14ac:dyDescent="0.2">
      <c r="A127" s="40"/>
      <c r="B127" s="40"/>
      <c r="C127" s="9"/>
      <c r="D127" s="39">
        <f t="shared" si="42"/>
        <v>0</v>
      </c>
      <c r="E127" s="39">
        <f t="shared" si="42"/>
        <v>0</v>
      </c>
      <c r="F127" s="31">
        <f t="shared" si="29"/>
        <v>0</v>
      </c>
      <c r="G127" s="31">
        <f t="shared" si="30"/>
        <v>0</v>
      </c>
      <c r="H127" s="31">
        <f t="shared" si="31"/>
        <v>0</v>
      </c>
      <c r="I127" s="31">
        <f t="shared" si="32"/>
        <v>0</v>
      </c>
      <c r="J127" s="31">
        <f t="shared" si="33"/>
        <v>0</v>
      </c>
      <c r="K127" s="31">
        <f t="shared" ca="1" si="38"/>
        <v>2.3899107426506173E-2</v>
      </c>
      <c r="L127" s="31">
        <f t="shared" ca="1" si="34"/>
        <v>5.7116733578368257E-4</v>
      </c>
      <c r="M127" s="31">
        <f t="shared" ca="1" si="43"/>
        <v>1.4937921808712856E-11</v>
      </c>
      <c r="N127" s="31">
        <f t="shared" ca="1" si="44"/>
        <v>5.3335432562008209E-11</v>
      </c>
      <c r="O127" s="31">
        <f t="shared" ca="1" si="45"/>
        <v>3.3890323656604838E-7</v>
      </c>
      <c r="P127" s="9">
        <f t="shared" ca="1" si="35"/>
        <v>-2.3899107426506173E-2</v>
      </c>
      <c r="Q127" s="9"/>
      <c r="R127" s="9"/>
      <c r="S127" s="9"/>
      <c r="T127" s="9"/>
    </row>
    <row r="128" spans="1:20" x14ac:dyDescent="0.2">
      <c r="A128" s="40"/>
      <c r="B128" s="40"/>
      <c r="C128" s="9"/>
      <c r="D128" s="39">
        <f t="shared" si="42"/>
        <v>0</v>
      </c>
      <c r="E128" s="39">
        <f t="shared" si="42"/>
        <v>0</v>
      </c>
      <c r="F128" s="31">
        <f t="shared" si="29"/>
        <v>0</v>
      </c>
      <c r="G128" s="31">
        <f t="shared" si="30"/>
        <v>0</v>
      </c>
      <c r="H128" s="31">
        <f t="shared" si="31"/>
        <v>0</v>
      </c>
      <c r="I128" s="31">
        <f t="shared" si="32"/>
        <v>0</v>
      </c>
      <c r="J128" s="31">
        <f t="shared" si="33"/>
        <v>0</v>
      </c>
      <c r="K128" s="31">
        <f t="shared" ca="1" si="38"/>
        <v>2.3899107426506173E-2</v>
      </c>
      <c r="L128" s="31">
        <f t="shared" ca="1" si="34"/>
        <v>5.7116733578368257E-4</v>
      </c>
      <c r="M128" s="31">
        <f t="shared" ca="1" si="43"/>
        <v>1.4937921808712856E-11</v>
      </c>
      <c r="N128" s="31">
        <f t="shared" ca="1" si="44"/>
        <v>5.3335432562008209E-11</v>
      </c>
      <c r="O128" s="31">
        <f t="shared" ca="1" si="45"/>
        <v>3.3890323656604838E-7</v>
      </c>
      <c r="P128" s="9">
        <f t="shared" ca="1" si="35"/>
        <v>-2.3899107426506173E-2</v>
      </c>
      <c r="Q128" s="9"/>
      <c r="R128" s="9"/>
      <c r="S128" s="9"/>
      <c r="T128" s="9"/>
    </row>
    <row r="129" spans="1:20" x14ac:dyDescent="0.2">
      <c r="A129" s="40"/>
      <c r="B129" s="40"/>
      <c r="C129" s="9"/>
      <c r="D129" s="39">
        <f t="shared" si="42"/>
        <v>0</v>
      </c>
      <c r="E129" s="39">
        <f t="shared" si="42"/>
        <v>0</v>
      </c>
      <c r="F129" s="31">
        <f t="shared" si="29"/>
        <v>0</v>
      </c>
      <c r="G129" s="31">
        <f t="shared" si="30"/>
        <v>0</v>
      </c>
      <c r="H129" s="31">
        <f t="shared" si="31"/>
        <v>0</v>
      </c>
      <c r="I129" s="31">
        <f t="shared" si="32"/>
        <v>0</v>
      </c>
      <c r="J129" s="31">
        <f t="shared" si="33"/>
        <v>0</v>
      </c>
      <c r="K129" s="31">
        <f t="shared" ca="1" si="38"/>
        <v>2.3899107426506173E-2</v>
      </c>
      <c r="L129" s="31">
        <f t="shared" ca="1" si="34"/>
        <v>5.7116733578368257E-4</v>
      </c>
      <c r="M129" s="31">
        <f t="shared" ca="1" si="43"/>
        <v>1.4937921808712856E-11</v>
      </c>
      <c r="N129" s="31">
        <f t="shared" ca="1" si="44"/>
        <v>5.3335432562008209E-11</v>
      </c>
      <c r="O129" s="31">
        <f t="shared" ca="1" si="45"/>
        <v>3.3890323656604838E-7</v>
      </c>
      <c r="P129" s="9">
        <f t="shared" ca="1" si="35"/>
        <v>-2.3899107426506173E-2</v>
      </c>
      <c r="Q129" s="9"/>
      <c r="R129" s="9"/>
      <c r="S129" s="9"/>
      <c r="T129" s="9"/>
    </row>
    <row r="130" spans="1:20" x14ac:dyDescent="0.2">
      <c r="A130" s="40"/>
      <c r="B130" s="40"/>
      <c r="C130" s="9"/>
      <c r="D130" s="39">
        <f t="shared" si="42"/>
        <v>0</v>
      </c>
      <c r="E130" s="39">
        <f t="shared" si="42"/>
        <v>0</v>
      </c>
      <c r="F130" s="31">
        <f t="shared" si="29"/>
        <v>0</v>
      </c>
      <c r="G130" s="31">
        <f t="shared" si="30"/>
        <v>0</v>
      </c>
      <c r="H130" s="31">
        <f t="shared" si="31"/>
        <v>0</v>
      </c>
      <c r="I130" s="31">
        <f t="shared" si="32"/>
        <v>0</v>
      </c>
      <c r="J130" s="31">
        <f t="shared" si="33"/>
        <v>0</v>
      </c>
      <c r="K130" s="31">
        <f t="shared" ca="1" si="38"/>
        <v>2.3899107426506173E-2</v>
      </c>
      <c r="L130" s="31">
        <f t="shared" ca="1" si="34"/>
        <v>5.7116733578368257E-4</v>
      </c>
      <c r="M130" s="31">
        <f t="shared" ca="1" si="43"/>
        <v>1.4937921808712856E-11</v>
      </c>
      <c r="N130" s="31">
        <f t="shared" ca="1" si="44"/>
        <v>5.3335432562008209E-11</v>
      </c>
      <c r="O130" s="31">
        <f t="shared" ca="1" si="45"/>
        <v>3.3890323656604838E-7</v>
      </c>
      <c r="P130" s="9">
        <f t="shared" ca="1" si="35"/>
        <v>-2.3899107426506173E-2</v>
      </c>
      <c r="Q130" s="9"/>
      <c r="R130" s="9"/>
      <c r="S130" s="9"/>
      <c r="T130" s="9"/>
    </row>
    <row r="131" spans="1:20" x14ac:dyDescent="0.2">
      <c r="A131" s="40"/>
      <c r="B131" s="40"/>
      <c r="C131" s="9"/>
      <c r="D131" s="39">
        <f t="shared" si="42"/>
        <v>0</v>
      </c>
      <c r="E131" s="39">
        <f t="shared" si="42"/>
        <v>0</v>
      </c>
      <c r="F131" s="31">
        <f t="shared" si="29"/>
        <v>0</v>
      </c>
      <c r="G131" s="31">
        <f t="shared" si="30"/>
        <v>0</v>
      </c>
      <c r="H131" s="31">
        <f t="shared" si="31"/>
        <v>0</v>
      </c>
      <c r="I131" s="31">
        <f t="shared" si="32"/>
        <v>0</v>
      </c>
      <c r="J131" s="31">
        <f t="shared" si="33"/>
        <v>0</v>
      </c>
      <c r="K131" s="31">
        <f t="shared" ca="1" si="38"/>
        <v>2.3899107426506173E-2</v>
      </c>
      <c r="L131" s="31">
        <f t="shared" ca="1" si="34"/>
        <v>5.7116733578368257E-4</v>
      </c>
      <c r="M131" s="31">
        <f t="shared" ca="1" si="43"/>
        <v>1.4937921808712856E-11</v>
      </c>
      <c r="N131" s="31">
        <f t="shared" ca="1" si="44"/>
        <v>5.3335432562008209E-11</v>
      </c>
      <c r="O131" s="31">
        <f t="shared" ca="1" si="45"/>
        <v>3.3890323656604838E-7</v>
      </c>
      <c r="P131" s="9">
        <f t="shared" ca="1" si="35"/>
        <v>-2.3899107426506173E-2</v>
      </c>
      <c r="Q131" s="9"/>
      <c r="R131" s="9"/>
      <c r="S131" s="9"/>
      <c r="T131" s="9"/>
    </row>
    <row r="132" spans="1:20" x14ac:dyDescent="0.2">
      <c r="A132" s="40"/>
      <c r="B132" s="40"/>
      <c r="C132" s="9"/>
      <c r="D132" s="39">
        <f t="shared" si="42"/>
        <v>0</v>
      </c>
      <c r="E132" s="39">
        <f t="shared" si="42"/>
        <v>0</v>
      </c>
      <c r="F132" s="31">
        <f t="shared" si="29"/>
        <v>0</v>
      </c>
      <c r="G132" s="31">
        <f t="shared" si="30"/>
        <v>0</v>
      </c>
      <c r="H132" s="31">
        <f t="shared" si="31"/>
        <v>0</v>
      </c>
      <c r="I132" s="31">
        <f t="shared" si="32"/>
        <v>0</v>
      </c>
      <c r="J132" s="31">
        <f t="shared" si="33"/>
        <v>0</v>
      </c>
      <c r="K132" s="31">
        <f t="shared" ca="1" si="38"/>
        <v>2.3899107426506173E-2</v>
      </c>
      <c r="L132" s="31">
        <f t="shared" ca="1" si="34"/>
        <v>5.7116733578368257E-4</v>
      </c>
      <c r="M132" s="31">
        <f t="shared" ca="1" si="43"/>
        <v>1.4937921808712856E-11</v>
      </c>
      <c r="N132" s="31">
        <f t="shared" ca="1" si="44"/>
        <v>5.3335432562008209E-11</v>
      </c>
      <c r="O132" s="31">
        <f t="shared" ca="1" si="45"/>
        <v>3.3890323656604838E-7</v>
      </c>
      <c r="P132" s="9">
        <f t="shared" ca="1" si="35"/>
        <v>-2.3899107426506173E-2</v>
      </c>
      <c r="Q132" s="9"/>
      <c r="R132" s="9"/>
      <c r="S132" s="9"/>
      <c r="T132" s="9"/>
    </row>
    <row r="133" spans="1:20" x14ac:dyDescent="0.2">
      <c r="A133" s="40"/>
      <c r="B133" s="40"/>
      <c r="C133" s="9"/>
      <c r="D133" s="39">
        <f t="shared" si="42"/>
        <v>0</v>
      </c>
      <c r="E133" s="39">
        <f t="shared" si="42"/>
        <v>0</v>
      </c>
      <c r="F133" s="31">
        <f t="shared" si="29"/>
        <v>0</v>
      </c>
      <c r="G133" s="31">
        <f t="shared" si="30"/>
        <v>0</v>
      </c>
      <c r="H133" s="31">
        <f t="shared" si="31"/>
        <v>0</v>
      </c>
      <c r="I133" s="31">
        <f t="shared" si="32"/>
        <v>0</v>
      </c>
      <c r="J133" s="31">
        <f t="shared" si="33"/>
        <v>0</v>
      </c>
      <c r="K133" s="31">
        <f t="shared" ca="1" si="38"/>
        <v>2.3899107426506173E-2</v>
      </c>
      <c r="L133" s="31">
        <f t="shared" ca="1" si="34"/>
        <v>5.7116733578368257E-4</v>
      </c>
      <c r="M133" s="31">
        <f t="shared" ca="1" si="43"/>
        <v>1.4937921808712856E-11</v>
      </c>
      <c r="N133" s="31">
        <f t="shared" ca="1" si="44"/>
        <v>5.3335432562008209E-11</v>
      </c>
      <c r="O133" s="31">
        <f t="shared" ca="1" si="45"/>
        <v>3.3890323656604838E-7</v>
      </c>
      <c r="P133" s="9">
        <f t="shared" ca="1" si="35"/>
        <v>-2.3899107426506173E-2</v>
      </c>
      <c r="Q133" s="9"/>
      <c r="R133" s="9"/>
      <c r="S133" s="9"/>
      <c r="T133" s="9"/>
    </row>
    <row r="134" spans="1:20" x14ac:dyDescent="0.2">
      <c r="A134" s="40"/>
      <c r="B134" s="40"/>
      <c r="C134" s="9"/>
      <c r="D134" s="39">
        <f t="shared" si="42"/>
        <v>0</v>
      </c>
      <c r="E134" s="39">
        <f t="shared" si="42"/>
        <v>0</v>
      </c>
      <c r="F134" s="31">
        <f t="shared" si="29"/>
        <v>0</v>
      </c>
      <c r="G134" s="31">
        <f t="shared" si="30"/>
        <v>0</v>
      </c>
      <c r="H134" s="31">
        <f t="shared" si="31"/>
        <v>0</v>
      </c>
      <c r="I134" s="31">
        <f t="shared" si="32"/>
        <v>0</v>
      </c>
      <c r="J134" s="31">
        <f t="shared" si="33"/>
        <v>0</v>
      </c>
      <c r="K134" s="31">
        <f t="shared" ca="1" si="38"/>
        <v>2.3899107426506173E-2</v>
      </c>
      <c r="L134" s="31">
        <f t="shared" ca="1" si="34"/>
        <v>5.7116733578368257E-4</v>
      </c>
      <c r="M134" s="31">
        <f t="shared" ca="1" si="43"/>
        <v>1.4937921808712856E-11</v>
      </c>
      <c r="N134" s="31">
        <f t="shared" ca="1" si="44"/>
        <v>5.3335432562008209E-11</v>
      </c>
      <c r="O134" s="31">
        <f t="shared" ca="1" si="45"/>
        <v>3.3890323656604838E-7</v>
      </c>
      <c r="P134" s="9">
        <f t="shared" ca="1" si="35"/>
        <v>-2.3899107426506173E-2</v>
      </c>
      <c r="Q134" s="9"/>
      <c r="R134" s="9"/>
      <c r="S134" s="9"/>
      <c r="T134" s="9"/>
    </row>
    <row r="135" spans="1:20" x14ac:dyDescent="0.2">
      <c r="A135" s="40"/>
      <c r="B135" s="40"/>
      <c r="C135" s="9"/>
      <c r="D135" s="39">
        <f t="shared" si="42"/>
        <v>0</v>
      </c>
      <c r="E135" s="39">
        <f t="shared" si="42"/>
        <v>0</v>
      </c>
      <c r="F135" s="31">
        <f t="shared" si="29"/>
        <v>0</v>
      </c>
      <c r="G135" s="31">
        <f t="shared" si="30"/>
        <v>0</v>
      </c>
      <c r="H135" s="31">
        <f t="shared" si="31"/>
        <v>0</v>
      </c>
      <c r="I135" s="31">
        <f t="shared" si="32"/>
        <v>0</v>
      </c>
      <c r="J135" s="31">
        <f t="shared" si="33"/>
        <v>0</v>
      </c>
      <c r="K135" s="31">
        <f t="shared" ca="1" si="38"/>
        <v>2.3899107426506173E-2</v>
      </c>
      <c r="L135" s="31">
        <f t="shared" ca="1" si="34"/>
        <v>5.7116733578368257E-4</v>
      </c>
      <c r="M135" s="31">
        <f t="shared" ca="1" si="43"/>
        <v>1.4937921808712856E-11</v>
      </c>
      <c r="N135" s="31">
        <f t="shared" ca="1" si="44"/>
        <v>5.3335432562008209E-11</v>
      </c>
      <c r="O135" s="31">
        <f t="shared" ca="1" si="45"/>
        <v>3.3890323656604838E-7</v>
      </c>
      <c r="P135" s="9">
        <f t="shared" ca="1" si="35"/>
        <v>-2.3899107426506173E-2</v>
      </c>
      <c r="Q135" s="9"/>
      <c r="R135" s="9"/>
      <c r="S135" s="9"/>
      <c r="T135" s="9"/>
    </row>
    <row r="136" spans="1:20" x14ac:dyDescent="0.2">
      <c r="A136" s="40"/>
      <c r="B136" s="40"/>
      <c r="C136" s="9"/>
      <c r="D136" s="39">
        <f t="shared" si="42"/>
        <v>0</v>
      </c>
      <c r="E136" s="39">
        <f t="shared" si="42"/>
        <v>0</v>
      </c>
      <c r="F136" s="31">
        <f t="shared" si="29"/>
        <v>0</v>
      </c>
      <c r="G136" s="31">
        <f t="shared" si="30"/>
        <v>0</v>
      </c>
      <c r="H136" s="31">
        <f t="shared" si="31"/>
        <v>0</v>
      </c>
      <c r="I136" s="31">
        <f t="shared" si="32"/>
        <v>0</v>
      </c>
      <c r="J136" s="31">
        <f t="shared" si="33"/>
        <v>0</v>
      </c>
      <c r="K136" s="31">
        <f t="shared" ca="1" si="38"/>
        <v>2.3899107426506173E-2</v>
      </c>
      <c r="L136" s="31">
        <f t="shared" ca="1" si="34"/>
        <v>5.7116733578368257E-4</v>
      </c>
      <c r="M136" s="31">
        <f t="shared" ca="1" si="43"/>
        <v>1.4937921808712856E-11</v>
      </c>
      <c r="N136" s="31">
        <f t="shared" ca="1" si="44"/>
        <v>5.3335432562008209E-11</v>
      </c>
      <c r="O136" s="31">
        <f t="shared" ca="1" si="45"/>
        <v>3.3890323656604838E-7</v>
      </c>
      <c r="P136" s="9">
        <f t="shared" ca="1" si="35"/>
        <v>-2.3899107426506173E-2</v>
      </c>
      <c r="Q136" s="9"/>
      <c r="R136" s="9"/>
      <c r="S136" s="9"/>
      <c r="T136" s="9"/>
    </row>
    <row r="137" spans="1:20" x14ac:dyDescent="0.2">
      <c r="A137" s="40"/>
      <c r="B137" s="40"/>
      <c r="C137" s="9"/>
      <c r="D137" s="39">
        <f t="shared" si="42"/>
        <v>0</v>
      </c>
      <c r="E137" s="39">
        <f t="shared" si="42"/>
        <v>0</v>
      </c>
      <c r="F137" s="31">
        <f t="shared" si="29"/>
        <v>0</v>
      </c>
      <c r="G137" s="31">
        <f t="shared" si="30"/>
        <v>0</v>
      </c>
      <c r="H137" s="31">
        <f t="shared" si="31"/>
        <v>0</v>
      </c>
      <c r="I137" s="31">
        <f t="shared" si="32"/>
        <v>0</v>
      </c>
      <c r="J137" s="31">
        <f t="shared" si="33"/>
        <v>0</v>
      </c>
      <c r="K137" s="31">
        <f t="shared" ca="1" si="38"/>
        <v>2.3899107426506173E-2</v>
      </c>
      <c r="L137" s="31">
        <f t="shared" ca="1" si="34"/>
        <v>5.7116733578368257E-4</v>
      </c>
      <c r="M137" s="31">
        <f t="shared" ca="1" si="43"/>
        <v>1.4937921808712856E-11</v>
      </c>
      <c r="N137" s="31">
        <f t="shared" ca="1" si="44"/>
        <v>5.3335432562008209E-11</v>
      </c>
      <c r="O137" s="31">
        <f t="shared" ca="1" si="45"/>
        <v>3.3890323656604838E-7</v>
      </c>
      <c r="P137" s="9">
        <f t="shared" ca="1" si="35"/>
        <v>-2.3899107426506173E-2</v>
      </c>
      <c r="Q137" s="9"/>
      <c r="R137" s="9"/>
      <c r="S137" s="9"/>
      <c r="T137" s="9"/>
    </row>
    <row r="138" spans="1:20" x14ac:dyDescent="0.2">
      <c r="A138" s="40"/>
      <c r="B138" s="40"/>
      <c r="C138" s="9"/>
      <c r="D138" s="39">
        <f t="shared" si="42"/>
        <v>0</v>
      </c>
      <c r="E138" s="39">
        <f t="shared" si="42"/>
        <v>0</v>
      </c>
      <c r="F138" s="31">
        <f t="shared" si="29"/>
        <v>0</v>
      </c>
      <c r="G138" s="31">
        <f t="shared" si="30"/>
        <v>0</v>
      </c>
      <c r="H138" s="31">
        <f t="shared" si="31"/>
        <v>0</v>
      </c>
      <c r="I138" s="31">
        <f t="shared" si="32"/>
        <v>0</v>
      </c>
      <c r="J138" s="31">
        <f t="shared" si="33"/>
        <v>0</v>
      </c>
      <c r="K138" s="31">
        <f t="shared" ca="1" si="38"/>
        <v>2.3899107426506173E-2</v>
      </c>
      <c r="L138" s="31">
        <f t="shared" ca="1" si="34"/>
        <v>5.7116733578368257E-4</v>
      </c>
      <c r="M138" s="31">
        <f t="shared" ca="1" si="43"/>
        <v>1.4937921808712856E-11</v>
      </c>
      <c r="N138" s="31">
        <f t="shared" ca="1" si="44"/>
        <v>5.3335432562008209E-11</v>
      </c>
      <c r="O138" s="31">
        <f t="shared" ca="1" si="45"/>
        <v>3.3890323656604838E-7</v>
      </c>
      <c r="P138" s="9">
        <f t="shared" ca="1" si="35"/>
        <v>-2.3899107426506173E-2</v>
      </c>
      <c r="Q138" s="9"/>
      <c r="R138" s="9"/>
      <c r="S138" s="9"/>
      <c r="T138" s="9"/>
    </row>
    <row r="139" spans="1:20" x14ac:dyDescent="0.2">
      <c r="A139" s="40"/>
      <c r="B139" s="40"/>
      <c r="C139" s="9"/>
      <c r="D139" s="39">
        <f t="shared" si="42"/>
        <v>0</v>
      </c>
      <c r="E139" s="39">
        <f t="shared" si="42"/>
        <v>0</v>
      </c>
      <c r="F139" s="31">
        <f t="shared" si="29"/>
        <v>0</v>
      </c>
      <c r="G139" s="31">
        <f t="shared" si="30"/>
        <v>0</v>
      </c>
      <c r="H139" s="31">
        <f t="shared" si="31"/>
        <v>0</v>
      </c>
      <c r="I139" s="31">
        <f t="shared" si="32"/>
        <v>0</v>
      </c>
      <c r="J139" s="31">
        <f t="shared" si="33"/>
        <v>0</v>
      </c>
      <c r="K139" s="31">
        <f t="shared" ca="1" si="38"/>
        <v>2.3899107426506173E-2</v>
      </c>
      <c r="L139" s="31">
        <f t="shared" ca="1" si="34"/>
        <v>5.7116733578368257E-4</v>
      </c>
      <c r="M139" s="31">
        <f t="shared" ca="1" si="43"/>
        <v>1.4937921808712856E-11</v>
      </c>
      <c r="N139" s="31">
        <f t="shared" ca="1" si="44"/>
        <v>5.3335432562008209E-11</v>
      </c>
      <c r="O139" s="31">
        <f t="shared" ca="1" si="45"/>
        <v>3.3890323656604838E-7</v>
      </c>
      <c r="P139" s="9">
        <f t="shared" ca="1" si="35"/>
        <v>-2.3899107426506173E-2</v>
      </c>
      <c r="Q139" s="9"/>
      <c r="R139" s="9"/>
      <c r="S139" s="9"/>
      <c r="T139" s="9"/>
    </row>
    <row r="140" spans="1:20" x14ac:dyDescent="0.2">
      <c r="A140" s="40"/>
      <c r="B140" s="40"/>
      <c r="C140" s="9"/>
      <c r="D140" s="39">
        <f t="shared" si="42"/>
        <v>0</v>
      </c>
      <c r="E140" s="39">
        <f t="shared" si="42"/>
        <v>0</v>
      </c>
      <c r="F140" s="31">
        <f t="shared" si="29"/>
        <v>0</v>
      </c>
      <c r="G140" s="31">
        <f t="shared" si="30"/>
        <v>0</v>
      </c>
      <c r="H140" s="31">
        <f t="shared" si="31"/>
        <v>0</v>
      </c>
      <c r="I140" s="31">
        <f t="shared" si="32"/>
        <v>0</v>
      </c>
      <c r="J140" s="31">
        <f t="shared" si="33"/>
        <v>0</v>
      </c>
      <c r="K140" s="31">
        <f t="shared" ca="1" si="38"/>
        <v>2.3899107426506173E-2</v>
      </c>
      <c r="L140" s="31">
        <f t="shared" ca="1" si="34"/>
        <v>5.7116733578368257E-4</v>
      </c>
      <c r="M140" s="31">
        <f t="shared" ca="1" si="43"/>
        <v>1.4937921808712856E-11</v>
      </c>
      <c r="N140" s="31">
        <f t="shared" ca="1" si="44"/>
        <v>5.3335432562008209E-11</v>
      </c>
      <c r="O140" s="31">
        <f t="shared" ca="1" si="45"/>
        <v>3.3890323656604838E-7</v>
      </c>
      <c r="P140" s="9">
        <f t="shared" ca="1" si="35"/>
        <v>-2.3899107426506173E-2</v>
      </c>
      <c r="Q140" s="9"/>
      <c r="R140" s="9"/>
      <c r="S140" s="9"/>
      <c r="T140" s="9"/>
    </row>
    <row r="141" spans="1:20" x14ac:dyDescent="0.2">
      <c r="A141" s="40"/>
      <c r="B141" s="40"/>
      <c r="C141" s="9"/>
      <c r="D141" s="39">
        <f t="shared" si="42"/>
        <v>0</v>
      </c>
      <c r="E141" s="39">
        <f t="shared" si="42"/>
        <v>0</v>
      </c>
      <c r="F141" s="31">
        <f t="shared" si="29"/>
        <v>0</v>
      </c>
      <c r="G141" s="31">
        <f t="shared" si="30"/>
        <v>0</v>
      </c>
      <c r="H141" s="31">
        <f t="shared" si="31"/>
        <v>0</v>
      </c>
      <c r="I141" s="31">
        <f t="shared" si="32"/>
        <v>0</v>
      </c>
      <c r="J141" s="31">
        <f t="shared" si="33"/>
        <v>0</v>
      </c>
      <c r="K141" s="31">
        <f t="shared" ca="1" si="38"/>
        <v>2.3899107426506173E-2</v>
      </c>
      <c r="L141" s="31">
        <f t="shared" ca="1" si="34"/>
        <v>5.7116733578368257E-4</v>
      </c>
      <c r="M141" s="31">
        <f t="shared" ca="1" si="43"/>
        <v>1.4937921808712856E-11</v>
      </c>
      <c r="N141" s="31">
        <f t="shared" ca="1" si="44"/>
        <v>5.3335432562008209E-11</v>
      </c>
      <c r="O141" s="31">
        <f t="shared" ca="1" si="45"/>
        <v>3.3890323656604838E-7</v>
      </c>
      <c r="P141" s="9">
        <f t="shared" ca="1" si="35"/>
        <v>-2.3899107426506173E-2</v>
      </c>
      <c r="Q141" s="9"/>
      <c r="R141" s="9"/>
      <c r="S141" s="9"/>
      <c r="T141" s="9"/>
    </row>
    <row r="142" spans="1:20" x14ac:dyDescent="0.2">
      <c r="A142" s="40"/>
      <c r="B142" s="40"/>
      <c r="C142" s="9"/>
      <c r="D142" s="39">
        <f t="shared" si="42"/>
        <v>0</v>
      </c>
      <c r="E142" s="39">
        <f t="shared" si="42"/>
        <v>0</v>
      </c>
      <c r="F142" s="31">
        <f t="shared" si="29"/>
        <v>0</v>
      </c>
      <c r="G142" s="31">
        <f t="shared" si="30"/>
        <v>0</v>
      </c>
      <c r="H142" s="31">
        <f t="shared" si="31"/>
        <v>0</v>
      </c>
      <c r="I142" s="31">
        <f t="shared" si="32"/>
        <v>0</v>
      </c>
      <c r="J142" s="31">
        <f t="shared" si="33"/>
        <v>0</v>
      </c>
      <c r="K142" s="31">
        <f t="shared" ca="1" si="38"/>
        <v>2.3899107426506173E-2</v>
      </c>
      <c r="L142" s="31">
        <f t="shared" ca="1" si="34"/>
        <v>5.7116733578368257E-4</v>
      </c>
      <c r="M142" s="31">
        <f t="shared" ca="1" si="43"/>
        <v>1.4937921808712856E-11</v>
      </c>
      <c r="N142" s="31">
        <f t="shared" ca="1" si="44"/>
        <v>5.3335432562008209E-11</v>
      </c>
      <c r="O142" s="31">
        <f t="shared" ca="1" si="45"/>
        <v>3.3890323656604838E-7</v>
      </c>
      <c r="P142" s="9">
        <f t="shared" ca="1" si="35"/>
        <v>-2.3899107426506173E-2</v>
      </c>
      <c r="Q142" s="9"/>
      <c r="R142" s="9"/>
      <c r="S142" s="9"/>
      <c r="T142" s="9"/>
    </row>
    <row r="143" spans="1:20" x14ac:dyDescent="0.2">
      <c r="A143" s="40"/>
      <c r="B143" s="40"/>
      <c r="C143" s="9"/>
      <c r="D143" s="39">
        <f t="shared" si="42"/>
        <v>0</v>
      </c>
      <c r="E143" s="39">
        <f t="shared" si="42"/>
        <v>0</v>
      </c>
      <c r="F143" s="31">
        <f t="shared" si="29"/>
        <v>0</v>
      </c>
      <c r="G143" s="31">
        <f t="shared" si="30"/>
        <v>0</v>
      </c>
      <c r="H143" s="31">
        <f t="shared" si="31"/>
        <v>0</v>
      </c>
      <c r="I143" s="31">
        <f t="shared" si="32"/>
        <v>0</v>
      </c>
      <c r="J143" s="31">
        <f t="shared" si="33"/>
        <v>0</v>
      </c>
      <c r="K143" s="31">
        <f t="shared" ca="1" si="38"/>
        <v>2.3899107426506173E-2</v>
      </c>
      <c r="L143" s="31">
        <f t="shared" ca="1" si="34"/>
        <v>5.7116733578368257E-4</v>
      </c>
      <c r="M143" s="31">
        <f t="shared" ca="1" si="43"/>
        <v>1.4937921808712856E-11</v>
      </c>
      <c r="N143" s="31">
        <f t="shared" ca="1" si="44"/>
        <v>5.3335432562008209E-11</v>
      </c>
      <c r="O143" s="31">
        <f t="shared" ca="1" si="45"/>
        <v>3.3890323656604838E-7</v>
      </c>
      <c r="P143" s="9">
        <f t="shared" ca="1" si="35"/>
        <v>-2.3899107426506173E-2</v>
      </c>
      <c r="Q143" s="9"/>
      <c r="R143" s="9"/>
      <c r="S143" s="9"/>
      <c r="T143" s="9"/>
    </row>
    <row r="144" spans="1:20" x14ac:dyDescent="0.2">
      <c r="A144" s="40"/>
      <c r="B144" s="40"/>
      <c r="C144" s="9"/>
      <c r="D144" s="39">
        <f t="shared" si="42"/>
        <v>0</v>
      </c>
      <c r="E144" s="39">
        <f t="shared" si="42"/>
        <v>0</v>
      </c>
      <c r="F144" s="31">
        <f t="shared" si="29"/>
        <v>0</v>
      </c>
      <c r="G144" s="31">
        <f t="shared" si="30"/>
        <v>0</v>
      </c>
      <c r="H144" s="31">
        <f t="shared" si="31"/>
        <v>0</v>
      </c>
      <c r="I144" s="31">
        <f t="shared" si="32"/>
        <v>0</v>
      </c>
      <c r="J144" s="31">
        <f t="shared" si="33"/>
        <v>0</v>
      </c>
      <c r="K144" s="31">
        <f t="shared" ca="1" si="38"/>
        <v>2.3899107426506173E-2</v>
      </c>
      <c r="L144" s="31">
        <f t="shared" ca="1" si="34"/>
        <v>5.7116733578368257E-4</v>
      </c>
      <c r="M144" s="31">
        <f t="shared" ca="1" si="43"/>
        <v>1.4937921808712856E-11</v>
      </c>
      <c r="N144" s="31">
        <f t="shared" ca="1" si="44"/>
        <v>5.3335432562008209E-11</v>
      </c>
      <c r="O144" s="31">
        <f t="shared" ca="1" si="45"/>
        <v>3.3890323656604838E-7</v>
      </c>
      <c r="P144" s="9">
        <f t="shared" ca="1" si="35"/>
        <v>-2.3899107426506173E-2</v>
      </c>
      <c r="Q144" s="9"/>
      <c r="R144" s="9"/>
      <c r="S144" s="9"/>
      <c r="T144" s="9"/>
    </row>
    <row r="145" spans="1:20" x14ac:dyDescent="0.2">
      <c r="A145" s="40"/>
      <c r="B145" s="40"/>
      <c r="C145" s="9"/>
      <c r="D145" s="39">
        <f t="shared" si="42"/>
        <v>0</v>
      </c>
      <c r="E145" s="39">
        <f t="shared" si="42"/>
        <v>0</v>
      </c>
      <c r="F145" s="31">
        <f t="shared" si="29"/>
        <v>0</v>
      </c>
      <c r="G145" s="31">
        <f t="shared" si="30"/>
        <v>0</v>
      </c>
      <c r="H145" s="31">
        <f t="shared" si="31"/>
        <v>0</v>
      </c>
      <c r="I145" s="31">
        <f t="shared" si="32"/>
        <v>0</v>
      </c>
      <c r="J145" s="31">
        <f t="shared" si="33"/>
        <v>0</v>
      </c>
      <c r="K145" s="31">
        <f t="shared" ca="1" si="38"/>
        <v>2.3899107426506173E-2</v>
      </c>
      <c r="L145" s="31">
        <f t="shared" ca="1" si="34"/>
        <v>5.7116733578368257E-4</v>
      </c>
      <c r="M145" s="31">
        <f t="shared" ca="1" si="43"/>
        <v>1.4937921808712856E-11</v>
      </c>
      <c r="N145" s="31">
        <f t="shared" ca="1" si="44"/>
        <v>5.3335432562008209E-11</v>
      </c>
      <c r="O145" s="31">
        <f t="shared" ca="1" si="45"/>
        <v>3.3890323656604838E-7</v>
      </c>
      <c r="P145" s="9">
        <f t="shared" ca="1" si="35"/>
        <v>-2.3899107426506173E-2</v>
      </c>
      <c r="Q145" s="9"/>
      <c r="R145" s="9"/>
      <c r="S145" s="9"/>
      <c r="T145" s="9"/>
    </row>
    <row r="146" spans="1:20" x14ac:dyDescent="0.2">
      <c r="A146" s="40"/>
      <c r="B146" s="40"/>
      <c r="C146" s="9"/>
      <c r="D146" s="39">
        <f t="shared" si="42"/>
        <v>0</v>
      </c>
      <c r="E146" s="39">
        <f t="shared" si="42"/>
        <v>0</v>
      </c>
      <c r="F146" s="31">
        <f t="shared" si="29"/>
        <v>0</v>
      </c>
      <c r="G146" s="31">
        <f t="shared" si="30"/>
        <v>0</v>
      </c>
      <c r="H146" s="31">
        <f t="shared" si="31"/>
        <v>0</v>
      </c>
      <c r="I146" s="31">
        <f t="shared" si="32"/>
        <v>0</v>
      </c>
      <c r="J146" s="31">
        <f t="shared" si="33"/>
        <v>0</v>
      </c>
      <c r="K146" s="31">
        <f t="shared" ca="1" si="38"/>
        <v>2.3899107426506173E-2</v>
      </c>
      <c r="L146" s="31">
        <f t="shared" ca="1" si="34"/>
        <v>5.7116733578368257E-4</v>
      </c>
      <c r="M146" s="31">
        <f t="shared" ca="1" si="43"/>
        <v>1.4937921808712856E-11</v>
      </c>
      <c r="N146" s="31">
        <f t="shared" ca="1" si="44"/>
        <v>5.3335432562008209E-11</v>
      </c>
      <c r="O146" s="31">
        <f t="shared" ca="1" si="45"/>
        <v>3.3890323656604838E-7</v>
      </c>
      <c r="P146" s="9">
        <f t="shared" ca="1" si="35"/>
        <v>-2.3899107426506173E-2</v>
      </c>
      <c r="Q146" s="9"/>
      <c r="R146" s="9"/>
      <c r="S146" s="9"/>
      <c r="T146" s="9"/>
    </row>
    <row r="147" spans="1:20" x14ac:dyDescent="0.2">
      <c r="A147" s="40"/>
      <c r="B147" s="40"/>
      <c r="C147" s="9"/>
      <c r="D147" s="39">
        <f t="shared" si="42"/>
        <v>0</v>
      </c>
      <c r="E147" s="39">
        <f t="shared" si="42"/>
        <v>0</v>
      </c>
      <c r="F147" s="31">
        <f t="shared" si="29"/>
        <v>0</v>
      </c>
      <c r="G147" s="31">
        <f t="shared" si="30"/>
        <v>0</v>
      </c>
      <c r="H147" s="31">
        <f t="shared" si="31"/>
        <v>0</v>
      </c>
      <c r="I147" s="31">
        <f t="shared" si="32"/>
        <v>0</v>
      </c>
      <c r="J147" s="31">
        <f t="shared" si="33"/>
        <v>0</v>
      </c>
      <c r="K147" s="31">
        <f t="shared" ca="1" si="38"/>
        <v>2.3899107426506173E-2</v>
      </c>
      <c r="L147" s="31">
        <f t="shared" ca="1" si="34"/>
        <v>5.7116733578368257E-4</v>
      </c>
      <c r="M147" s="31">
        <f t="shared" ca="1" si="43"/>
        <v>1.4937921808712856E-11</v>
      </c>
      <c r="N147" s="31">
        <f t="shared" ca="1" si="44"/>
        <v>5.3335432562008209E-11</v>
      </c>
      <c r="O147" s="31">
        <f t="shared" ca="1" si="45"/>
        <v>3.3890323656604838E-7</v>
      </c>
      <c r="P147" s="9">
        <f t="shared" ca="1" si="35"/>
        <v>-2.3899107426506173E-2</v>
      </c>
      <c r="Q147" s="9"/>
      <c r="R147" s="9"/>
      <c r="S147" s="9"/>
      <c r="T147" s="9"/>
    </row>
    <row r="148" spans="1:20" x14ac:dyDescent="0.2">
      <c r="A148" s="40"/>
      <c r="B148" s="40"/>
      <c r="C148" s="9"/>
      <c r="D148" s="39">
        <f t="shared" si="42"/>
        <v>0</v>
      </c>
      <c r="E148" s="39">
        <f t="shared" si="42"/>
        <v>0</v>
      </c>
      <c r="F148" s="31">
        <f t="shared" si="29"/>
        <v>0</v>
      </c>
      <c r="G148" s="31">
        <f t="shared" si="30"/>
        <v>0</v>
      </c>
      <c r="H148" s="31">
        <f t="shared" si="31"/>
        <v>0</v>
      </c>
      <c r="I148" s="31">
        <f t="shared" si="32"/>
        <v>0</v>
      </c>
      <c r="J148" s="31">
        <f t="shared" si="33"/>
        <v>0</v>
      </c>
      <c r="K148" s="31">
        <f t="shared" ca="1" si="38"/>
        <v>2.3899107426506173E-2</v>
      </c>
      <c r="L148" s="31">
        <f t="shared" ca="1" si="34"/>
        <v>5.7116733578368257E-4</v>
      </c>
      <c r="M148" s="31">
        <f t="shared" ca="1" si="43"/>
        <v>1.4937921808712856E-11</v>
      </c>
      <c r="N148" s="31">
        <f t="shared" ca="1" si="44"/>
        <v>5.3335432562008209E-11</v>
      </c>
      <c r="O148" s="31">
        <f t="shared" ca="1" si="45"/>
        <v>3.3890323656604838E-7</v>
      </c>
      <c r="P148" s="9">
        <f t="shared" ca="1" si="35"/>
        <v>-2.3899107426506173E-2</v>
      </c>
      <c r="Q148" s="9"/>
      <c r="R148" s="9"/>
      <c r="S148" s="9"/>
      <c r="T148" s="9"/>
    </row>
    <row r="149" spans="1:20" x14ac:dyDescent="0.2">
      <c r="A149" s="40"/>
      <c r="B149" s="40"/>
      <c r="C149" s="9"/>
      <c r="D149" s="39">
        <f t="shared" si="42"/>
        <v>0</v>
      </c>
      <c r="E149" s="39">
        <f t="shared" si="42"/>
        <v>0</v>
      </c>
      <c r="F149" s="31">
        <f t="shared" si="29"/>
        <v>0</v>
      </c>
      <c r="G149" s="31">
        <f t="shared" si="30"/>
        <v>0</v>
      </c>
      <c r="H149" s="31">
        <f t="shared" si="31"/>
        <v>0</v>
      </c>
      <c r="I149" s="31">
        <f t="shared" si="32"/>
        <v>0</v>
      </c>
      <c r="J149" s="31">
        <f t="shared" si="33"/>
        <v>0</v>
      </c>
      <c r="K149" s="31">
        <f t="shared" ref="K149:K180" ca="1" si="46">+E$4+E$5*D149+E$6*D149^2</f>
        <v>2.3899107426506173E-2</v>
      </c>
      <c r="L149" s="31">
        <f t="shared" ca="1" si="34"/>
        <v>5.7116733578368257E-4</v>
      </c>
      <c r="M149" s="31">
        <f t="shared" ca="1" si="43"/>
        <v>1.4937921808712856E-11</v>
      </c>
      <c r="N149" s="31">
        <f t="shared" ca="1" si="44"/>
        <v>5.3335432562008209E-11</v>
      </c>
      <c r="O149" s="31">
        <f t="shared" ca="1" si="45"/>
        <v>3.3890323656604838E-7</v>
      </c>
      <c r="P149" s="9">
        <f t="shared" ca="1" si="35"/>
        <v>-2.3899107426506173E-2</v>
      </c>
      <c r="Q149" s="9"/>
      <c r="R149" s="9"/>
      <c r="S149" s="9"/>
      <c r="T149" s="9"/>
    </row>
    <row r="150" spans="1:20" x14ac:dyDescent="0.2">
      <c r="A150" s="40"/>
      <c r="B150" s="40"/>
      <c r="C150" s="9"/>
      <c r="D150" s="39">
        <f t="shared" si="42"/>
        <v>0</v>
      </c>
      <c r="E150" s="39">
        <f t="shared" si="42"/>
        <v>0</v>
      </c>
      <c r="F150" s="31">
        <f t="shared" ref="F150:F195" si="47">D150*D150</f>
        <v>0</v>
      </c>
      <c r="G150" s="31">
        <f t="shared" ref="G150:G195" si="48">D150*F150</f>
        <v>0</v>
      </c>
      <c r="H150" s="31">
        <f t="shared" ref="H150:H195" si="49">F150*F150</f>
        <v>0</v>
      </c>
      <c r="I150" s="31">
        <f t="shared" ref="I150:I195" si="50">E150*D150</f>
        <v>0</v>
      </c>
      <c r="J150" s="31">
        <f t="shared" ref="J150:J195" si="51">I150*D150</f>
        <v>0</v>
      </c>
      <c r="K150" s="31">
        <f t="shared" ca="1" si="46"/>
        <v>2.3899107426506173E-2</v>
      </c>
      <c r="L150" s="31">
        <f t="shared" ref="L150:L195" ca="1" si="52">+(K150-E150)^2</f>
        <v>5.7116733578368257E-4</v>
      </c>
      <c r="M150" s="31">
        <f t="shared" ca="1" si="43"/>
        <v>1.4937921808712856E-11</v>
      </c>
      <c r="N150" s="31">
        <f t="shared" ca="1" si="44"/>
        <v>5.3335432562008209E-11</v>
      </c>
      <c r="O150" s="31">
        <f t="shared" ca="1" si="45"/>
        <v>3.3890323656604838E-7</v>
      </c>
      <c r="P150" s="9">
        <f t="shared" ref="P150:P195" ca="1" si="53">+E150-K150</f>
        <v>-2.3899107426506173E-2</v>
      </c>
      <c r="Q150" s="9"/>
      <c r="R150" s="9"/>
      <c r="S150" s="9"/>
      <c r="T150" s="9"/>
    </row>
    <row r="151" spans="1:20" x14ac:dyDescent="0.2">
      <c r="A151" s="40"/>
      <c r="B151" s="40"/>
      <c r="C151" s="9"/>
      <c r="D151" s="39">
        <f t="shared" si="42"/>
        <v>0</v>
      </c>
      <c r="E151" s="39">
        <f t="shared" si="42"/>
        <v>0</v>
      </c>
      <c r="F151" s="31">
        <f t="shared" si="47"/>
        <v>0</v>
      </c>
      <c r="G151" s="31">
        <f t="shared" si="48"/>
        <v>0</v>
      </c>
      <c r="H151" s="31">
        <f t="shared" si="49"/>
        <v>0</v>
      </c>
      <c r="I151" s="31">
        <f t="shared" si="50"/>
        <v>0</v>
      </c>
      <c r="J151" s="31">
        <f t="shared" si="51"/>
        <v>0</v>
      </c>
      <c r="K151" s="31">
        <f t="shared" ca="1" si="46"/>
        <v>2.3899107426506173E-2</v>
      </c>
      <c r="L151" s="31">
        <f t="shared" ca="1" si="52"/>
        <v>5.7116733578368257E-4</v>
      </c>
      <c r="M151" s="31">
        <f t="shared" ca="1" si="43"/>
        <v>1.4937921808712856E-11</v>
      </c>
      <c r="N151" s="31">
        <f t="shared" ca="1" si="44"/>
        <v>5.3335432562008209E-11</v>
      </c>
      <c r="O151" s="31">
        <f t="shared" ca="1" si="45"/>
        <v>3.3890323656604838E-7</v>
      </c>
      <c r="P151" s="9">
        <f t="shared" ca="1" si="53"/>
        <v>-2.3899107426506173E-2</v>
      </c>
      <c r="Q151" s="9"/>
      <c r="R151" s="9"/>
      <c r="S151" s="9"/>
      <c r="T151" s="9"/>
    </row>
    <row r="152" spans="1:20" x14ac:dyDescent="0.2">
      <c r="A152" s="40"/>
      <c r="B152" s="40"/>
      <c r="C152" s="9"/>
      <c r="D152" s="39">
        <f t="shared" si="42"/>
        <v>0</v>
      </c>
      <c r="E152" s="39">
        <f t="shared" si="42"/>
        <v>0</v>
      </c>
      <c r="F152" s="31">
        <f t="shared" si="47"/>
        <v>0</v>
      </c>
      <c r="G152" s="31">
        <f t="shared" si="48"/>
        <v>0</v>
      </c>
      <c r="H152" s="31">
        <f t="shared" si="49"/>
        <v>0</v>
      </c>
      <c r="I152" s="31">
        <f t="shared" si="50"/>
        <v>0</v>
      </c>
      <c r="J152" s="31">
        <f t="shared" si="51"/>
        <v>0</v>
      </c>
      <c r="K152" s="31">
        <f t="shared" ca="1" si="46"/>
        <v>2.3899107426506173E-2</v>
      </c>
      <c r="L152" s="31">
        <f t="shared" ca="1" si="52"/>
        <v>5.7116733578368257E-4</v>
      </c>
      <c r="M152" s="31">
        <f t="shared" ca="1" si="43"/>
        <v>1.4937921808712856E-11</v>
      </c>
      <c r="N152" s="31">
        <f t="shared" ca="1" si="44"/>
        <v>5.3335432562008209E-11</v>
      </c>
      <c r="O152" s="31">
        <f t="shared" ca="1" si="45"/>
        <v>3.3890323656604838E-7</v>
      </c>
      <c r="P152" s="9">
        <f t="shared" ca="1" si="53"/>
        <v>-2.3899107426506173E-2</v>
      </c>
      <c r="Q152" s="9"/>
      <c r="R152" s="9"/>
      <c r="S152" s="9"/>
      <c r="T152" s="9"/>
    </row>
    <row r="153" spans="1:20" x14ac:dyDescent="0.2">
      <c r="A153" s="40"/>
      <c r="B153" s="40"/>
      <c r="C153" s="9"/>
      <c r="D153" s="39">
        <f t="shared" si="42"/>
        <v>0</v>
      </c>
      <c r="E153" s="39">
        <f t="shared" si="42"/>
        <v>0</v>
      </c>
      <c r="F153" s="31">
        <f t="shared" si="47"/>
        <v>0</v>
      </c>
      <c r="G153" s="31">
        <f t="shared" si="48"/>
        <v>0</v>
      </c>
      <c r="H153" s="31">
        <f t="shared" si="49"/>
        <v>0</v>
      </c>
      <c r="I153" s="31">
        <f t="shared" si="50"/>
        <v>0</v>
      </c>
      <c r="J153" s="31">
        <f t="shared" si="51"/>
        <v>0</v>
      </c>
      <c r="K153" s="31">
        <f t="shared" ca="1" si="46"/>
        <v>2.3899107426506173E-2</v>
      </c>
      <c r="L153" s="31">
        <f t="shared" ca="1" si="52"/>
        <v>5.7116733578368257E-4</v>
      </c>
      <c r="M153" s="31">
        <f t="shared" ca="1" si="43"/>
        <v>1.4937921808712856E-11</v>
      </c>
      <c r="N153" s="31">
        <f t="shared" ca="1" si="44"/>
        <v>5.3335432562008209E-11</v>
      </c>
      <c r="O153" s="31">
        <f t="shared" ca="1" si="45"/>
        <v>3.3890323656604838E-7</v>
      </c>
      <c r="P153" s="9">
        <f t="shared" ca="1" si="53"/>
        <v>-2.3899107426506173E-2</v>
      </c>
      <c r="Q153" s="9"/>
      <c r="R153" s="9"/>
      <c r="S153" s="9"/>
      <c r="T153" s="9"/>
    </row>
    <row r="154" spans="1:20" x14ac:dyDescent="0.2">
      <c r="A154" s="40"/>
      <c r="B154" s="40"/>
      <c r="C154" s="9"/>
      <c r="D154" s="39">
        <f t="shared" si="42"/>
        <v>0</v>
      </c>
      <c r="E154" s="39">
        <f t="shared" si="42"/>
        <v>0</v>
      </c>
      <c r="F154" s="31">
        <f t="shared" si="47"/>
        <v>0</v>
      </c>
      <c r="G154" s="31">
        <f t="shared" si="48"/>
        <v>0</v>
      </c>
      <c r="H154" s="31">
        <f t="shared" si="49"/>
        <v>0</v>
      </c>
      <c r="I154" s="31">
        <f t="shared" si="50"/>
        <v>0</v>
      </c>
      <c r="J154" s="31">
        <f t="shared" si="51"/>
        <v>0</v>
      </c>
      <c r="K154" s="31">
        <f t="shared" ca="1" si="46"/>
        <v>2.3899107426506173E-2</v>
      </c>
      <c r="L154" s="31">
        <f t="shared" ca="1" si="52"/>
        <v>5.7116733578368257E-4</v>
      </c>
      <c r="M154" s="31">
        <f t="shared" ca="1" si="43"/>
        <v>1.4937921808712856E-11</v>
      </c>
      <c r="N154" s="31">
        <f t="shared" ca="1" si="44"/>
        <v>5.3335432562008209E-11</v>
      </c>
      <c r="O154" s="31">
        <f t="shared" ca="1" si="45"/>
        <v>3.3890323656604838E-7</v>
      </c>
      <c r="P154" s="9">
        <f t="shared" ca="1" si="53"/>
        <v>-2.3899107426506173E-2</v>
      </c>
      <c r="Q154" s="9"/>
      <c r="R154" s="9"/>
      <c r="S154" s="9"/>
      <c r="T154" s="9"/>
    </row>
    <row r="155" spans="1:20" x14ac:dyDescent="0.2">
      <c r="A155" s="40"/>
      <c r="B155" s="40"/>
      <c r="C155" s="9"/>
      <c r="D155" s="39">
        <f t="shared" si="42"/>
        <v>0</v>
      </c>
      <c r="E155" s="39">
        <f t="shared" si="42"/>
        <v>0</v>
      </c>
      <c r="F155" s="31">
        <f t="shared" si="47"/>
        <v>0</v>
      </c>
      <c r="G155" s="31">
        <f t="shared" si="48"/>
        <v>0</v>
      </c>
      <c r="H155" s="31">
        <f t="shared" si="49"/>
        <v>0</v>
      </c>
      <c r="I155" s="31">
        <f t="shared" si="50"/>
        <v>0</v>
      </c>
      <c r="J155" s="31">
        <f t="shared" si="51"/>
        <v>0</v>
      </c>
      <c r="K155" s="31">
        <f t="shared" ca="1" si="46"/>
        <v>2.3899107426506173E-2</v>
      </c>
      <c r="L155" s="31">
        <f t="shared" ca="1" si="52"/>
        <v>5.7116733578368257E-4</v>
      </c>
      <c r="M155" s="31">
        <f t="shared" ca="1" si="43"/>
        <v>1.4937921808712856E-11</v>
      </c>
      <c r="N155" s="31">
        <f t="shared" ca="1" si="44"/>
        <v>5.3335432562008209E-11</v>
      </c>
      <c r="O155" s="31">
        <f t="shared" ca="1" si="45"/>
        <v>3.3890323656604838E-7</v>
      </c>
      <c r="P155" s="9">
        <f t="shared" ca="1" si="53"/>
        <v>-2.3899107426506173E-2</v>
      </c>
      <c r="Q155" s="9"/>
      <c r="R155" s="9"/>
      <c r="S155" s="9"/>
      <c r="T155" s="9"/>
    </row>
    <row r="156" spans="1:20" x14ac:dyDescent="0.2">
      <c r="A156" s="40"/>
      <c r="B156" s="40"/>
      <c r="C156" s="9"/>
      <c r="D156" s="39">
        <f t="shared" si="42"/>
        <v>0</v>
      </c>
      <c r="E156" s="39">
        <f t="shared" si="42"/>
        <v>0</v>
      </c>
      <c r="F156" s="31">
        <f t="shared" si="47"/>
        <v>0</v>
      </c>
      <c r="G156" s="31">
        <f t="shared" si="48"/>
        <v>0</v>
      </c>
      <c r="H156" s="31">
        <f t="shared" si="49"/>
        <v>0</v>
      </c>
      <c r="I156" s="31">
        <f t="shared" si="50"/>
        <v>0</v>
      </c>
      <c r="J156" s="31">
        <f t="shared" si="51"/>
        <v>0</v>
      </c>
      <c r="K156" s="31">
        <f t="shared" ca="1" si="46"/>
        <v>2.3899107426506173E-2</v>
      </c>
      <c r="L156" s="31">
        <f t="shared" ca="1" si="52"/>
        <v>5.7116733578368257E-4</v>
      </c>
      <c r="M156" s="31">
        <f t="shared" ca="1" si="43"/>
        <v>1.4937921808712856E-11</v>
      </c>
      <c r="N156" s="31">
        <f t="shared" ca="1" si="44"/>
        <v>5.3335432562008209E-11</v>
      </c>
      <c r="O156" s="31">
        <f t="shared" ca="1" si="45"/>
        <v>3.3890323656604838E-7</v>
      </c>
      <c r="P156" s="9">
        <f t="shared" ca="1" si="53"/>
        <v>-2.3899107426506173E-2</v>
      </c>
      <c r="Q156" s="9"/>
      <c r="R156" s="9"/>
      <c r="S156" s="9"/>
      <c r="T156" s="9"/>
    </row>
    <row r="157" spans="1:20" x14ac:dyDescent="0.2">
      <c r="A157" s="40"/>
      <c r="B157" s="40"/>
      <c r="C157" s="9"/>
      <c r="D157" s="39">
        <f t="shared" si="42"/>
        <v>0</v>
      </c>
      <c r="E157" s="39">
        <f t="shared" si="42"/>
        <v>0</v>
      </c>
      <c r="F157" s="31">
        <f t="shared" si="47"/>
        <v>0</v>
      </c>
      <c r="G157" s="31">
        <f t="shared" si="48"/>
        <v>0</v>
      </c>
      <c r="H157" s="31">
        <f t="shared" si="49"/>
        <v>0</v>
      </c>
      <c r="I157" s="31">
        <f t="shared" si="50"/>
        <v>0</v>
      </c>
      <c r="J157" s="31">
        <f t="shared" si="51"/>
        <v>0</v>
      </c>
      <c r="K157" s="31">
        <f t="shared" ca="1" si="46"/>
        <v>2.3899107426506173E-2</v>
      </c>
      <c r="L157" s="31">
        <f t="shared" ca="1" si="52"/>
        <v>5.7116733578368257E-4</v>
      </c>
      <c r="M157" s="31">
        <f t="shared" ca="1" si="43"/>
        <v>1.4937921808712856E-11</v>
      </c>
      <c r="N157" s="31">
        <f t="shared" ca="1" si="44"/>
        <v>5.3335432562008209E-11</v>
      </c>
      <c r="O157" s="31">
        <f t="shared" ca="1" si="45"/>
        <v>3.3890323656604838E-7</v>
      </c>
      <c r="P157" s="9">
        <f t="shared" ca="1" si="53"/>
        <v>-2.3899107426506173E-2</v>
      </c>
      <c r="Q157" s="9"/>
      <c r="R157" s="9"/>
      <c r="S157" s="9"/>
      <c r="T157" s="9"/>
    </row>
    <row r="158" spans="1:20" x14ac:dyDescent="0.2">
      <c r="A158" s="40"/>
      <c r="B158" s="40"/>
      <c r="C158" s="9"/>
      <c r="D158" s="39">
        <f t="shared" si="42"/>
        <v>0</v>
      </c>
      <c r="E158" s="39">
        <f t="shared" si="42"/>
        <v>0</v>
      </c>
      <c r="F158" s="31">
        <f t="shared" si="47"/>
        <v>0</v>
      </c>
      <c r="G158" s="31">
        <f t="shared" si="48"/>
        <v>0</v>
      </c>
      <c r="H158" s="31">
        <f t="shared" si="49"/>
        <v>0</v>
      </c>
      <c r="I158" s="31">
        <f t="shared" si="50"/>
        <v>0</v>
      </c>
      <c r="J158" s="31">
        <f t="shared" si="51"/>
        <v>0</v>
      </c>
      <c r="K158" s="31">
        <f t="shared" ca="1" si="46"/>
        <v>2.3899107426506173E-2</v>
      </c>
      <c r="L158" s="31">
        <f t="shared" ca="1" si="52"/>
        <v>5.7116733578368257E-4</v>
      </c>
      <c r="M158" s="31">
        <f t="shared" ca="1" si="43"/>
        <v>1.4937921808712856E-11</v>
      </c>
      <c r="N158" s="31">
        <f t="shared" ca="1" si="44"/>
        <v>5.3335432562008209E-11</v>
      </c>
      <c r="O158" s="31">
        <f t="shared" ca="1" si="45"/>
        <v>3.3890323656604838E-7</v>
      </c>
      <c r="P158" s="9">
        <f t="shared" ca="1" si="53"/>
        <v>-2.3899107426506173E-2</v>
      </c>
      <c r="Q158" s="9"/>
      <c r="R158" s="9"/>
      <c r="S158" s="9"/>
      <c r="T158" s="9"/>
    </row>
    <row r="159" spans="1:20" x14ac:dyDescent="0.2">
      <c r="A159" s="40"/>
      <c r="B159" s="40"/>
      <c r="C159" s="9"/>
      <c r="D159" s="39">
        <f t="shared" si="42"/>
        <v>0</v>
      </c>
      <c r="E159" s="39">
        <f t="shared" si="42"/>
        <v>0</v>
      </c>
      <c r="F159" s="31">
        <f t="shared" si="47"/>
        <v>0</v>
      </c>
      <c r="G159" s="31">
        <f t="shared" si="48"/>
        <v>0</v>
      </c>
      <c r="H159" s="31">
        <f t="shared" si="49"/>
        <v>0</v>
      </c>
      <c r="I159" s="31">
        <f t="shared" si="50"/>
        <v>0</v>
      </c>
      <c r="J159" s="31">
        <f t="shared" si="51"/>
        <v>0</v>
      </c>
      <c r="K159" s="31">
        <f t="shared" ca="1" si="46"/>
        <v>2.3899107426506173E-2</v>
      </c>
      <c r="L159" s="31">
        <f t="shared" ca="1" si="52"/>
        <v>5.7116733578368257E-4</v>
      </c>
      <c r="M159" s="31">
        <f t="shared" ca="1" si="43"/>
        <v>1.4937921808712856E-11</v>
      </c>
      <c r="N159" s="31">
        <f t="shared" ca="1" si="44"/>
        <v>5.3335432562008209E-11</v>
      </c>
      <c r="O159" s="31">
        <f t="shared" ca="1" si="45"/>
        <v>3.3890323656604838E-7</v>
      </c>
      <c r="P159" s="9">
        <f t="shared" ca="1" si="53"/>
        <v>-2.3899107426506173E-2</v>
      </c>
      <c r="Q159" s="9"/>
      <c r="R159" s="9"/>
      <c r="S159" s="9"/>
      <c r="T159" s="9"/>
    </row>
    <row r="160" spans="1:20" x14ac:dyDescent="0.2">
      <c r="A160" s="40"/>
      <c r="B160" s="40"/>
      <c r="C160" s="9"/>
      <c r="D160" s="39">
        <f t="shared" si="42"/>
        <v>0</v>
      </c>
      <c r="E160" s="39">
        <f t="shared" si="42"/>
        <v>0</v>
      </c>
      <c r="F160" s="31">
        <f t="shared" si="47"/>
        <v>0</v>
      </c>
      <c r="G160" s="31">
        <f t="shared" si="48"/>
        <v>0</v>
      </c>
      <c r="H160" s="31">
        <f t="shared" si="49"/>
        <v>0</v>
      </c>
      <c r="I160" s="31">
        <f t="shared" si="50"/>
        <v>0</v>
      </c>
      <c r="J160" s="31">
        <f t="shared" si="51"/>
        <v>0</v>
      </c>
      <c r="K160" s="31">
        <f t="shared" ca="1" si="46"/>
        <v>2.3899107426506173E-2</v>
      </c>
      <c r="L160" s="31">
        <f t="shared" ca="1" si="52"/>
        <v>5.7116733578368257E-4</v>
      </c>
      <c r="M160" s="31">
        <f t="shared" ca="1" si="43"/>
        <v>1.4937921808712856E-11</v>
      </c>
      <c r="N160" s="31">
        <f t="shared" ca="1" si="44"/>
        <v>5.3335432562008209E-11</v>
      </c>
      <c r="O160" s="31">
        <f t="shared" ca="1" si="45"/>
        <v>3.3890323656604838E-7</v>
      </c>
      <c r="P160" s="9">
        <f t="shared" ca="1" si="53"/>
        <v>-2.3899107426506173E-2</v>
      </c>
      <c r="Q160" s="9"/>
      <c r="R160" s="9"/>
      <c r="S160" s="9"/>
      <c r="T160" s="9"/>
    </row>
    <row r="161" spans="1:20" x14ac:dyDescent="0.2">
      <c r="A161" s="40"/>
      <c r="B161" s="40"/>
      <c r="C161" s="9"/>
      <c r="D161" s="39">
        <f t="shared" si="42"/>
        <v>0</v>
      </c>
      <c r="E161" s="39">
        <f t="shared" si="42"/>
        <v>0</v>
      </c>
      <c r="F161" s="31">
        <f t="shared" si="47"/>
        <v>0</v>
      </c>
      <c r="G161" s="31">
        <f t="shared" si="48"/>
        <v>0</v>
      </c>
      <c r="H161" s="31">
        <f t="shared" si="49"/>
        <v>0</v>
      </c>
      <c r="I161" s="31">
        <f t="shared" si="50"/>
        <v>0</v>
      </c>
      <c r="J161" s="31">
        <f t="shared" si="51"/>
        <v>0</v>
      </c>
      <c r="K161" s="31">
        <f t="shared" ca="1" si="46"/>
        <v>2.3899107426506173E-2</v>
      </c>
      <c r="L161" s="31">
        <f t="shared" ca="1" si="52"/>
        <v>5.7116733578368257E-4</v>
      </c>
      <c r="M161" s="31">
        <f t="shared" ca="1" si="43"/>
        <v>1.4937921808712856E-11</v>
      </c>
      <c r="N161" s="31">
        <f t="shared" ca="1" si="44"/>
        <v>5.3335432562008209E-11</v>
      </c>
      <c r="O161" s="31">
        <f t="shared" ca="1" si="45"/>
        <v>3.3890323656604838E-7</v>
      </c>
      <c r="P161" s="9">
        <f t="shared" ca="1" si="53"/>
        <v>-2.3899107426506173E-2</v>
      </c>
      <c r="Q161" s="9"/>
      <c r="R161" s="9"/>
      <c r="S161" s="9"/>
      <c r="T161" s="9"/>
    </row>
    <row r="162" spans="1:20" x14ac:dyDescent="0.2">
      <c r="A162" s="40"/>
      <c r="B162" s="40"/>
      <c r="C162" s="9"/>
      <c r="D162" s="39">
        <f t="shared" si="42"/>
        <v>0</v>
      </c>
      <c r="E162" s="39">
        <f t="shared" si="42"/>
        <v>0</v>
      </c>
      <c r="F162" s="31">
        <f t="shared" si="47"/>
        <v>0</v>
      </c>
      <c r="G162" s="31">
        <f t="shared" si="48"/>
        <v>0</v>
      </c>
      <c r="H162" s="31">
        <f t="shared" si="49"/>
        <v>0</v>
      </c>
      <c r="I162" s="31">
        <f t="shared" si="50"/>
        <v>0</v>
      </c>
      <c r="J162" s="31">
        <f t="shared" si="51"/>
        <v>0</v>
      </c>
      <c r="K162" s="31">
        <f t="shared" ca="1" si="46"/>
        <v>2.3899107426506173E-2</v>
      </c>
      <c r="L162" s="31">
        <f t="shared" ca="1" si="52"/>
        <v>5.7116733578368257E-4</v>
      </c>
      <c r="M162" s="31">
        <f t="shared" ca="1" si="43"/>
        <v>1.4937921808712856E-11</v>
      </c>
      <c r="N162" s="31">
        <f t="shared" ca="1" si="44"/>
        <v>5.3335432562008209E-11</v>
      </c>
      <c r="O162" s="31">
        <f t="shared" ca="1" si="45"/>
        <v>3.3890323656604838E-7</v>
      </c>
      <c r="P162" s="9">
        <f t="shared" ca="1" si="53"/>
        <v>-2.3899107426506173E-2</v>
      </c>
      <c r="Q162" s="9"/>
      <c r="R162" s="9"/>
      <c r="S162" s="9"/>
      <c r="T162" s="9"/>
    </row>
    <row r="163" spans="1:20" x14ac:dyDescent="0.2">
      <c r="A163" s="40"/>
      <c r="B163" s="40"/>
      <c r="C163" s="9"/>
      <c r="D163" s="39">
        <f t="shared" si="42"/>
        <v>0</v>
      </c>
      <c r="E163" s="39">
        <f t="shared" si="42"/>
        <v>0</v>
      </c>
      <c r="F163" s="31">
        <f t="shared" si="47"/>
        <v>0</v>
      </c>
      <c r="G163" s="31">
        <f t="shared" si="48"/>
        <v>0</v>
      </c>
      <c r="H163" s="31">
        <f t="shared" si="49"/>
        <v>0</v>
      </c>
      <c r="I163" s="31">
        <f t="shared" si="50"/>
        <v>0</v>
      </c>
      <c r="J163" s="31">
        <f t="shared" si="51"/>
        <v>0</v>
      </c>
      <c r="K163" s="31">
        <f t="shared" ca="1" si="46"/>
        <v>2.3899107426506173E-2</v>
      </c>
      <c r="L163" s="31">
        <f t="shared" ca="1" si="52"/>
        <v>5.7116733578368257E-4</v>
      </c>
      <c r="M163" s="31">
        <f t="shared" ca="1" si="43"/>
        <v>1.4937921808712856E-11</v>
      </c>
      <c r="N163" s="31">
        <f t="shared" ca="1" si="44"/>
        <v>5.3335432562008209E-11</v>
      </c>
      <c r="O163" s="31">
        <f t="shared" ca="1" si="45"/>
        <v>3.3890323656604838E-7</v>
      </c>
      <c r="P163" s="9">
        <f t="shared" ca="1" si="53"/>
        <v>-2.3899107426506173E-2</v>
      </c>
      <c r="Q163" s="9"/>
      <c r="R163" s="9"/>
      <c r="S163" s="9"/>
      <c r="T163" s="9"/>
    </row>
    <row r="164" spans="1:20" x14ac:dyDescent="0.2">
      <c r="D164" s="39">
        <f t="shared" si="42"/>
        <v>0</v>
      </c>
      <c r="E164" s="39">
        <f t="shared" si="42"/>
        <v>0</v>
      </c>
      <c r="F164" s="31">
        <f t="shared" si="47"/>
        <v>0</v>
      </c>
      <c r="G164" s="31">
        <f t="shared" si="48"/>
        <v>0</v>
      </c>
      <c r="H164" s="31">
        <f t="shared" si="49"/>
        <v>0</v>
      </c>
      <c r="I164" s="31">
        <f t="shared" si="50"/>
        <v>0</v>
      </c>
      <c r="J164" s="31">
        <f t="shared" si="51"/>
        <v>0</v>
      </c>
      <c r="K164" s="31">
        <f t="shared" ca="1" si="46"/>
        <v>2.3899107426506173E-2</v>
      </c>
      <c r="L164" s="31">
        <f t="shared" ca="1" si="52"/>
        <v>5.7116733578368257E-4</v>
      </c>
      <c r="M164" s="31">
        <f t="shared" ca="1" si="43"/>
        <v>1.4937921808712856E-11</v>
      </c>
      <c r="N164" s="31">
        <f t="shared" ca="1" si="44"/>
        <v>5.3335432562008209E-11</v>
      </c>
      <c r="O164" s="31">
        <f t="shared" ca="1" si="45"/>
        <v>3.3890323656604838E-7</v>
      </c>
      <c r="P164" s="9">
        <f t="shared" ca="1" si="53"/>
        <v>-2.3899107426506173E-2</v>
      </c>
    </row>
    <row r="165" spans="1:20" x14ac:dyDescent="0.2">
      <c r="D165" s="39">
        <f t="shared" si="42"/>
        <v>0</v>
      </c>
      <c r="E165" s="39">
        <f t="shared" si="42"/>
        <v>0</v>
      </c>
      <c r="F165" s="31">
        <f t="shared" si="47"/>
        <v>0</v>
      </c>
      <c r="G165" s="31">
        <f t="shared" si="48"/>
        <v>0</v>
      </c>
      <c r="H165" s="31">
        <f t="shared" si="49"/>
        <v>0</v>
      </c>
      <c r="I165" s="31">
        <f t="shared" si="50"/>
        <v>0</v>
      </c>
      <c r="J165" s="31">
        <f t="shared" si="51"/>
        <v>0</v>
      </c>
      <c r="K165" s="31">
        <f t="shared" ca="1" si="46"/>
        <v>2.3899107426506173E-2</v>
      </c>
      <c r="L165" s="31">
        <f t="shared" ca="1" si="52"/>
        <v>5.7116733578368257E-4</v>
      </c>
      <c r="M165" s="31">
        <f t="shared" ca="1" si="43"/>
        <v>1.4937921808712856E-11</v>
      </c>
      <c r="N165" s="31">
        <f t="shared" ca="1" si="44"/>
        <v>5.3335432562008209E-11</v>
      </c>
      <c r="O165" s="31">
        <f t="shared" ca="1" si="45"/>
        <v>3.3890323656604838E-7</v>
      </c>
      <c r="P165" s="9">
        <f t="shared" ca="1" si="53"/>
        <v>-2.3899107426506173E-2</v>
      </c>
    </row>
    <row r="166" spans="1:20" x14ac:dyDescent="0.2">
      <c r="D166" s="39">
        <f t="shared" si="42"/>
        <v>0</v>
      </c>
      <c r="E166" s="39">
        <f t="shared" si="42"/>
        <v>0</v>
      </c>
      <c r="F166" s="31">
        <f t="shared" si="47"/>
        <v>0</v>
      </c>
      <c r="G166" s="31">
        <f t="shared" si="48"/>
        <v>0</v>
      </c>
      <c r="H166" s="31">
        <f t="shared" si="49"/>
        <v>0</v>
      </c>
      <c r="I166" s="31">
        <f t="shared" si="50"/>
        <v>0</v>
      </c>
      <c r="J166" s="31">
        <f t="shared" si="51"/>
        <v>0</v>
      </c>
      <c r="K166" s="31">
        <f t="shared" ca="1" si="46"/>
        <v>2.3899107426506173E-2</v>
      </c>
      <c r="L166" s="31">
        <f t="shared" ca="1" si="52"/>
        <v>5.7116733578368257E-4</v>
      </c>
      <c r="M166" s="31">
        <f t="shared" ca="1" si="43"/>
        <v>1.4937921808712856E-11</v>
      </c>
      <c r="N166" s="31">
        <f t="shared" ca="1" si="44"/>
        <v>5.3335432562008209E-11</v>
      </c>
      <c r="O166" s="31">
        <f t="shared" ca="1" si="45"/>
        <v>3.3890323656604838E-7</v>
      </c>
      <c r="P166" s="9">
        <f t="shared" ca="1" si="53"/>
        <v>-2.3899107426506173E-2</v>
      </c>
    </row>
    <row r="167" spans="1:20" x14ac:dyDescent="0.2">
      <c r="D167" s="39">
        <f t="shared" si="42"/>
        <v>0</v>
      </c>
      <c r="E167" s="39">
        <f t="shared" si="42"/>
        <v>0</v>
      </c>
      <c r="F167" s="31">
        <f t="shared" si="47"/>
        <v>0</v>
      </c>
      <c r="G167" s="31">
        <f t="shared" si="48"/>
        <v>0</v>
      </c>
      <c r="H167" s="31">
        <f t="shared" si="49"/>
        <v>0</v>
      </c>
      <c r="I167" s="31">
        <f t="shared" si="50"/>
        <v>0</v>
      </c>
      <c r="J167" s="31">
        <f t="shared" si="51"/>
        <v>0</v>
      </c>
      <c r="K167" s="31">
        <f t="shared" ca="1" si="46"/>
        <v>2.3899107426506173E-2</v>
      </c>
      <c r="L167" s="31">
        <f t="shared" ca="1" si="52"/>
        <v>5.7116733578368257E-4</v>
      </c>
      <c r="M167" s="31">
        <f t="shared" ca="1" si="43"/>
        <v>1.4937921808712856E-11</v>
      </c>
      <c r="N167" s="31">
        <f t="shared" ca="1" si="44"/>
        <v>5.3335432562008209E-11</v>
      </c>
      <c r="O167" s="31">
        <f t="shared" ca="1" si="45"/>
        <v>3.3890323656604838E-7</v>
      </c>
      <c r="P167" s="9">
        <f t="shared" ca="1" si="53"/>
        <v>-2.3899107426506173E-2</v>
      </c>
    </row>
    <row r="168" spans="1:20" x14ac:dyDescent="0.2">
      <c r="D168" s="39">
        <f t="shared" si="42"/>
        <v>0</v>
      </c>
      <c r="E168" s="39">
        <f t="shared" si="42"/>
        <v>0</v>
      </c>
      <c r="F168" s="31">
        <f t="shared" si="47"/>
        <v>0</v>
      </c>
      <c r="G168" s="31">
        <f t="shared" si="48"/>
        <v>0</v>
      </c>
      <c r="H168" s="31">
        <f t="shared" si="49"/>
        <v>0</v>
      </c>
      <c r="I168" s="31">
        <f t="shared" si="50"/>
        <v>0</v>
      </c>
      <c r="J168" s="31">
        <f t="shared" si="51"/>
        <v>0</v>
      </c>
      <c r="K168" s="31">
        <f t="shared" ca="1" si="46"/>
        <v>2.3899107426506173E-2</v>
      </c>
      <c r="L168" s="31">
        <f t="shared" ca="1" si="52"/>
        <v>5.7116733578368257E-4</v>
      </c>
      <c r="M168" s="31">
        <f t="shared" ca="1" si="43"/>
        <v>1.4937921808712856E-11</v>
      </c>
      <c r="N168" s="31">
        <f t="shared" ca="1" si="44"/>
        <v>5.3335432562008209E-11</v>
      </c>
      <c r="O168" s="31">
        <f t="shared" ca="1" si="45"/>
        <v>3.3890323656604838E-7</v>
      </c>
      <c r="P168" s="9">
        <f t="shared" ca="1" si="53"/>
        <v>-2.3899107426506173E-2</v>
      </c>
    </row>
    <row r="169" spans="1:20" x14ac:dyDescent="0.2">
      <c r="D169" s="39">
        <f t="shared" si="42"/>
        <v>0</v>
      </c>
      <c r="E169" s="39">
        <f t="shared" si="42"/>
        <v>0</v>
      </c>
      <c r="F169" s="31">
        <f t="shared" si="47"/>
        <v>0</v>
      </c>
      <c r="G169" s="31">
        <f t="shared" si="48"/>
        <v>0</v>
      </c>
      <c r="H169" s="31">
        <f t="shared" si="49"/>
        <v>0</v>
      </c>
      <c r="I169" s="31">
        <f t="shared" si="50"/>
        <v>0</v>
      </c>
      <c r="J169" s="31">
        <f t="shared" si="51"/>
        <v>0</v>
      </c>
      <c r="K169" s="31">
        <f t="shared" ca="1" si="46"/>
        <v>2.3899107426506173E-2</v>
      </c>
      <c r="L169" s="31">
        <f t="shared" ca="1" si="52"/>
        <v>5.7116733578368257E-4</v>
      </c>
      <c r="M169" s="31">
        <f t="shared" ca="1" si="43"/>
        <v>1.4937921808712856E-11</v>
      </c>
      <c r="N169" s="31">
        <f t="shared" ca="1" si="44"/>
        <v>5.3335432562008209E-11</v>
      </c>
      <c r="O169" s="31">
        <f t="shared" ca="1" si="45"/>
        <v>3.3890323656604838E-7</v>
      </c>
      <c r="P169" s="9">
        <f t="shared" ca="1" si="53"/>
        <v>-2.3899107426506173E-2</v>
      </c>
    </row>
    <row r="170" spans="1:20" x14ac:dyDescent="0.2">
      <c r="D170" s="39">
        <f t="shared" si="42"/>
        <v>0</v>
      </c>
      <c r="E170" s="39">
        <f t="shared" si="42"/>
        <v>0</v>
      </c>
      <c r="F170" s="31">
        <f t="shared" si="47"/>
        <v>0</v>
      </c>
      <c r="G170" s="31">
        <f t="shared" si="48"/>
        <v>0</v>
      </c>
      <c r="H170" s="31">
        <f t="shared" si="49"/>
        <v>0</v>
      </c>
      <c r="I170" s="31">
        <f t="shared" si="50"/>
        <v>0</v>
      </c>
      <c r="J170" s="31">
        <f t="shared" si="51"/>
        <v>0</v>
      </c>
      <c r="K170" s="31">
        <f t="shared" ca="1" si="46"/>
        <v>2.3899107426506173E-2</v>
      </c>
      <c r="L170" s="31">
        <f t="shared" ca="1" si="52"/>
        <v>5.7116733578368257E-4</v>
      </c>
      <c r="M170" s="31">
        <f t="shared" ca="1" si="43"/>
        <v>1.4937921808712856E-11</v>
      </c>
      <c r="N170" s="31">
        <f t="shared" ca="1" si="44"/>
        <v>5.3335432562008209E-11</v>
      </c>
      <c r="O170" s="31">
        <f t="shared" ca="1" si="45"/>
        <v>3.3890323656604838E-7</v>
      </c>
      <c r="P170" s="9">
        <f t="shared" ca="1" si="53"/>
        <v>-2.3899107426506173E-2</v>
      </c>
    </row>
    <row r="171" spans="1:20" x14ac:dyDescent="0.2">
      <c r="D171" s="39">
        <f t="shared" si="42"/>
        <v>0</v>
      </c>
      <c r="E171" s="39">
        <f t="shared" si="42"/>
        <v>0</v>
      </c>
      <c r="F171" s="31">
        <f t="shared" si="47"/>
        <v>0</v>
      </c>
      <c r="G171" s="31">
        <f t="shared" si="48"/>
        <v>0</v>
      </c>
      <c r="H171" s="31">
        <f t="shared" si="49"/>
        <v>0</v>
      </c>
      <c r="I171" s="31">
        <f t="shared" si="50"/>
        <v>0</v>
      </c>
      <c r="J171" s="31">
        <f t="shared" si="51"/>
        <v>0</v>
      </c>
      <c r="K171" s="31">
        <f t="shared" ca="1" si="46"/>
        <v>2.3899107426506173E-2</v>
      </c>
      <c r="L171" s="31">
        <f t="shared" ca="1" si="52"/>
        <v>5.7116733578368257E-4</v>
      </c>
      <c r="M171" s="31">
        <f t="shared" ca="1" si="43"/>
        <v>1.4937921808712856E-11</v>
      </c>
      <c r="N171" s="31">
        <f t="shared" ca="1" si="44"/>
        <v>5.3335432562008209E-11</v>
      </c>
      <c r="O171" s="31">
        <f t="shared" ca="1" si="45"/>
        <v>3.3890323656604838E-7</v>
      </c>
      <c r="P171" s="9">
        <f t="shared" ca="1" si="53"/>
        <v>-2.3899107426506173E-2</v>
      </c>
    </row>
    <row r="172" spans="1:20" x14ac:dyDescent="0.2">
      <c r="D172" s="39">
        <f t="shared" si="42"/>
        <v>0</v>
      </c>
      <c r="E172" s="39">
        <f t="shared" si="42"/>
        <v>0</v>
      </c>
      <c r="F172" s="31">
        <f t="shared" si="47"/>
        <v>0</v>
      </c>
      <c r="G172" s="31">
        <f t="shared" si="48"/>
        <v>0</v>
      </c>
      <c r="H172" s="31">
        <f t="shared" si="49"/>
        <v>0</v>
      </c>
      <c r="I172" s="31">
        <f t="shared" si="50"/>
        <v>0</v>
      </c>
      <c r="J172" s="31">
        <f t="shared" si="51"/>
        <v>0</v>
      </c>
      <c r="K172" s="31">
        <f t="shared" ca="1" si="46"/>
        <v>2.3899107426506173E-2</v>
      </c>
      <c r="L172" s="31">
        <f t="shared" ca="1" si="52"/>
        <v>5.7116733578368257E-4</v>
      </c>
      <c r="M172" s="31">
        <f t="shared" ca="1" si="43"/>
        <v>1.4937921808712856E-11</v>
      </c>
      <c r="N172" s="31">
        <f t="shared" ca="1" si="44"/>
        <v>5.3335432562008209E-11</v>
      </c>
      <c r="O172" s="31">
        <f t="shared" ca="1" si="45"/>
        <v>3.3890323656604838E-7</v>
      </c>
      <c r="P172" s="9">
        <f t="shared" ca="1" si="53"/>
        <v>-2.3899107426506173E-2</v>
      </c>
    </row>
    <row r="173" spans="1:20" x14ac:dyDescent="0.2">
      <c r="D173" s="39">
        <f t="shared" si="42"/>
        <v>0</v>
      </c>
      <c r="E173" s="39">
        <f t="shared" si="42"/>
        <v>0</v>
      </c>
      <c r="F173" s="31">
        <f t="shared" si="47"/>
        <v>0</v>
      </c>
      <c r="G173" s="31">
        <f t="shared" si="48"/>
        <v>0</v>
      </c>
      <c r="H173" s="31">
        <f t="shared" si="49"/>
        <v>0</v>
      </c>
      <c r="I173" s="31">
        <f t="shared" si="50"/>
        <v>0</v>
      </c>
      <c r="J173" s="31">
        <f t="shared" si="51"/>
        <v>0</v>
      </c>
      <c r="K173" s="31">
        <f t="shared" ca="1" si="46"/>
        <v>2.3899107426506173E-2</v>
      </c>
      <c r="L173" s="31">
        <f t="shared" ca="1" si="52"/>
        <v>5.7116733578368257E-4</v>
      </c>
      <c r="M173" s="31">
        <f t="shared" ca="1" si="43"/>
        <v>1.4937921808712856E-11</v>
      </c>
      <c r="N173" s="31">
        <f t="shared" ca="1" si="44"/>
        <v>5.3335432562008209E-11</v>
      </c>
      <c r="O173" s="31">
        <f t="shared" ca="1" si="45"/>
        <v>3.3890323656604838E-7</v>
      </c>
      <c r="P173" s="9">
        <f t="shared" ca="1" si="53"/>
        <v>-2.3899107426506173E-2</v>
      </c>
    </row>
    <row r="174" spans="1:20" x14ac:dyDescent="0.2">
      <c r="D174" s="39">
        <f t="shared" si="42"/>
        <v>0</v>
      </c>
      <c r="E174" s="39">
        <f t="shared" si="42"/>
        <v>0</v>
      </c>
      <c r="F174" s="31">
        <f t="shared" si="47"/>
        <v>0</v>
      </c>
      <c r="G174" s="31">
        <f t="shared" si="48"/>
        <v>0</v>
      </c>
      <c r="H174" s="31">
        <f t="shared" si="49"/>
        <v>0</v>
      </c>
      <c r="I174" s="31">
        <f t="shared" si="50"/>
        <v>0</v>
      </c>
      <c r="J174" s="31">
        <f t="shared" si="51"/>
        <v>0</v>
      </c>
      <c r="K174" s="31">
        <f t="shared" ca="1" si="46"/>
        <v>2.3899107426506173E-2</v>
      </c>
      <c r="L174" s="31">
        <f t="shared" ca="1" si="52"/>
        <v>5.7116733578368257E-4</v>
      </c>
      <c r="M174" s="31">
        <f t="shared" ca="1" si="43"/>
        <v>1.4937921808712856E-11</v>
      </c>
      <c r="N174" s="31">
        <f t="shared" ca="1" si="44"/>
        <v>5.3335432562008209E-11</v>
      </c>
      <c r="O174" s="31">
        <f t="shared" ca="1" si="45"/>
        <v>3.3890323656604838E-7</v>
      </c>
      <c r="P174" s="9">
        <f t="shared" ca="1" si="53"/>
        <v>-2.3899107426506173E-2</v>
      </c>
    </row>
    <row r="175" spans="1:20" x14ac:dyDescent="0.2">
      <c r="D175" s="39">
        <f t="shared" si="42"/>
        <v>0</v>
      </c>
      <c r="E175" s="39">
        <f t="shared" si="42"/>
        <v>0</v>
      </c>
      <c r="F175" s="31">
        <f t="shared" si="47"/>
        <v>0</v>
      </c>
      <c r="G175" s="31">
        <f t="shared" si="48"/>
        <v>0</v>
      </c>
      <c r="H175" s="31">
        <f t="shared" si="49"/>
        <v>0</v>
      </c>
      <c r="I175" s="31">
        <f t="shared" si="50"/>
        <v>0</v>
      </c>
      <c r="J175" s="31">
        <f t="shared" si="51"/>
        <v>0</v>
      </c>
      <c r="K175" s="31">
        <f t="shared" ca="1" si="46"/>
        <v>2.3899107426506173E-2</v>
      </c>
      <c r="L175" s="31">
        <f t="shared" ca="1" si="52"/>
        <v>5.7116733578368257E-4</v>
      </c>
      <c r="M175" s="31">
        <f t="shared" ca="1" si="43"/>
        <v>1.4937921808712856E-11</v>
      </c>
      <c r="N175" s="31">
        <f t="shared" ca="1" si="44"/>
        <v>5.3335432562008209E-11</v>
      </c>
      <c r="O175" s="31">
        <f t="shared" ca="1" si="45"/>
        <v>3.3890323656604838E-7</v>
      </c>
      <c r="P175" s="9">
        <f t="shared" ca="1" si="53"/>
        <v>-2.3899107426506173E-2</v>
      </c>
    </row>
    <row r="176" spans="1:20" x14ac:dyDescent="0.2">
      <c r="D176" s="39">
        <f t="shared" si="42"/>
        <v>0</v>
      </c>
      <c r="E176" s="39">
        <f t="shared" si="42"/>
        <v>0</v>
      </c>
      <c r="F176" s="31">
        <f t="shared" si="47"/>
        <v>0</v>
      </c>
      <c r="G176" s="31">
        <f t="shared" si="48"/>
        <v>0</v>
      </c>
      <c r="H176" s="31">
        <f t="shared" si="49"/>
        <v>0</v>
      </c>
      <c r="I176" s="31">
        <f t="shared" si="50"/>
        <v>0</v>
      </c>
      <c r="J176" s="31">
        <f t="shared" si="51"/>
        <v>0</v>
      </c>
      <c r="K176" s="31">
        <f t="shared" ca="1" si="46"/>
        <v>2.3899107426506173E-2</v>
      </c>
      <c r="L176" s="31">
        <f t="shared" ca="1" si="52"/>
        <v>5.7116733578368257E-4</v>
      </c>
      <c r="M176" s="31">
        <f t="shared" ca="1" si="43"/>
        <v>1.4937921808712856E-11</v>
      </c>
      <c r="N176" s="31">
        <f t="shared" ca="1" si="44"/>
        <v>5.3335432562008209E-11</v>
      </c>
      <c r="O176" s="31">
        <f t="shared" ca="1" si="45"/>
        <v>3.3890323656604838E-7</v>
      </c>
      <c r="P176" s="9">
        <f t="shared" ca="1" si="53"/>
        <v>-2.3899107426506173E-2</v>
      </c>
    </row>
    <row r="177" spans="4:16" x14ac:dyDescent="0.2">
      <c r="D177" s="39">
        <f t="shared" si="42"/>
        <v>0</v>
      </c>
      <c r="E177" s="39">
        <f t="shared" si="42"/>
        <v>0</v>
      </c>
      <c r="F177" s="31">
        <f t="shared" si="47"/>
        <v>0</v>
      </c>
      <c r="G177" s="31">
        <f t="shared" si="48"/>
        <v>0</v>
      </c>
      <c r="H177" s="31">
        <f t="shared" si="49"/>
        <v>0</v>
      </c>
      <c r="I177" s="31">
        <f t="shared" si="50"/>
        <v>0</v>
      </c>
      <c r="J177" s="31">
        <f t="shared" si="51"/>
        <v>0</v>
      </c>
      <c r="K177" s="31">
        <f t="shared" ca="1" si="46"/>
        <v>2.3899107426506173E-2</v>
      </c>
      <c r="L177" s="31">
        <f t="shared" ca="1" si="52"/>
        <v>5.7116733578368257E-4</v>
      </c>
      <c r="M177" s="31">
        <f t="shared" ca="1" si="43"/>
        <v>1.4937921808712856E-11</v>
      </c>
      <c r="N177" s="31">
        <f t="shared" ca="1" si="44"/>
        <v>5.3335432562008209E-11</v>
      </c>
      <c r="O177" s="31">
        <f t="shared" ca="1" si="45"/>
        <v>3.3890323656604838E-7</v>
      </c>
      <c r="P177" s="9">
        <f t="shared" ca="1" si="53"/>
        <v>-2.3899107426506173E-2</v>
      </c>
    </row>
    <row r="178" spans="4:16" x14ac:dyDescent="0.2">
      <c r="D178" s="39">
        <f t="shared" si="42"/>
        <v>0</v>
      </c>
      <c r="E178" s="39">
        <f t="shared" si="42"/>
        <v>0</v>
      </c>
      <c r="F178" s="31">
        <f t="shared" si="47"/>
        <v>0</v>
      </c>
      <c r="G178" s="31">
        <f t="shared" si="48"/>
        <v>0</v>
      </c>
      <c r="H178" s="31">
        <f t="shared" si="49"/>
        <v>0</v>
      </c>
      <c r="I178" s="31">
        <f t="shared" si="50"/>
        <v>0</v>
      </c>
      <c r="J178" s="31">
        <f t="shared" si="51"/>
        <v>0</v>
      </c>
      <c r="K178" s="31">
        <f t="shared" ca="1" si="46"/>
        <v>2.3899107426506173E-2</v>
      </c>
      <c r="L178" s="31">
        <f t="shared" ca="1" si="52"/>
        <v>5.7116733578368257E-4</v>
      </c>
      <c r="M178" s="31">
        <f t="shared" ca="1" si="43"/>
        <v>1.4937921808712856E-11</v>
      </c>
      <c r="N178" s="31">
        <f t="shared" ca="1" si="44"/>
        <v>5.3335432562008209E-11</v>
      </c>
      <c r="O178" s="31">
        <f t="shared" ca="1" si="45"/>
        <v>3.3890323656604838E-7</v>
      </c>
      <c r="P178" s="9">
        <f t="shared" ca="1" si="53"/>
        <v>-2.3899107426506173E-2</v>
      </c>
    </row>
    <row r="179" spans="4:16" x14ac:dyDescent="0.2">
      <c r="D179" s="39">
        <f t="shared" si="42"/>
        <v>0</v>
      </c>
      <c r="E179" s="39">
        <f t="shared" si="42"/>
        <v>0</v>
      </c>
      <c r="F179" s="31">
        <f t="shared" si="47"/>
        <v>0</v>
      </c>
      <c r="G179" s="31">
        <f t="shared" si="48"/>
        <v>0</v>
      </c>
      <c r="H179" s="31">
        <f t="shared" si="49"/>
        <v>0</v>
      </c>
      <c r="I179" s="31">
        <f t="shared" si="50"/>
        <v>0</v>
      </c>
      <c r="J179" s="31">
        <f t="shared" si="51"/>
        <v>0</v>
      </c>
      <c r="K179" s="31">
        <f t="shared" ca="1" si="46"/>
        <v>2.3899107426506173E-2</v>
      </c>
      <c r="L179" s="31">
        <f t="shared" ca="1" si="52"/>
        <v>5.7116733578368257E-4</v>
      </c>
      <c r="M179" s="31">
        <f t="shared" ca="1" si="43"/>
        <v>1.4937921808712856E-11</v>
      </c>
      <c r="N179" s="31">
        <f t="shared" ca="1" si="44"/>
        <v>5.3335432562008209E-11</v>
      </c>
      <c r="O179" s="31">
        <f t="shared" ca="1" si="45"/>
        <v>3.3890323656604838E-7</v>
      </c>
      <c r="P179" s="9">
        <f t="shared" ca="1" si="53"/>
        <v>-2.3899107426506173E-2</v>
      </c>
    </row>
    <row r="180" spans="4:16" x14ac:dyDescent="0.2">
      <c r="D180" s="39">
        <f t="shared" si="42"/>
        <v>0</v>
      </c>
      <c r="E180" s="39">
        <f t="shared" si="42"/>
        <v>0</v>
      </c>
      <c r="F180" s="31">
        <f t="shared" si="47"/>
        <v>0</v>
      </c>
      <c r="G180" s="31">
        <f t="shared" si="48"/>
        <v>0</v>
      </c>
      <c r="H180" s="31">
        <f t="shared" si="49"/>
        <v>0</v>
      </c>
      <c r="I180" s="31">
        <f t="shared" si="50"/>
        <v>0</v>
      </c>
      <c r="J180" s="31">
        <f t="shared" si="51"/>
        <v>0</v>
      </c>
      <c r="K180" s="31">
        <f t="shared" ca="1" si="46"/>
        <v>2.3899107426506173E-2</v>
      </c>
      <c r="L180" s="31">
        <f t="shared" ca="1" si="52"/>
        <v>5.7116733578368257E-4</v>
      </c>
      <c r="M180" s="31">
        <f t="shared" ca="1" si="43"/>
        <v>1.4937921808712856E-11</v>
      </c>
      <c r="N180" s="31">
        <f t="shared" ca="1" si="44"/>
        <v>5.3335432562008209E-11</v>
      </c>
      <c r="O180" s="31">
        <f t="shared" ca="1" si="45"/>
        <v>3.3890323656604838E-7</v>
      </c>
      <c r="P180" s="9">
        <f t="shared" ca="1" si="53"/>
        <v>-2.3899107426506173E-2</v>
      </c>
    </row>
    <row r="181" spans="4:16" x14ac:dyDescent="0.2">
      <c r="D181" s="39">
        <f t="shared" si="42"/>
        <v>0</v>
      </c>
      <c r="E181" s="39">
        <f t="shared" si="42"/>
        <v>0</v>
      </c>
      <c r="F181" s="31">
        <f t="shared" si="47"/>
        <v>0</v>
      </c>
      <c r="G181" s="31">
        <f t="shared" si="48"/>
        <v>0</v>
      </c>
      <c r="H181" s="31">
        <f t="shared" si="49"/>
        <v>0</v>
      </c>
      <c r="I181" s="31">
        <f t="shared" si="50"/>
        <v>0</v>
      </c>
      <c r="J181" s="31">
        <f t="shared" si="51"/>
        <v>0</v>
      </c>
      <c r="K181" s="31">
        <f t="shared" ref="K181:K195" ca="1" si="54">+E$4+E$5*D181+E$6*D181^2</f>
        <v>2.3899107426506173E-2</v>
      </c>
      <c r="L181" s="31">
        <f t="shared" ca="1" si="52"/>
        <v>5.7116733578368257E-4</v>
      </c>
      <c r="M181" s="31">
        <f t="shared" ca="1" si="43"/>
        <v>1.4937921808712856E-11</v>
      </c>
      <c r="N181" s="31">
        <f t="shared" ca="1" si="44"/>
        <v>5.3335432562008209E-11</v>
      </c>
      <c r="O181" s="31">
        <f t="shared" ca="1" si="45"/>
        <v>3.3890323656604838E-7</v>
      </c>
      <c r="P181" s="9">
        <f t="shared" ca="1" si="53"/>
        <v>-2.3899107426506173E-2</v>
      </c>
    </row>
    <row r="182" spans="4:16" x14ac:dyDescent="0.2">
      <c r="D182" s="39">
        <f t="shared" si="42"/>
        <v>0</v>
      </c>
      <c r="E182" s="39">
        <f t="shared" si="42"/>
        <v>0</v>
      </c>
      <c r="F182" s="31">
        <f t="shared" si="47"/>
        <v>0</v>
      </c>
      <c r="G182" s="31">
        <f t="shared" si="48"/>
        <v>0</v>
      </c>
      <c r="H182" s="31">
        <f t="shared" si="49"/>
        <v>0</v>
      </c>
      <c r="I182" s="31">
        <f t="shared" si="50"/>
        <v>0</v>
      </c>
      <c r="J182" s="31">
        <f t="shared" si="51"/>
        <v>0</v>
      </c>
      <c r="K182" s="31">
        <f t="shared" ca="1" si="54"/>
        <v>2.3899107426506173E-2</v>
      </c>
      <c r="L182" s="31">
        <f t="shared" ca="1" si="52"/>
        <v>5.7116733578368257E-4</v>
      </c>
      <c r="M182" s="31">
        <f t="shared" ca="1" si="43"/>
        <v>1.4937921808712856E-11</v>
      </c>
      <c r="N182" s="31">
        <f t="shared" ca="1" si="44"/>
        <v>5.3335432562008209E-11</v>
      </c>
      <c r="O182" s="31">
        <f t="shared" ca="1" si="45"/>
        <v>3.3890323656604838E-7</v>
      </c>
      <c r="P182" s="9">
        <f t="shared" ca="1" si="53"/>
        <v>-2.3899107426506173E-2</v>
      </c>
    </row>
    <row r="183" spans="4:16" x14ac:dyDescent="0.2">
      <c r="D183" s="39">
        <f t="shared" si="42"/>
        <v>0</v>
      </c>
      <c r="E183" s="39">
        <f t="shared" si="42"/>
        <v>0</v>
      </c>
      <c r="F183" s="31">
        <f t="shared" si="47"/>
        <v>0</v>
      </c>
      <c r="G183" s="31">
        <f t="shared" si="48"/>
        <v>0</v>
      </c>
      <c r="H183" s="31">
        <f t="shared" si="49"/>
        <v>0</v>
      </c>
      <c r="I183" s="31">
        <f t="shared" si="50"/>
        <v>0</v>
      </c>
      <c r="J183" s="31">
        <f t="shared" si="51"/>
        <v>0</v>
      </c>
      <c r="K183" s="31">
        <f t="shared" ca="1" si="54"/>
        <v>2.3899107426506173E-2</v>
      </c>
      <c r="L183" s="31">
        <f t="shared" ca="1" si="52"/>
        <v>5.7116733578368257E-4</v>
      </c>
      <c r="M183" s="31">
        <f t="shared" ca="1" si="43"/>
        <v>1.4937921808712856E-11</v>
      </c>
      <c r="N183" s="31">
        <f t="shared" ca="1" si="44"/>
        <v>5.3335432562008209E-11</v>
      </c>
      <c r="O183" s="31">
        <f t="shared" ca="1" si="45"/>
        <v>3.3890323656604838E-7</v>
      </c>
      <c r="P183" s="9">
        <f t="shared" ca="1" si="53"/>
        <v>-2.3899107426506173E-2</v>
      </c>
    </row>
    <row r="184" spans="4:16" x14ac:dyDescent="0.2">
      <c r="D184" s="39">
        <f t="shared" si="42"/>
        <v>0</v>
      </c>
      <c r="E184" s="39">
        <f t="shared" si="42"/>
        <v>0</v>
      </c>
      <c r="F184" s="31">
        <f t="shared" si="47"/>
        <v>0</v>
      </c>
      <c r="G184" s="31">
        <f t="shared" si="48"/>
        <v>0</v>
      </c>
      <c r="H184" s="31">
        <f t="shared" si="49"/>
        <v>0</v>
      </c>
      <c r="I184" s="31">
        <f t="shared" si="50"/>
        <v>0</v>
      </c>
      <c r="J184" s="31">
        <f t="shared" si="51"/>
        <v>0</v>
      </c>
      <c r="K184" s="31">
        <f t="shared" ca="1" si="54"/>
        <v>2.3899107426506173E-2</v>
      </c>
      <c r="L184" s="31">
        <f t="shared" ca="1" si="52"/>
        <v>5.7116733578368257E-4</v>
      </c>
      <c r="M184" s="31">
        <f t="shared" ca="1" si="43"/>
        <v>1.4937921808712856E-11</v>
      </c>
      <c r="N184" s="31">
        <f t="shared" ca="1" si="44"/>
        <v>5.3335432562008209E-11</v>
      </c>
      <c r="O184" s="31">
        <f t="shared" ca="1" si="45"/>
        <v>3.3890323656604838E-7</v>
      </c>
      <c r="P184" s="9">
        <f t="shared" ca="1" si="53"/>
        <v>-2.3899107426506173E-2</v>
      </c>
    </row>
    <row r="185" spans="4:16" x14ac:dyDescent="0.2">
      <c r="D185" s="39">
        <f t="shared" si="42"/>
        <v>0</v>
      </c>
      <c r="E185" s="39">
        <f t="shared" si="42"/>
        <v>0</v>
      </c>
      <c r="F185" s="31">
        <f t="shared" si="47"/>
        <v>0</v>
      </c>
      <c r="G185" s="31">
        <f t="shared" si="48"/>
        <v>0</v>
      </c>
      <c r="H185" s="31">
        <f t="shared" si="49"/>
        <v>0</v>
      </c>
      <c r="I185" s="31">
        <f t="shared" si="50"/>
        <v>0</v>
      </c>
      <c r="J185" s="31">
        <f t="shared" si="51"/>
        <v>0</v>
      </c>
      <c r="K185" s="31">
        <f t="shared" ca="1" si="54"/>
        <v>2.3899107426506173E-2</v>
      </c>
      <c r="L185" s="31">
        <f t="shared" ca="1" si="52"/>
        <v>5.7116733578368257E-4</v>
      </c>
      <c r="M185" s="31">
        <f t="shared" ca="1" si="43"/>
        <v>1.4937921808712856E-11</v>
      </c>
      <c r="N185" s="31">
        <f t="shared" ca="1" si="44"/>
        <v>5.3335432562008209E-11</v>
      </c>
      <c r="O185" s="31">
        <f t="shared" ca="1" si="45"/>
        <v>3.3890323656604838E-7</v>
      </c>
      <c r="P185" s="9">
        <f t="shared" ca="1" si="53"/>
        <v>-2.3899107426506173E-2</v>
      </c>
    </row>
    <row r="186" spans="4:16" x14ac:dyDescent="0.2">
      <c r="D186" s="39">
        <f t="shared" si="42"/>
        <v>0</v>
      </c>
      <c r="E186" s="39">
        <f t="shared" si="42"/>
        <v>0</v>
      </c>
      <c r="F186" s="31">
        <f t="shared" si="47"/>
        <v>0</v>
      </c>
      <c r="G186" s="31">
        <f t="shared" si="48"/>
        <v>0</v>
      </c>
      <c r="H186" s="31">
        <f t="shared" si="49"/>
        <v>0</v>
      </c>
      <c r="I186" s="31">
        <f t="shared" si="50"/>
        <v>0</v>
      </c>
      <c r="J186" s="31">
        <f t="shared" si="51"/>
        <v>0</v>
      </c>
      <c r="K186" s="31">
        <f t="shared" ca="1" si="54"/>
        <v>2.3899107426506173E-2</v>
      </c>
      <c r="L186" s="31">
        <f t="shared" ca="1" si="52"/>
        <v>5.7116733578368257E-4</v>
      </c>
      <c r="M186" s="31">
        <f t="shared" ca="1" si="43"/>
        <v>1.4937921808712856E-11</v>
      </c>
      <c r="N186" s="31">
        <f t="shared" ca="1" si="44"/>
        <v>5.3335432562008209E-11</v>
      </c>
      <c r="O186" s="31">
        <f t="shared" ca="1" si="45"/>
        <v>3.3890323656604838E-7</v>
      </c>
      <c r="P186" s="9">
        <f t="shared" ca="1" si="53"/>
        <v>-2.3899107426506173E-2</v>
      </c>
    </row>
    <row r="187" spans="4:16" x14ac:dyDescent="0.2">
      <c r="D187" s="39">
        <f t="shared" si="42"/>
        <v>0</v>
      </c>
      <c r="E187" s="39">
        <f t="shared" si="42"/>
        <v>0</v>
      </c>
      <c r="F187" s="31">
        <f t="shared" si="47"/>
        <v>0</v>
      </c>
      <c r="G187" s="31">
        <f t="shared" si="48"/>
        <v>0</v>
      </c>
      <c r="H187" s="31">
        <f t="shared" si="49"/>
        <v>0</v>
      </c>
      <c r="I187" s="31">
        <f t="shared" si="50"/>
        <v>0</v>
      </c>
      <c r="J187" s="31">
        <f t="shared" si="51"/>
        <v>0</v>
      </c>
      <c r="K187" s="31">
        <f t="shared" ca="1" si="54"/>
        <v>2.3899107426506173E-2</v>
      </c>
      <c r="L187" s="31">
        <f t="shared" ca="1" si="52"/>
        <v>5.7116733578368257E-4</v>
      </c>
      <c r="M187" s="31">
        <f t="shared" ca="1" si="43"/>
        <v>1.4937921808712856E-11</v>
      </c>
      <c r="N187" s="31">
        <f t="shared" ca="1" si="44"/>
        <v>5.3335432562008209E-11</v>
      </c>
      <c r="O187" s="31">
        <f t="shared" ca="1" si="45"/>
        <v>3.3890323656604838E-7</v>
      </c>
      <c r="P187" s="9">
        <f t="shared" ca="1" si="53"/>
        <v>-2.3899107426506173E-2</v>
      </c>
    </row>
    <row r="188" spans="4:16" x14ac:dyDescent="0.2">
      <c r="D188" s="39">
        <f t="shared" ref="D188:E195" si="55">A188/A$18</f>
        <v>0</v>
      </c>
      <c r="E188" s="39">
        <f t="shared" si="55"/>
        <v>0</v>
      </c>
      <c r="F188" s="31">
        <f t="shared" si="47"/>
        <v>0</v>
      </c>
      <c r="G188" s="31">
        <f t="shared" si="48"/>
        <v>0</v>
      </c>
      <c r="H188" s="31">
        <f t="shared" si="49"/>
        <v>0</v>
      </c>
      <c r="I188" s="31">
        <f t="shared" si="50"/>
        <v>0</v>
      </c>
      <c r="J188" s="31">
        <f t="shared" si="51"/>
        <v>0</v>
      </c>
      <c r="K188" s="31">
        <f t="shared" ca="1" si="54"/>
        <v>2.3899107426506173E-2</v>
      </c>
      <c r="L188" s="31">
        <f t="shared" ca="1" si="52"/>
        <v>5.7116733578368257E-4</v>
      </c>
      <c r="M188" s="31">
        <f t="shared" ref="M188:M195" ca="1" si="56">(M$1-M$2*D188+M$3*F188)^2</f>
        <v>1.4937921808712856E-11</v>
      </c>
      <c r="N188" s="31">
        <f t="shared" ref="N188:N195" ca="1" si="57">(-M$2+M$4*D188-M$5*F188)^2</f>
        <v>5.3335432562008209E-11</v>
      </c>
      <c r="O188" s="31">
        <f t="shared" ref="O188:O195" ca="1" si="58">+(M$3-D188*M$5+F188*M$6)^2</f>
        <v>3.3890323656604838E-7</v>
      </c>
      <c r="P188" s="9">
        <f t="shared" ca="1" si="53"/>
        <v>-2.3899107426506173E-2</v>
      </c>
    </row>
    <row r="189" spans="4:16" x14ac:dyDescent="0.2">
      <c r="D189" s="39">
        <f t="shared" si="55"/>
        <v>0</v>
      </c>
      <c r="E189" s="39">
        <f t="shared" si="55"/>
        <v>0</v>
      </c>
      <c r="F189" s="31">
        <f t="shared" si="47"/>
        <v>0</v>
      </c>
      <c r="G189" s="31">
        <f t="shared" si="48"/>
        <v>0</v>
      </c>
      <c r="H189" s="31">
        <f t="shared" si="49"/>
        <v>0</v>
      </c>
      <c r="I189" s="31">
        <f t="shared" si="50"/>
        <v>0</v>
      </c>
      <c r="J189" s="31">
        <f t="shared" si="51"/>
        <v>0</v>
      </c>
      <c r="K189" s="31">
        <f t="shared" ca="1" si="54"/>
        <v>2.3899107426506173E-2</v>
      </c>
      <c r="L189" s="31">
        <f t="shared" ca="1" si="52"/>
        <v>5.7116733578368257E-4</v>
      </c>
      <c r="M189" s="31">
        <f t="shared" ca="1" si="56"/>
        <v>1.4937921808712856E-11</v>
      </c>
      <c r="N189" s="31">
        <f t="shared" ca="1" si="57"/>
        <v>5.3335432562008209E-11</v>
      </c>
      <c r="O189" s="31">
        <f t="shared" ca="1" si="58"/>
        <v>3.3890323656604838E-7</v>
      </c>
      <c r="P189" s="9">
        <f t="shared" ca="1" si="53"/>
        <v>-2.3899107426506173E-2</v>
      </c>
    </row>
    <row r="190" spans="4:16" x14ac:dyDescent="0.2">
      <c r="D190" s="39">
        <f t="shared" si="55"/>
        <v>0</v>
      </c>
      <c r="E190" s="39">
        <f t="shared" si="55"/>
        <v>0</v>
      </c>
      <c r="F190" s="31">
        <f t="shared" si="47"/>
        <v>0</v>
      </c>
      <c r="G190" s="31">
        <f t="shared" si="48"/>
        <v>0</v>
      </c>
      <c r="H190" s="31">
        <f t="shared" si="49"/>
        <v>0</v>
      </c>
      <c r="I190" s="31">
        <f t="shared" si="50"/>
        <v>0</v>
      </c>
      <c r="J190" s="31">
        <f t="shared" si="51"/>
        <v>0</v>
      </c>
      <c r="K190" s="31">
        <f t="shared" ca="1" si="54"/>
        <v>2.3899107426506173E-2</v>
      </c>
      <c r="L190" s="31">
        <f t="shared" ca="1" si="52"/>
        <v>5.7116733578368257E-4</v>
      </c>
      <c r="M190" s="31">
        <f t="shared" ca="1" si="56"/>
        <v>1.4937921808712856E-11</v>
      </c>
      <c r="N190" s="31">
        <f t="shared" ca="1" si="57"/>
        <v>5.3335432562008209E-11</v>
      </c>
      <c r="O190" s="31">
        <f t="shared" ca="1" si="58"/>
        <v>3.3890323656604838E-7</v>
      </c>
      <c r="P190" s="9">
        <f t="shared" ca="1" si="53"/>
        <v>-2.3899107426506173E-2</v>
      </c>
    </row>
    <row r="191" spans="4:16" x14ac:dyDescent="0.2">
      <c r="D191" s="39">
        <f t="shared" si="55"/>
        <v>0</v>
      </c>
      <c r="E191" s="39">
        <f t="shared" si="55"/>
        <v>0</v>
      </c>
      <c r="F191" s="31">
        <f t="shared" si="47"/>
        <v>0</v>
      </c>
      <c r="G191" s="31">
        <f t="shared" si="48"/>
        <v>0</v>
      </c>
      <c r="H191" s="31">
        <f t="shared" si="49"/>
        <v>0</v>
      </c>
      <c r="I191" s="31">
        <f t="shared" si="50"/>
        <v>0</v>
      </c>
      <c r="J191" s="31">
        <f t="shared" si="51"/>
        <v>0</v>
      </c>
      <c r="K191" s="31">
        <f t="shared" ca="1" si="54"/>
        <v>2.3899107426506173E-2</v>
      </c>
      <c r="L191" s="31">
        <f t="shared" ca="1" si="52"/>
        <v>5.7116733578368257E-4</v>
      </c>
      <c r="M191" s="31">
        <f t="shared" ca="1" si="56"/>
        <v>1.4937921808712856E-11</v>
      </c>
      <c r="N191" s="31">
        <f t="shared" ca="1" si="57"/>
        <v>5.3335432562008209E-11</v>
      </c>
      <c r="O191" s="31">
        <f t="shared" ca="1" si="58"/>
        <v>3.3890323656604838E-7</v>
      </c>
      <c r="P191" s="9">
        <f t="shared" ca="1" si="53"/>
        <v>-2.3899107426506173E-2</v>
      </c>
    </row>
    <row r="192" spans="4:16" x14ac:dyDescent="0.2">
      <c r="D192" s="39">
        <f t="shared" si="55"/>
        <v>0</v>
      </c>
      <c r="E192" s="39">
        <f t="shared" si="55"/>
        <v>0</v>
      </c>
      <c r="F192" s="31">
        <f t="shared" si="47"/>
        <v>0</v>
      </c>
      <c r="G192" s="31">
        <f t="shared" si="48"/>
        <v>0</v>
      </c>
      <c r="H192" s="31">
        <f t="shared" si="49"/>
        <v>0</v>
      </c>
      <c r="I192" s="31">
        <f t="shared" si="50"/>
        <v>0</v>
      </c>
      <c r="J192" s="31">
        <f t="shared" si="51"/>
        <v>0</v>
      </c>
      <c r="K192" s="31">
        <f t="shared" ca="1" si="54"/>
        <v>2.3899107426506173E-2</v>
      </c>
      <c r="L192" s="31">
        <f t="shared" ca="1" si="52"/>
        <v>5.7116733578368257E-4</v>
      </c>
      <c r="M192" s="31">
        <f t="shared" ca="1" si="56"/>
        <v>1.4937921808712856E-11</v>
      </c>
      <c r="N192" s="31">
        <f t="shared" ca="1" si="57"/>
        <v>5.3335432562008209E-11</v>
      </c>
      <c r="O192" s="31">
        <f t="shared" ca="1" si="58"/>
        <v>3.3890323656604838E-7</v>
      </c>
      <c r="P192" s="9">
        <f t="shared" ca="1" si="53"/>
        <v>-2.3899107426506173E-2</v>
      </c>
    </row>
    <row r="193" spans="4:16" x14ac:dyDescent="0.2">
      <c r="D193" s="39">
        <f t="shared" si="55"/>
        <v>0</v>
      </c>
      <c r="E193" s="39">
        <f t="shared" si="55"/>
        <v>0</v>
      </c>
      <c r="F193" s="31">
        <f t="shared" si="47"/>
        <v>0</v>
      </c>
      <c r="G193" s="31">
        <f t="shared" si="48"/>
        <v>0</v>
      </c>
      <c r="H193" s="31">
        <f t="shared" si="49"/>
        <v>0</v>
      </c>
      <c r="I193" s="31">
        <f t="shared" si="50"/>
        <v>0</v>
      </c>
      <c r="J193" s="31">
        <f t="shared" si="51"/>
        <v>0</v>
      </c>
      <c r="K193" s="31">
        <f t="shared" ca="1" si="54"/>
        <v>2.3899107426506173E-2</v>
      </c>
      <c r="L193" s="31">
        <f t="shared" ca="1" si="52"/>
        <v>5.7116733578368257E-4</v>
      </c>
      <c r="M193" s="31">
        <f t="shared" ca="1" si="56"/>
        <v>1.4937921808712856E-11</v>
      </c>
      <c r="N193" s="31">
        <f t="shared" ca="1" si="57"/>
        <v>5.3335432562008209E-11</v>
      </c>
      <c r="O193" s="31">
        <f t="shared" ca="1" si="58"/>
        <v>3.3890323656604838E-7</v>
      </c>
      <c r="P193" s="9">
        <f t="shared" ca="1" si="53"/>
        <v>-2.3899107426506173E-2</v>
      </c>
    </row>
    <row r="194" spans="4:16" x14ac:dyDescent="0.2">
      <c r="D194" s="39">
        <f t="shared" si="55"/>
        <v>0</v>
      </c>
      <c r="E194" s="39">
        <f t="shared" si="55"/>
        <v>0</v>
      </c>
      <c r="F194" s="31">
        <f t="shared" si="47"/>
        <v>0</v>
      </c>
      <c r="G194" s="31">
        <f t="shared" si="48"/>
        <v>0</v>
      </c>
      <c r="H194" s="31">
        <f t="shared" si="49"/>
        <v>0</v>
      </c>
      <c r="I194" s="31">
        <f t="shared" si="50"/>
        <v>0</v>
      </c>
      <c r="J194" s="31">
        <f t="shared" si="51"/>
        <v>0</v>
      </c>
      <c r="K194" s="31">
        <f t="shared" ca="1" si="54"/>
        <v>2.3899107426506173E-2</v>
      </c>
      <c r="L194" s="31">
        <f t="shared" ca="1" si="52"/>
        <v>5.7116733578368257E-4</v>
      </c>
      <c r="M194" s="31">
        <f t="shared" ca="1" si="56"/>
        <v>1.4937921808712856E-11</v>
      </c>
      <c r="N194" s="31">
        <f t="shared" ca="1" si="57"/>
        <v>5.3335432562008209E-11</v>
      </c>
      <c r="O194" s="31">
        <f t="shared" ca="1" si="58"/>
        <v>3.3890323656604838E-7</v>
      </c>
      <c r="P194" s="9">
        <f t="shared" ca="1" si="53"/>
        <v>-2.3899107426506173E-2</v>
      </c>
    </row>
    <row r="195" spans="4:16" x14ac:dyDescent="0.2">
      <c r="D195" s="39">
        <f t="shared" si="55"/>
        <v>0</v>
      </c>
      <c r="E195" s="39">
        <f t="shared" si="55"/>
        <v>0</v>
      </c>
      <c r="F195" s="31">
        <f t="shared" si="47"/>
        <v>0</v>
      </c>
      <c r="G195" s="31">
        <f t="shared" si="48"/>
        <v>0</v>
      </c>
      <c r="H195" s="31">
        <f t="shared" si="49"/>
        <v>0</v>
      </c>
      <c r="I195" s="31">
        <f t="shared" si="50"/>
        <v>0</v>
      </c>
      <c r="J195" s="31">
        <f t="shared" si="51"/>
        <v>0</v>
      </c>
      <c r="K195" s="31">
        <f t="shared" ca="1" si="54"/>
        <v>2.3899107426506173E-2</v>
      </c>
      <c r="L195" s="31">
        <f t="shared" ca="1" si="52"/>
        <v>5.7116733578368257E-4</v>
      </c>
      <c r="M195" s="31">
        <f t="shared" ca="1" si="56"/>
        <v>1.4937921808712856E-11</v>
      </c>
      <c r="N195" s="31">
        <f t="shared" ca="1" si="57"/>
        <v>5.3335432562008209E-11</v>
      </c>
      <c r="O195" s="31">
        <f t="shared" ca="1" si="58"/>
        <v>3.3890323656604838E-7</v>
      </c>
      <c r="P195" s="9">
        <f t="shared" ca="1" si="53"/>
        <v>-2.3899107426506173E-2</v>
      </c>
    </row>
  </sheetData>
  <phoneticPr fontId="2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2024-02-13T08:04:45Z</dcterms:modified>
</cp:coreProperties>
</file>