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5BFB86D-DDF2-48B1-87D6-8672E0F3FA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Graphs" sheetId="3" r:id="rId2"/>
    <sheet name="A" sheetId="1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22" i="2" l="1"/>
  <c r="F222" i="2" s="1"/>
  <c r="Z222" i="2" s="1"/>
  <c r="D9" i="2"/>
  <c r="C9" i="2"/>
  <c r="Q202" i="2"/>
  <c r="Q203" i="2"/>
  <c r="Q222" i="2"/>
  <c r="AD2" i="2"/>
  <c r="Z3" i="2"/>
  <c r="AB3" i="2"/>
  <c r="AY4" i="2"/>
  <c r="AY3" i="2"/>
  <c r="Z4" i="2"/>
  <c r="AB4" i="2"/>
  <c r="Z5" i="2"/>
  <c r="AB5" i="2"/>
  <c r="Z6" i="2"/>
  <c r="AB6" i="2"/>
  <c r="C7" i="2"/>
  <c r="Z7" i="2"/>
  <c r="AB7" i="2"/>
  <c r="AY7" i="2"/>
  <c r="Z8" i="2"/>
  <c r="AB8" i="2"/>
  <c r="AY8" i="2"/>
  <c r="Z9" i="2"/>
  <c r="AB9" i="2"/>
  <c r="Z10" i="2"/>
  <c r="AB10" i="2"/>
  <c r="AY10" i="2"/>
  <c r="E163" i="2"/>
  <c r="F163" i="2"/>
  <c r="E164" i="2"/>
  <c r="F164" i="2"/>
  <c r="Z164" i="2"/>
  <c r="G164" i="2"/>
  <c r="E167" i="2"/>
  <c r="F167" i="2"/>
  <c r="E172" i="2"/>
  <c r="F172" i="2"/>
  <c r="Z172" i="2"/>
  <c r="E173" i="2"/>
  <c r="F173" i="2" s="1"/>
  <c r="U173" i="2" s="1"/>
  <c r="Z173" i="2"/>
  <c r="E174" i="2"/>
  <c r="F174" i="2" s="1"/>
  <c r="E175" i="2"/>
  <c r="F175" i="2"/>
  <c r="E176" i="2"/>
  <c r="F176" i="2"/>
  <c r="E177" i="2"/>
  <c r="F177" i="2"/>
  <c r="E178" i="2"/>
  <c r="F178" i="2"/>
  <c r="G178" i="2" s="1"/>
  <c r="E179" i="2"/>
  <c r="F179" i="2" s="1"/>
  <c r="Z179" i="2" s="1"/>
  <c r="E180" i="2"/>
  <c r="F180" i="2"/>
  <c r="Z180" i="2"/>
  <c r="E181" i="2"/>
  <c r="F181" i="2"/>
  <c r="E182" i="2"/>
  <c r="F182" i="2"/>
  <c r="Z182" i="2"/>
  <c r="G182" i="2"/>
  <c r="E183" i="2"/>
  <c r="F183" i="2"/>
  <c r="G183" i="2" s="1"/>
  <c r="E184" i="2"/>
  <c r="F184" i="2" s="1"/>
  <c r="E185" i="2"/>
  <c r="F185" i="2"/>
  <c r="E186" i="2"/>
  <c r="F186" i="2"/>
  <c r="E187" i="2"/>
  <c r="F187" i="2"/>
  <c r="E188" i="2"/>
  <c r="F188" i="2"/>
  <c r="Z188" i="2" s="1"/>
  <c r="E189" i="2"/>
  <c r="F189" i="2" s="1"/>
  <c r="E190" i="2"/>
  <c r="F190" i="2"/>
  <c r="Z190" i="2"/>
  <c r="G190" i="2"/>
  <c r="J190" i="2" s="1"/>
  <c r="E191" i="2"/>
  <c r="F191" i="2" s="1"/>
  <c r="E192" i="2"/>
  <c r="F192" i="2" s="1"/>
  <c r="E193" i="2"/>
  <c r="F193" i="2" s="1"/>
  <c r="E194" i="2"/>
  <c r="F194" i="2" s="1"/>
  <c r="E195" i="2"/>
  <c r="F195" i="2"/>
  <c r="E196" i="2"/>
  <c r="F196" i="2" s="1"/>
  <c r="E197" i="2"/>
  <c r="F197" i="2" s="1"/>
  <c r="G197" i="2" s="1"/>
  <c r="E198" i="2"/>
  <c r="F198" i="2"/>
  <c r="Z198" i="2"/>
  <c r="G198" i="2"/>
  <c r="E199" i="2"/>
  <c r="F199" i="2"/>
  <c r="E200" i="2"/>
  <c r="F200" i="2"/>
  <c r="Z200" i="2" s="1"/>
  <c r="E201" i="2"/>
  <c r="F201" i="2"/>
  <c r="U201" i="2" s="1"/>
  <c r="Z201" i="2"/>
  <c r="AY11" i="2"/>
  <c r="AY12" i="2"/>
  <c r="AB13" i="2"/>
  <c r="AY13" i="2"/>
  <c r="AB14" i="2"/>
  <c r="AY14" i="2"/>
  <c r="AY15" i="2"/>
  <c r="F16" i="2"/>
  <c r="F17" i="2" s="1"/>
  <c r="AB16" i="2"/>
  <c r="AY16" i="2"/>
  <c r="C17" i="2"/>
  <c r="AB17" i="2"/>
  <c r="AY17" i="2"/>
  <c r="AB18" i="2"/>
  <c r="AY18" i="2"/>
  <c r="AY19" i="2"/>
  <c r="AY20" i="2"/>
  <c r="E212" i="2"/>
  <c r="F212" i="2"/>
  <c r="Q212" i="2"/>
  <c r="AY21" i="2"/>
  <c r="E213" i="2"/>
  <c r="F213" i="2" s="1"/>
  <c r="Q213" i="2"/>
  <c r="AY22" i="2"/>
  <c r="E214" i="2"/>
  <c r="F214" i="2"/>
  <c r="Q214" i="2"/>
  <c r="AY23" i="2"/>
  <c r="E215" i="2"/>
  <c r="F215" i="2" s="1"/>
  <c r="Q215" i="2"/>
  <c r="AY24" i="2"/>
  <c r="E216" i="2"/>
  <c r="F216" i="2"/>
  <c r="Q216" i="2"/>
  <c r="AY25" i="2"/>
  <c r="E217" i="2"/>
  <c r="F217" i="2" s="1"/>
  <c r="Q217" i="2"/>
  <c r="AY26" i="2"/>
  <c r="E205" i="2"/>
  <c r="F205" i="2"/>
  <c r="Z205" i="2" s="1"/>
  <c r="G205" i="2"/>
  <c r="Q205" i="2"/>
  <c r="AY27" i="2"/>
  <c r="E206" i="2"/>
  <c r="F206" i="2" s="1"/>
  <c r="Q206" i="2"/>
  <c r="AY28" i="2"/>
  <c r="E207" i="2"/>
  <c r="F207" i="2"/>
  <c r="Q207" i="2"/>
  <c r="AY29" i="2"/>
  <c r="E209" i="2"/>
  <c r="F209" i="2" s="1"/>
  <c r="Q209" i="2"/>
  <c r="AY30" i="2"/>
  <c r="E210" i="2"/>
  <c r="F210" i="2"/>
  <c r="G210" i="2" s="1"/>
  <c r="Q210" i="2"/>
  <c r="AY31" i="2"/>
  <c r="E211" i="2"/>
  <c r="F211" i="2"/>
  <c r="Q211" i="2"/>
  <c r="AY32" i="2"/>
  <c r="E168" i="2"/>
  <c r="F168" i="2" s="1"/>
  <c r="G168" i="2" s="1"/>
  <c r="AF168" i="2" s="1"/>
  <c r="Q168" i="2"/>
  <c r="AY33" i="2"/>
  <c r="E155" i="2"/>
  <c r="F155" i="2"/>
  <c r="Z155" i="2"/>
  <c r="Q155" i="2"/>
  <c r="AY34" i="2"/>
  <c r="E169" i="2"/>
  <c r="F169" i="2" s="1"/>
  <c r="Q169" i="2"/>
  <c r="AY35" i="2"/>
  <c r="E136" i="2"/>
  <c r="F136" i="2" s="1"/>
  <c r="G136" i="2" s="1"/>
  <c r="Q136" i="2"/>
  <c r="AY36" i="2"/>
  <c r="E171" i="2"/>
  <c r="F171" i="2"/>
  <c r="Q171" i="2"/>
  <c r="AY37" i="2"/>
  <c r="E142" i="2"/>
  <c r="F142" i="2" s="1"/>
  <c r="AU142" i="2" s="1"/>
  <c r="Q142" i="2"/>
  <c r="AY38" i="2"/>
  <c r="E156" i="2"/>
  <c r="F156" i="2"/>
  <c r="Z156" i="2" s="1"/>
  <c r="G156" i="2"/>
  <c r="AC156" i="2" s="1"/>
  <c r="Q156" i="2"/>
  <c r="AY39" i="2"/>
  <c r="E170" i="2"/>
  <c r="F170" i="2"/>
  <c r="Q170" i="2"/>
  <c r="AY40" i="2"/>
  <c r="E165" i="2"/>
  <c r="F165" i="2" s="1"/>
  <c r="Q165" i="2"/>
  <c r="AY41" i="2"/>
  <c r="E161" i="2"/>
  <c r="F161" i="2"/>
  <c r="Z161" i="2"/>
  <c r="G161" i="2"/>
  <c r="AC161" i="2" s="1"/>
  <c r="Q161" i="2"/>
  <c r="AY42" i="2"/>
  <c r="E166" i="2"/>
  <c r="F166" i="2"/>
  <c r="Q166" i="2"/>
  <c r="AY43" i="2"/>
  <c r="E139" i="2"/>
  <c r="F139" i="2"/>
  <c r="G139" i="2" s="1"/>
  <c r="Q139" i="2"/>
  <c r="AY44" i="2"/>
  <c r="E137" i="2"/>
  <c r="F137" i="2" s="1"/>
  <c r="Q137" i="2"/>
  <c r="AY45" i="2"/>
  <c r="E147" i="2"/>
  <c r="F147" i="2"/>
  <c r="Q147" i="2"/>
  <c r="AY46" i="2"/>
  <c r="E113" i="2"/>
  <c r="F113" i="2" s="1"/>
  <c r="Z113" i="2" s="1"/>
  <c r="Q113" i="2"/>
  <c r="AY47" i="2"/>
  <c r="E135" i="2"/>
  <c r="F135" i="2"/>
  <c r="Q135" i="2"/>
  <c r="AY48" i="2"/>
  <c r="E134" i="2"/>
  <c r="F134" i="2" s="1"/>
  <c r="Q134" i="2"/>
  <c r="AY49" i="2"/>
  <c r="E154" i="2"/>
  <c r="F154" i="2" s="1"/>
  <c r="Q154" i="2"/>
  <c r="AY50" i="2"/>
  <c r="E141" i="2"/>
  <c r="F141" i="2"/>
  <c r="Z141" i="2" s="1"/>
  <c r="G141" i="2"/>
  <c r="I141" i="2"/>
  <c r="Q141" i="2"/>
  <c r="AY51" i="2"/>
  <c r="E138" i="2"/>
  <c r="F138" i="2"/>
  <c r="G138" i="2"/>
  <c r="Q138" i="2"/>
  <c r="AY52" i="2"/>
  <c r="E101" i="2"/>
  <c r="F101" i="2" s="1"/>
  <c r="Q101" i="2"/>
  <c r="AY53" i="2"/>
  <c r="E132" i="2"/>
  <c r="F132" i="2" s="1"/>
  <c r="Q132" i="2"/>
  <c r="AY54" i="2"/>
  <c r="E158" i="2"/>
  <c r="F158" i="2" s="1"/>
  <c r="Z158" i="2" s="1"/>
  <c r="Q158" i="2"/>
  <c r="AY55" i="2"/>
  <c r="E159" i="2"/>
  <c r="F159" i="2" s="1"/>
  <c r="Q159" i="2"/>
  <c r="AY56" i="2"/>
  <c r="E119" i="2"/>
  <c r="F119" i="2" s="1"/>
  <c r="G119" i="2" s="1"/>
  <c r="Q119" i="2"/>
  <c r="AY57" i="2"/>
  <c r="E58" i="2"/>
  <c r="F58" i="2" s="1"/>
  <c r="Q58" i="2"/>
  <c r="AY58" i="2"/>
  <c r="E157" i="2"/>
  <c r="F157" i="2" s="1"/>
  <c r="G157" i="2" s="1"/>
  <c r="AF157" i="2" s="1"/>
  <c r="Q157" i="2"/>
  <c r="AC157" i="2"/>
  <c r="AY59" i="2"/>
  <c r="E131" i="2"/>
  <c r="F131" i="2"/>
  <c r="Q131" i="2"/>
  <c r="AY60" i="2"/>
  <c r="E60" i="2"/>
  <c r="F60" i="2"/>
  <c r="Z60" i="2" s="1"/>
  <c r="G60" i="2"/>
  <c r="Q60" i="2"/>
  <c r="AY61" i="2"/>
  <c r="E110" i="2"/>
  <c r="F110" i="2" s="1"/>
  <c r="Z110" i="2" s="1"/>
  <c r="Q110" i="2"/>
  <c r="AY62" i="2"/>
  <c r="E96" i="2"/>
  <c r="F96" i="2"/>
  <c r="Z96" i="2"/>
  <c r="Q96" i="2"/>
  <c r="AY63" i="2"/>
  <c r="E140" i="2"/>
  <c r="F140" i="2" s="1"/>
  <c r="Z140" i="2" s="1"/>
  <c r="Q140" i="2"/>
  <c r="AY64" i="2"/>
  <c r="E143" i="2"/>
  <c r="F143" i="2" s="1"/>
  <c r="Q143" i="2"/>
  <c r="AY65" i="2"/>
  <c r="E97" i="2"/>
  <c r="F97" i="2" s="1"/>
  <c r="Q97" i="2"/>
  <c r="AY66" i="2"/>
  <c r="E102" i="2"/>
  <c r="F102" i="2" s="1"/>
  <c r="Q102" i="2"/>
  <c r="AY67" i="2"/>
  <c r="E89" i="2"/>
  <c r="F89" i="2" s="1"/>
  <c r="Z89" i="2" s="1"/>
  <c r="Q89" i="2"/>
  <c r="AY68" i="2"/>
  <c r="E53" i="2"/>
  <c r="F53" i="2"/>
  <c r="G53" i="2" s="1"/>
  <c r="AF53" i="2" s="1"/>
  <c r="Q53" i="2"/>
  <c r="AY69" i="2"/>
  <c r="E121" i="2"/>
  <c r="F121" i="2"/>
  <c r="Q121" i="2"/>
  <c r="AY70" i="2"/>
  <c r="E112" i="2"/>
  <c r="F112" i="2" s="1"/>
  <c r="G112" i="2" s="1"/>
  <c r="Q112" i="2"/>
  <c r="AY71" i="2"/>
  <c r="E98" i="2"/>
  <c r="F98" i="2" s="1"/>
  <c r="Q98" i="2"/>
  <c r="AY72" i="2"/>
  <c r="E68" i="2"/>
  <c r="F68" i="2" s="1"/>
  <c r="Q68" i="2"/>
  <c r="AY73" i="2"/>
  <c r="E99" i="2"/>
  <c r="F99" i="2"/>
  <c r="Q99" i="2"/>
  <c r="Z99" i="2"/>
  <c r="AY74" i="2"/>
  <c r="E130" i="2"/>
  <c r="F130" i="2" s="1"/>
  <c r="G130" i="2" s="1"/>
  <c r="AF130" i="2" s="1"/>
  <c r="Q130" i="2"/>
  <c r="Z130" i="2"/>
  <c r="AC130" i="2"/>
  <c r="AY75" i="2"/>
  <c r="E69" i="2"/>
  <c r="F69" i="2"/>
  <c r="G69" i="2" s="1"/>
  <c r="Q69" i="2"/>
  <c r="Z69" i="2"/>
  <c r="AY76" i="2"/>
  <c r="E107" i="2"/>
  <c r="F107" i="2" s="1"/>
  <c r="Q107" i="2"/>
  <c r="AY77" i="2"/>
  <c r="E104" i="2"/>
  <c r="F104" i="2" s="1"/>
  <c r="Q104" i="2"/>
  <c r="AY78" i="2"/>
  <c r="E85" i="2"/>
  <c r="F85" i="2"/>
  <c r="Z85" i="2"/>
  <c r="G85" i="2"/>
  <c r="AC85" i="2" s="1"/>
  <c r="Q85" i="2"/>
  <c r="AY79" i="2"/>
  <c r="E105" i="2"/>
  <c r="F105" i="2"/>
  <c r="Q105" i="2"/>
  <c r="AY80" i="2"/>
  <c r="E94" i="2"/>
  <c r="F94" i="2" s="1"/>
  <c r="Q94" i="2"/>
  <c r="AY81" i="2"/>
  <c r="E123" i="2"/>
  <c r="F123" i="2"/>
  <c r="Q123" i="2"/>
  <c r="E87" i="2"/>
  <c r="F87" i="2"/>
  <c r="Z87" i="2" s="1"/>
  <c r="Q87" i="2"/>
  <c r="E126" i="2"/>
  <c r="F126" i="2"/>
  <c r="G126" i="2" s="1"/>
  <c r="I126" i="2" s="1"/>
  <c r="Z126" i="2"/>
  <c r="Q126" i="2"/>
  <c r="E116" i="2"/>
  <c r="F116" i="2"/>
  <c r="G116" i="2" s="1"/>
  <c r="AC116" i="2" s="1"/>
  <c r="Q116" i="2"/>
  <c r="E106" i="2"/>
  <c r="F106" i="2" s="1"/>
  <c r="Z106" i="2" s="1"/>
  <c r="Q106" i="2"/>
  <c r="E95" i="2"/>
  <c r="F95" i="2"/>
  <c r="G95" i="2" s="1"/>
  <c r="Q95" i="2"/>
  <c r="E83" i="2"/>
  <c r="F83" i="2" s="1"/>
  <c r="G83" i="2" s="1"/>
  <c r="Q83" i="2"/>
  <c r="Z83" i="2"/>
  <c r="E90" i="2"/>
  <c r="F90" i="2"/>
  <c r="G90" i="2" s="1"/>
  <c r="I90" i="2" s="1"/>
  <c r="Q90" i="2"/>
  <c r="E75" i="2"/>
  <c r="F75" i="2"/>
  <c r="Z75" i="2" s="1"/>
  <c r="Q75" i="2"/>
  <c r="E124" i="2"/>
  <c r="F124" i="2" s="1"/>
  <c r="Q124" i="2"/>
  <c r="E63" i="2"/>
  <c r="F63" i="2"/>
  <c r="G63" i="2" s="1"/>
  <c r="Q63" i="2"/>
  <c r="Z63" i="2"/>
  <c r="E76" i="2"/>
  <c r="F76" i="2"/>
  <c r="Q76" i="2"/>
  <c r="E67" i="2"/>
  <c r="F67" i="2" s="1"/>
  <c r="G67" i="2" s="1"/>
  <c r="Q67" i="2"/>
  <c r="E77" i="2"/>
  <c r="F77" i="2" s="1"/>
  <c r="Z77" i="2" s="1"/>
  <c r="Q77" i="2"/>
  <c r="E100" i="2"/>
  <c r="F100" i="2" s="1"/>
  <c r="G100" i="2"/>
  <c r="Q100" i="2"/>
  <c r="Z100" i="2"/>
  <c r="E86" i="2"/>
  <c r="F86" i="2" s="1"/>
  <c r="Z86" i="2" s="1"/>
  <c r="Q86" i="2"/>
  <c r="E111" i="2"/>
  <c r="F111" i="2"/>
  <c r="Q111" i="2"/>
  <c r="E82" i="2"/>
  <c r="F82" i="2" s="1"/>
  <c r="Z82" i="2" s="1"/>
  <c r="Q82" i="2"/>
  <c r="E109" i="2"/>
  <c r="F109" i="2"/>
  <c r="Z109" i="2" s="1"/>
  <c r="Q109" i="2"/>
  <c r="E64" i="2"/>
  <c r="F64" i="2"/>
  <c r="Z64" i="2" s="1"/>
  <c r="Q64" i="2"/>
  <c r="E78" i="2"/>
  <c r="F78" i="2" s="1"/>
  <c r="Q78" i="2"/>
  <c r="E71" i="2"/>
  <c r="F71" i="2" s="1"/>
  <c r="Z71" i="2"/>
  <c r="G71" i="2"/>
  <c r="Q71" i="2"/>
  <c r="E91" i="2"/>
  <c r="F91" i="2" s="1"/>
  <c r="G91" i="2" s="1"/>
  <c r="Q91" i="2"/>
  <c r="E70" i="2"/>
  <c r="F70" i="2"/>
  <c r="Z70" i="2"/>
  <c r="G70" i="2"/>
  <c r="Q70" i="2"/>
  <c r="E79" i="2"/>
  <c r="F79" i="2" s="1"/>
  <c r="Z79" i="2" s="1"/>
  <c r="Q79" i="2"/>
  <c r="E92" i="2"/>
  <c r="F92" i="2"/>
  <c r="Q92" i="2"/>
  <c r="E150" i="2"/>
  <c r="F150" i="2"/>
  <c r="Q150" i="2"/>
  <c r="E61" i="2"/>
  <c r="F61" i="2" s="1"/>
  <c r="Q61" i="2"/>
  <c r="E62" i="2"/>
  <c r="F62" i="2"/>
  <c r="Q62" i="2"/>
  <c r="E54" i="2"/>
  <c r="F54" i="2" s="1"/>
  <c r="Q54" i="2"/>
  <c r="E103" i="2"/>
  <c r="F103" i="2" s="1"/>
  <c r="Z103" i="2"/>
  <c r="G103" i="2"/>
  <c r="AC103" i="2" s="1"/>
  <c r="Q103" i="2"/>
  <c r="E125" i="2"/>
  <c r="F125" i="2" s="1"/>
  <c r="Z125" i="2" s="1"/>
  <c r="Q125" i="2"/>
  <c r="E65" i="2"/>
  <c r="F65" i="2"/>
  <c r="Z65" i="2"/>
  <c r="Q65" i="2"/>
  <c r="E49" i="2"/>
  <c r="F49" i="2" s="1"/>
  <c r="G49" i="2" s="1"/>
  <c r="Q49" i="2"/>
  <c r="E93" i="2"/>
  <c r="F93" i="2" s="1"/>
  <c r="Z93" i="2" s="1"/>
  <c r="Q93" i="2"/>
  <c r="E88" i="2"/>
  <c r="F88" i="2"/>
  <c r="Q88" i="2"/>
  <c r="E81" i="2"/>
  <c r="F81" i="2" s="1"/>
  <c r="Z81" i="2" s="1"/>
  <c r="Q81" i="2"/>
  <c r="E46" i="2"/>
  <c r="F46" i="2" s="1"/>
  <c r="Q46" i="2"/>
  <c r="E80" i="2"/>
  <c r="F80" i="2" s="1"/>
  <c r="Q80" i="2"/>
  <c r="E55" i="2"/>
  <c r="F55" i="2"/>
  <c r="Z55" i="2"/>
  <c r="G55" i="2"/>
  <c r="Q55" i="2"/>
  <c r="E66" i="2"/>
  <c r="F66" i="2" s="1"/>
  <c r="G66" i="2" s="1"/>
  <c r="I66" i="2" s="1"/>
  <c r="Q66" i="2"/>
  <c r="E52" i="2"/>
  <c r="F52" i="2" s="1"/>
  <c r="Q52" i="2"/>
  <c r="E45" i="2"/>
  <c r="F45" i="2" s="1"/>
  <c r="G45" i="2" s="1"/>
  <c r="Q45" i="2"/>
  <c r="Z45" i="2"/>
  <c r="E43" i="2"/>
  <c r="F43" i="2" s="1"/>
  <c r="Q43" i="2"/>
  <c r="E50" i="2"/>
  <c r="F50" i="2"/>
  <c r="Q50" i="2"/>
  <c r="E72" i="2"/>
  <c r="F72" i="2" s="1"/>
  <c r="Q72" i="2"/>
  <c r="E40" i="2"/>
  <c r="F40" i="2"/>
  <c r="Q40" i="2"/>
  <c r="E73" i="2"/>
  <c r="F73" i="2" s="1"/>
  <c r="Q73" i="2"/>
  <c r="E56" i="2"/>
  <c r="F56" i="2" s="1"/>
  <c r="Q56" i="2"/>
  <c r="E74" i="2"/>
  <c r="F74" i="2" s="1"/>
  <c r="G74" i="2"/>
  <c r="Q74" i="2"/>
  <c r="Z74" i="2"/>
  <c r="E84" i="2"/>
  <c r="F84" i="2" s="1"/>
  <c r="Q84" i="2"/>
  <c r="E59" i="2"/>
  <c r="F59" i="2"/>
  <c r="G59" i="2" s="1"/>
  <c r="Q59" i="2"/>
  <c r="E44" i="2"/>
  <c r="F44" i="2"/>
  <c r="Z44" i="2" s="1"/>
  <c r="Q44" i="2"/>
  <c r="E48" i="2"/>
  <c r="F48" i="2" s="1"/>
  <c r="Q48" i="2"/>
  <c r="E144" i="2"/>
  <c r="F144" i="2" s="1"/>
  <c r="Q144" i="2"/>
  <c r="E51" i="2"/>
  <c r="F51" i="2" s="1"/>
  <c r="Q51" i="2"/>
  <c r="E57" i="2"/>
  <c r="F57" i="2"/>
  <c r="Q57" i="2"/>
  <c r="E146" i="2"/>
  <c r="F146" i="2" s="1"/>
  <c r="Q146" i="2"/>
  <c r="E42" i="2"/>
  <c r="F42" i="2"/>
  <c r="G42" i="2" s="1"/>
  <c r="Z42" i="2"/>
  <c r="Q42" i="2"/>
  <c r="E30" i="2"/>
  <c r="F30" i="2"/>
  <c r="Q30" i="2"/>
  <c r="E145" i="2"/>
  <c r="F145" i="2" s="1"/>
  <c r="Q145" i="2"/>
  <c r="E32" i="2"/>
  <c r="F32" i="2"/>
  <c r="Z32" i="2" s="1"/>
  <c r="G32" i="2"/>
  <c r="AC32" i="2" s="1"/>
  <c r="Q32" i="2"/>
  <c r="E29" i="2"/>
  <c r="F29" i="2" s="1"/>
  <c r="Q29" i="2"/>
  <c r="E149" i="2"/>
  <c r="F149" i="2" s="1"/>
  <c r="I149" i="2"/>
  <c r="Q149" i="2"/>
  <c r="AB149" i="2"/>
  <c r="AC149" i="2"/>
  <c r="AD149" i="2"/>
  <c r="AF149" i="2"/>
  <c r="E37" i="2"/>
  <c r="F37" i="2" s="1"/>
  <c r="AU37" i="2" s="1"/>
  <c r="Q37" i="2"/>
  <c r="E26" i="2"/>
  <c r="F26" i="2"/>
  <c r="Z26" i="2" s="1"/>
  <c r="Q26" i="2"/>
  <c r="E47" i="2"/>
  <c r="F47" i="2"/>
  <c r="Q47" i="2"/>
  <c r="E31" i="2"/>
  <c r="F31" i="2"/>
  <c r="Q31" i="2"/>
  <c r="E118" i="2"/>
  <c r="F118" i="2"/>
  <c r="Q118" i="2"/>
  <c r="E21" i="2"/>
  <c r="F21" i="2" s="1"/>
  <c r="Q21" i="2"/>
  <c r="E22" i="2"/>
  <c r="F22" i="2" s="1"/>
  <c r="Q22" i="2"/>
  <c r="E23" i="2"/>
  <c r="F23" i="2" s="1"/>
  <c r="Z23" i="2" s="1"/>
  <c r="G23" i="2"/>
  <c r="AC23" i="2" s="1"/>
  <c r="Q23" i="2"/>
  <c r="E24" i="2"/>
  <c r="F24" i="2"/>
  <c r="Q24" i="2"/>
  <c r="E25" i="2"/>
  <c r="F25" i="2"/>
  <c r="Z25" i="2" s="1"/>
  <c r="Q25" i="2"/>
  <c r="E27" i="2"/>
  <c r="F27" i="2"/>
  <c r="G27" i="2" s="1"/>
  <c r="AF27" i="2" s="1"/>
  <c r="Z27" i="2"/>
  <c r="J27" i="2"/>
  <c r="Q27" i="2"/>
  <c r="E28" i="2"/>
  <c r="F28" i="2" s="1"/>
  <c r="AU28" i="2" s="1"/>
  <c r="Q28" i="2"/>
  <c r="E33" i="2"/>
  <c r="F33" i="2"/>
  <c r="Q33" i="2"/>
  <c r="E34" i="2"/>
  <c r="F34" i="2" s="1"/>
  <c r="G34" i="2" s="1"/>
  <c r="Q34" i="2"/>
  <c r="E35" i="2"/>
  <c r="F35" i="2"/>
  <c r="G35" i="2"/>
  <c r="Q35" i="2"/>
  <c r="Z35" i="2"/>
  <c r="E36" i="2"/>
  <c r="F36" i="2"/>
  <c r="Z36" i="2" s="1"/>
  <c r="Q36" i="2"/>
  <c r="E38" i="2"/>
  <c r="F38" i="2" s="1"/>
  <c r="Q38" i="2"/>
  <c r="E39" i="2"/>
  <c r="F39" i="2" s="1"/>
  <c r="Q39" i="2"/>
  <c r="E41" i="2"/>
  <c r="F41" i="2"/>
  <c r="Z41" i="2" s="1"/>
  <c r="G41" i="2"/>
  <c r="Q41" i="2"/>
  <c r="E108" i="2"/>
  <c r="F108" i="2" s="1"/>
  <c r="Z108" i="2" s="1"/>
  <c r="Q108" i="2"/>
  <c r="E114" i="2"/>
  <c r="F114" i="2"/>
  <c r="G114" i="2" s="1"/>
  <c r="AC114" i="2" s="1"/>
  <c r="Q114" i="2"/>
  <c r="E115" i="2"/>
  <c r="F115" i="2"/>
  <c r="G115" i="2" s="1"/>
  <c r="AF115" i="2" s="1"/>
  <c r="Q115" i="2"/>
  <c r="E117" i="2"/>
  <c r="F117" i="2"/>
  <c r="Q117" i="2"/>
  <c r="E120" i="2"/>
  <c r="F120" i="2"/>
  <c r="Z120" i="2" s="1"/>
  <c r="Q120" i="2"/>
  <c r="E122" i="2"/>
  <c r="F122" i="2"/>
  <c r="Q122" i="2"/>
  <c r="E127" i="2"/>
  <c r="F127" i="2" s="1"/>
  <c r="Q127" i="2"/>
  <c r="E128" i="2"/>
  <c r="F128" i="2" s="1"/>
  <c r="Z128" i="2" s="1"/>
  <c r="G128" i="2"/>
  <c r="AF128" i="2" s="1"/>
  <c r="Q128" i="2"/>
  <c r="E129" i="2"/>
  <c r="F129" i="2" s="1"/>
  <c r="Z129" i="2" s="1"/>
  <c r="G129" i="2"/>
  <c r="AC129" i="2" s="1"/>
  <c r="Q129" i="2"/>
  <c r="E133" i="2"/>
  <c r="F133" i="2" s="1"/>
  <c r="Q133" i="2"/>
  <c r="E148" i="2"/>
  <c r="F148" i="2"/>
  <c r="G148" i="2" s="1"/>
  <c r="Q148" i="2"/>
  <c r="E151" i="2"/>
  <c r="F151" i="2" s="1"/>
  <c r="Q151" i="2"/>
  <c r="E152" i="2"/>
  <c r="F152" i="2"/>
  <c r="G152" i="2"/>
  <c r="AC152" i="2" s="1"/>
  <c r="Q152" i="2"/>
  <c r="Z152" i="2"/>
  <c r="E153" i="2"/>
  <c r="F153" i="2" s="1"/>
  <c r="Q153" i="2"/>
  <c r="E160" i="2"/>
  <c r="F160" i="2"/>
  <c r="Z160" i="2" s="1"/>
  <c r="Q160" i="2"/>
  <c r="AB160" i="2"/>
  <c r="AC160" i="2"/>
  <c r="AD160" i="2"/>
  <c r="AF160" i="2"/>
  <c r="E162" i="2"/>
  <c r="F162" i="2"/>
  <c r="Z162" i="2" s="1"/>
  <c r="Q162" i="2"/>
  <c r="Q163" i="2"/>
  <c r="J164" i="2"/>
  <c r="Q164" i="2"/>
  <c r="AC164" i="2"/>
  <c r="AF164" i="2"/>
  <c r="Q167" i="2"/>
  <c r="Q172" i="2"/>
  <c r="U172" i="2"/>
  <c r="AB172" i="2"/>
  <c r="AC172" i="2"/>
  <c r="AD172" i="2"/>
  <c r="AF172" i="2"/>
  <c r="Q173" i="2"/>
  <c r="AB173" i="2"/>
  <c r="AC173" i="2"/>
  <c r="AD173" i="2"/>
  <c r="AF173" i="2"/>
  <c r="Q174" i="2"/>
  <c r="Q175" i="2"/>
  <c r="Q176" i="2"/>
  <c r="Q177" i="2"/>
  <c r="J178" i="2"/>
  <c r="Q178" i="2"/>
  <c r="AC178" i="2"/>
  <c r="AF178" i="2"/>
  <c r="Q179" i="2"/>
  <c r="Q180" i="2"/>
  <c r="Q181" i="2"/>
  <c r="J182" i="2"/>
  <c r="Q182" i="2"/>
  <c r="AC182" i="2"/>
  <c r="AF182" i="2"/>
  <c r="Q183" i="2"/>
  <c r="Q184" i="2"/>
  <c r="Q185" i="2"/>
  <c r="Q186" i="2"/>
  <c r="Q187" i="2"/>
  <c r="Q188" i="2"/>
  <c r="Q189" i="2"/>
  <c r="Q190" i="2"/>
  <c r="AC190" i="2"/>
  <c r="Q191" i="2"/>
  <c r="Q192" i="2"/>
  <c r="Q193" i="2"/>
  <c r="Q194" i="2"/>
  <c r="Q195" i="2"/>
  <c r="Q196" i="2"/>
  <c r="Q197" i="2"/>
  <c r="AC197" i="2"/>
  <c r="K198" i="2"/>
  <c r="Q198" i="2"/>
  <c r="AC198" i="2"/>
  <c r="AF198" i="2"/>
  <c r="Q199" i="2"/>
  <c r="Q200" i="2"/>
  <c r="Q201" i="2"/>
  <c r="AB201" i="2"/>
  <c r="AC201" i="2"/>
  <c r="AD201" i="2"/>
  <c r="AF201" i="2"/>
  <c r="Q208" i="2"/>
  <c r="Q204" i="2"/>
  <c r="Q218" i="2"/>
  <c r="Q219" i="2"/>
  <c r="Q221" i="2"/>
  <c r="Q220" i="2"/>
  <c r="C7" i="1"/>
  <c r="E22" i="1"/>
  <c r="F22" i="1"/>
  <c r="C8" i="1"/>
  <c r="C9" i="1"/>
  <c r="D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E130" i="1"/>
  <c r="F130" i="1"/>
  <c r="Q130" i="1"/>
  <c r="E131" i="1"/>
  <c r="F131" i="1"/>
  <c r="Q131" i="1"/>
  <c r="Q132" i="1"/>
  <c r="Q133" i="1"/>
  <c r="E134" i="1"/>
  <c r="F134" i="1"/>
  <c r="Q134" i="1"/>
  <c r="Q135" i="1"/>
  <c r="Q136" i="1"/>
  <c r="E137" i="1"/>
  <c r="F137" i="1"/>
  <c r="G137" i="1"/>
  <c r="I137" i="1"/>
  <c r="Q137" i="1"/>
  <c r="Q138" i="1"/>
  <c r="E139" i="1"/>
  <c r="F139" i="1"/>
  <c r="Q139" i="1"/>
  <c r="E140" i="1"/>
  <c r="F140" i="1"/>
  <c r="G140" i="1"/>
  <c r="I140" i="1"/>
  <c r="Q140" i="1"/>
  <c r="Q141" i="1"/>
  <c r="E142" i="1"/>
  <c r="F142" i="1"/>
  <c r="G142" i="1"/>
  <c r="I142" i="1"/>
  <c r="Q142" i="1"/>
  <c r="E143" i="1"/>
  <c r="F143" i="1"/>
  <c r="Q143" i="1"/>
  <c r="E144" i="1"/>
  <c r="F144" i="1"/>
  <c r="Q144" i="1"/>
  <c r="Q145" i="1"/>
  <c r="Q146" i="1"/>
  <c r="E147" i="1"/>
  <c r="F147" i="1"/>
  <c r="Q147" i="1"/>
  <c r="Q148" i="1"/>
  <c r="E149" i="1"/>
  <c r="F149" i="1"/>
  <c r="U149" i="1"/>
  <c r="I149" i="1"/>
  <c r="Q149" i="1"/>
  <c r="E150" i="1"/>
  <c r="F150" i="1"/>
  <c r="Q150" i="1"/>
  <c r="Q151" i="1"/>
  <c r="Q152" i="1"/>
  <c r="E153" i="1"/>
  <c r="F153" i="1"/>
  <c r="Q153" i="1"/>
  <c r="Q154" i="1"/>
  <c r="E155" i="1"/>
  <c r="F155" i="1"/>
  <c r="Q155" i="1"/>
  <c r="Q156" i="1"/>
  <c r="E157" i="1"/>
  <c r="F157" i="1"/>
  <c r="Q157" i="1"/>
  <c r="Q158" i="1"/>
  <c r="E159" i="1"/>
  <c r="F159" i="1"/>
  <c r="Q159" i="1"/>
  <c r="Q160" i="1"/>
  <c r="Q161" i="1"/>
  <c r="E162" i="1"/>
  <c r="F162" i="1"/>
  <c r="Q162" i="1"/>
  <c r="Q163" i="1"/>
  <c r="E164" i="1"/>
  <c r="F164" i="1"/>
  <c r="Q164" i="1"/>
  <c r="Q165" i="1"/>
  <c r="E166" i="1"/>
  <c r="F166" i="1"/>
  <c r="Q166" i="1"/>
  <c r="Q167" i="1"/>
  <c r="E168" i="1"/>
  <c r="F168" i="1"/>
  <c r="Q168" i="1"/>
  <c r="Q169" i="1"/>
  <c r="E170" i="1"/>
  <c r="F170" i="1"/>
  <c r="Q170" i="1"/>
  <c r="Q171" i="1"/>
  <c r="E172" i="1"/>
  <c r="F172" i="1"/>
  <c r="U172" i="1"/>
  <c r="Q172" i="1"/>
  <c r="E173" i="1"/>
  <c r="F173" i="1"/>
  <c r="U173" i="1"/>
  <c r="Q173" i="1"/>
  <c r="Q174" i="1"/>
  <c r="E175" i="1"/>
  <c r="F175" i="1"/>
  <c r="Q175" i="1"/>
  <c r="Q176" i="1"/>
  <c r="E177" i="1"/>
  <c r="F177" i="1"/>
  <c r="Q177" i="1"/>
  <c r="Q178" i="1"/>
  <c r="E179" i="1"/>
  <c r="F179" i="1"/>
  <c r="Q179" i="1"/>
  <c r="Q180" i="1"/>
  <c r="E181" i="1"/>
  <c r="F181" i="1"/>
  <c r="Q181" i="1"/>
  <c r="Q182" i="1"/>
  <c r="E183" i="1"/>
  <c r="F183" i="1"/>
  <c r="Q183" i="1"/>
  <c r="Q184" i="1"/>
  <c r="E185" i="1"/>
  <c r="F185" i="1"/>
  <c r="Q185" i="1"/>
  <c r="Q186" i="1"/>
  <c r="E187" i="1"/>
  <c r="F187" i="1"/>
  <c r="Q187" i="1"/>
  <c r="Q188" i="1"/>
  <c r="E189" i="1"/>
  <c r="F189" i="1"/>
  <c r="Q189" i="1"/>
  <c r="Q190" i="1"/>
  <c r="E191" i="1"/>
  <c r="F191" i="1"/>
  <c r="Q191" i="1"/>
  <c r="Q192" i="1"/>
  <c r="E193" i="1"/>
  <c r="F193" i="1"/>
  <c r="Q193" i="1"/>
  <c r="Q194" i="1"/>
  <c r="E195" i="1"/>
  <c r="F195" i="1"/>
  <c r="Q195" i="1"/>
  <c r="Q196" i="1"/>
  <c r="E197" i="1"/>
  <c r="F197" i="1"/>
  <c r="Q197" i="1"/>
  <c r="Q198" i="1"/>
  <c r="E199" i="1"/>
  <c r="F199" i="1"/>
  <c r="Q199" i="1"/>
  <c r="Q200" i="1"/>
  <c r="E201" i="1"/>
  <c r="F201" i="1"/>
  <c r="U201" i="1"/>
  <c r="Q201" i="1"/>
  <c r="E202" i="1"/>
  <c r="F202" i="1"/>
  <c r="G202" i="1"/>
  <c r="I202" i="1"/>
  <c r="Q202" i="1"/>
  <c r="E203" i="1"/>
  <c r="F203" i="1"/>
  <c r="G203" i="1"/>
  <c r="I203" i="1"/>
  <c r="Q203" i="1"/>
  <c r="E204" i="1"/>
  <c r="F204" i="1"/>
  <c r="G204" i="1"/>
  <c r="I204" i="1"/>
  <c r="Q204" i="1"/>
  <c r="E205" i="1"/>
  <c r="F205" i="1"/>
  <c r="G205" i="1"/>
  <c r="K205" i="1"/>
  <c r="Q205" i="1"/>
  <c r="E206" i="1"/>
  <c r="F206" i="1"/>
  <c r="G206" i="1"/>
  <c r="I206" i="1"/>
  <c r="Q206" i="1"/>
  <c r="E207" i="1"/>
  <c r="F207" i="1"/>
  <c r="G207" i="1"/>
  <c r="I207" i="1"/>
  <c r="Q207" i="1"/>
  <c r="E208" i="1"/>
  <c r="F208" i="1"/>
  <c r="G208" i="1"/>
  <c r="I208" i="1"/>
  <c r="Q208" i="1"/>
  <c r="E209" i="1"/>
  <c r="F209" i="1"/>
  <c r="G209" i="1"/>
  <c r="I209" i="1"/>
  <c r="Q209" i="1"/>
  <c r="E210" i="1"/>
  <c r="F210" i="1"/>
  <c r="G210" i="1"/>
  <c r="I210" i="1"/>
  <c r="Q210" i="1"/>
  <c r="E211" i="1"/>
  <c r="F211" i="1"/>
  <c r="G211" i="1"/>
  <c r="I211" i="1"/>
  <c r="Q211" i="1"/>
  <c r="E212" i="1"/>
  <c r="F212" i="1"/>
  <c r="G212" i="1"/>
  <c r="I212" i="1"/>
  <c r="Q212" i="1"/>
  <c r="E213" i="1"/>
  <c r="F213" i="1"/>
  <c r="G213" i="1"/>
  <c r="I213" i="1"/>
  <c r="Q213" i="1"/>
  <c r="E214" i="1"/>
  <c r="F214" i="1"/>
  <c r="G214" i="1"/>
  <c r="I214" i="1"/>
  <c r="Q214" i="1"/>
  <c r="E215" i="1"/>
  <c r="F215" i="1"/>
  <c r="G215" i="1"/>
  <c r="K215" i="1"/>
  <c r="Q215" i="1"/>
  <c r="E216" i="1"/>
  <c r="F216" i="1"/>
  <c r="G216" i="1"/>
  <c r="K216" i="1"/>
  <c r="Q216" i="1"/>
  <c r="E217" i="1"/>
  <c r="F217" i="1"/>
  <c r="G217" i="1"/>
  <c r="K217" i="1"/>
  <c r="Q217" i="1"/>
  <c r="E218" i="1"/>
  <c r="F218" i="1"/>
  <c r="G218" i="1"/>
  <c r="K218" i="1"/>
  <c r="Q218" i="1"/>
  <c r="E219" i="1"/>
  <c r="F219" i="1"/>
  <c r="G219" i="1"/>
  <c r="K219" i="1"/>
  <c r="Q219" i="1"/>
  <c r="E152" i="1"/>
  <c r="F152" i="1"/>
  <c r="G152" i="1"/>
  <c r="J152" i="1"/>
  <c r="E146" i="1"/>
  <c r="F146" i="1"/>
  <c r="G146" i="1"/>
  <c r="I146" i="1"/>
  <c r="E129" i="1"/>
  <c r="F129" i="1"/>
  <c r="G129" i="1"/>
  <c r="J129" i="1"/>
  <c r="G199" i="1"/>
  <c r="K199" i="1"/>
  <c r="E198" i="1"/>
  <c r="F198" i="1"/>
  <c r="G198" i="1"/>
  <c r="K198" i="1"/>
  <c r="G195" i="1"/>
  <c r="K195" i="1"/>
  <c r="E194" i="1"/>
  <c r="F194" i="1"/>
  <c r="G194" i="1"/>
  <c r="K194" i="1"/>
  <c r="G191" i="1"/>
  <c r="J191" i="1"/>
  <c r="E190" i="1"/>
  <c r="F190" i="1"/>
  <c r="G190" i="1"/>
  <c r="G187" i="1"/>
  <c r="J187" i="1"/>
  <c r="E186" i="1"/>
  <c r="F186" i="1"/>
  <c r="G186" i="1"/>
  <c r="J186" i="1"/>
  <c r="G183" i="1"/>
  <c r="K183" i="1"/>
  <c r="E182" i="1"/>
  <c r="F182" i="1"/>
  <c r="G182" i="1"/>
  <c r="J182" i="1"/>
  <c r="G179" i="1"/>
  <c r="J179" i="1"/>
  <c r="E178" i="1"/>
  <c r="F178" i="1"/>
  <c r="G178" i="1"/>
  <c r="J178" i="1"/>
  <c r="G175" i="1"/>
  <c r="J175" i="1"/>
  <c r="E174" i="1"/>
  <c r="F174" i="1"/>
  <c r="G174" i="1"/>
  <c r="K174" i="1"/>
  <c r="E171" i="1"/>
  <c r="F171" i="1"/>
  <c r="G171" i="1"/>
  <c r="I171" i="1"/>
  <c r="G168" i="1"/>
  <c r="I168" i="1"/>
  <c r="E167" i="1"/>
  <c r="F167" i="1"/>
  <c r="G167" i="1"/>
  <c r="J167" i="1"/>
  <c r="G164" i="1"/>
  <c r="J164" i="1"/>
  <c r="E163" i="1"/>
  <c r="F163" i="1"/>
  <c r="G163" i="1"/>
  <c r="J163" i="1"/>
  <c r="E160" i="1"/>
  <c r="F160" i="1"/>
  <c r="G157" i="1"/>
  <c r="I157" i="1"/>
  <c r="E156" i="1"/>
  <c r="F156" i="1"/>
  <c r="G156" i="1"/>
  <c r="I156" i="1"/>
  <c r="G153" i="1"/>
  <c r="K153" i="1"/>
  <c r="G147" i="1"/>
  <c r="I147" i="1"/>
  <c r="E141" i="1"/>
  <c r="F141" i="1"/>
  <c r="G141" i="1"/>
  <c r="I141" i="1"/>
  <c r="G139" i="1"/>
  <c r="I139" i="1"/>
  <c r="E138" i="1"/>
  <c r="F138" i="1"/>
  <c r="G138" i="1"/>
  <c r="I138" i="1"/>
  <c r="E135" i="1"/>
  <c r="F135" i="1"/>
  <c r="G135" i="1"/>
  <c r="I135" i="1"/>
  <c r="E132" i="1"/>
  <c r="F132" i="1"/>
  <c r="G132" i="1"/>
  <c r="I132" i="1"/>
  <c r="G130" i="1"/>
  <c r="I130" i="1"/>
  <c r="E123" i="1"/>
  <c r="F123" i="1"/>
  <c r="E119" i="1"/>
  <c r="F119" i="1"/>
  <c r="E115" i="1"/>
  <c r="F115" i="1"/>
  <c r="E111" i="1"/>
  <c r="F111" i="1"/>
  <c r="E107" i="1"/>
  <c r="F107" i="1"/>
  <c r="E103" i="1"/>
  <c r="F103" i="1"/>
  <c r="E99" i="1"/>
  <c r="F99" i="1"/>
  <c r="E95" i="1"/>
  <c r="F95" i="1"/>
  <c r="E91" i="1"/>
  <c r="F91" i="1"/>
  <c r="E87" i="1"/>
  <c r="F87" i="1"/>
  <c r="E83" i="1"/>
  <c r="F83" i="1"/>
  <c r="E79" i="1"/>
  <c r="F79" i="1"/>
  <c r="E75" i="1"/>
  <c r="F75" i="1"/>
  <c r="E71" i="1"/>
  <c r="F71" i="1"/>
  <c r="E67" i="1"/>
  <c r="F67" i="1"/>
  <c r="E63" i="1"/>
  <c r="F63" i="1"/>
  <c r="E59" i="1"/>
  <c r="F59" i="1"/>
  <c r="E55" i="1"/>
  <c r="F55" i="1"/>
  <c r="E51" i="1"/>
  <c r="F51" i="1"/>
  <c r="E47" i="1"/>
  <c r="F47" i="1"/>
  <c r="E43" i="1"/>
  <c r="F43" i="1"/>
  <c r="E39" i="1"/>
  <c r="F39" i="1"/>
  <c r="E35" i="1"/>
  <c r="F35" i="1"/>
  <c r="E31" i="1"/>
  <c r="F31" i="1"/>
  <c r="E27" i="1"/>
  <c r="F27" i="1"/>
  <c r="E23" i="1"/>
  <c r="F23" i="1"/>
  <c r="AC115" i="2"/>
  <c r="G58" i="1"/>
  <c r="I58" i="1"/>
  <c r="G50" i="1"/>
  <c r="I50" i="1"/>
  <c r="G42" i="1"/>
  <c r="I42" i="1"/>
  <c r="G34" i="1"/>
  <c r="J34" i="1"/>
  <c r="G26" i="1"/>
  <c r="I26" i="1"/>
  <c r="G22" i="1"/>
  <c r="J22" i="1"/>
  <c r="Z148" i="2"/>
  <c r="G108" i="1"/>
  <c r="J108" i="1"/>
  <c r="E136" i="1"/>
  <c r="F136" i="1"/>
  <c r="G136" i="1"/>
  <c r="I136" i="1"/>
  <c r="E133" i="1"/>
  <c r="F133" i="1"/>
  <c r="G133" i="1"/>
  <c r="J133" i="1"/>
  <c r="G131" i="1"/>
  <c r="I131" i="1"/>
  <c r="G124" i="1"/>
  <c r="I124" i="1"/>
  <c r="G92" i="1"/>
  <c r="I92" i="1"/>
  <c r="G36" i="1"/>
  <c r="J36" i="1"/>
  <c r="E200" i="1"/>
  <c r="F200" i="1"/>
  <c r="G200" i="1"/>
  <c r="J200" i="1"/>
  <c r="G197" i="1"/>
  <c r="K197" i="1"/>
  <c r="E196" i="1"/>
  <c r="F196" i="1"/>
  <c r="G196" i="1"/>
  <c r="K196" i="1"/>
  <c r="G193" i="1"/>
  <c r="K193" i="1"/>
  <c r="E192" i="1"/>
  <c r="F192" i="1"/>
  <c r="G192" i="1"/>
  <c r="J192" i="1"/>
  <c r="G189" i="1"/>
  <c r="J189" i="1"/>
  <c r="E188" i="1"/>
  <c r="F188" i="1"/>
  <c r="G188" i="1"/>
  <c r="J188" i="1"/>
  <c r="G185" i="1"/>
  <c r="K185" i="1"/>
  <c r="E184" i="1"/>
  <c r="F184" i="1"/>
  <c r="G184" i="1"/>
  <c r="J184" i="1"/>
  <c r="G181" i="1"/>
  <c r="J181" i="1"/>
  <c r="E180" i="1"/>
  <c r="F180" i="1"/>
  <c r="G180" i="1"/>
  <c r="J180" i="1"/>
  <c r="G177" i="1"/>
  <c r="J177" i="1"/>
  <c r="E176" i="1"/>
  <c r="F176" i="1"/>
  <c r="G176" i="1"/>
  <c r="K176" i="1"/>
  <c r="G170" i="1"/>
  <c r="I170" i="1"/>
  <c r="E169" i="1"/>
  <c r="F169" i="1"/>
  <c r="G169" i="1"/>
  <c r="I169" i="1"/>
  <c r="G166" i="1"/>
  <c r="I166" i="1"/>
  <c r="E165" i="1"/>
  <c r="F165" i="1"/>
  <c r="G165" i="1"/>
  <c r="I165" i="1"/>
  <c r="G162" i="1"/>
  <c r="J162" i="1"/>
  <c r="E161" i="1"/>
  <c r="F161" i="1"/>
  <c r="G161" i="1"/>
  <c r="I161" i="1"/>
  <c r="G159" i="1"/>
  <c r="I159" i="1"/>
  <c r="E158" i="1"/>
  <c r="F158" i="1"/>
  <c r="G158" i="1"/>
  <c r="I158" i="1"/>
  <c r="G155" i="1"/>
  <c r="I155" i="1"/>
  <c r="E154" i="1"/>
  <c r="F154" i="1"/>
  <c r="G154" i="1"/>
  <c r="I154" i="1"/>
  <c r="E151" i="1"/>
  <c r="F151" i="1"/>
  <c r="G151" i="1"/>
  <c r="J151" i="1"/>
  <c r="E148" i="1"/>
  <c r="F148" i="1"/>
  <c r="G148" i="1"/>
  <c r="J148" i="1"/>
  <c r="E145" i="1"/>
  <c r="F145" i="1"/>
  <c r="G145" i="1"/>
  <c r="I145" i="1"/>
  <c r="G143" i="1"/>
  <c r="I143" i="1"/>
  <c r="G134" i="1"/>
  <c r="I134" i="1"/>
  <c r="E126" i="1"/>
  <c r="F126" i="1"/>
  <c r="G126" i="1"/>
  <c r="I126" i="1"/>
  <c r="E124" i="1"/>
  <c r="F124" i="1"/>
  <c r="E122" i="1"/>
  <c r="F122" i="1"/>
  <c r="G122" i="1"/>
  <c r="J122" i="1"/>
  <c r="E120" i="1"/>
  <c r="F120" i="1"/>
  <c r="G120" i="1"/>
  <c r="J120" i="1"/>
  <c r="E118" i="1"/>
  <c r="F118" i="1"/>
  <c r="G118" i="1"/>
  <c r="I118" i="1"/>
  <c r="E116" i="1"/>
  <c r="F116" i="1"/>
  <c r="G116" i="1"/>
  <c r="I116" i="1"/>
  <c r="E114" i="1"/>
  <c r="F114" i="1"/>
  <c r="G114" i="1"/>
  <c r="J114" i="1"/>
  <c r="E112" i="1"/>
  <c r="F112" i="1"/>
  <c r="G112" i="1"/>
  <c r="I112" i="1"/>
  <c r="E110" i="1"/>
  <c r="F110" i="1"/>
  <c r="G110" i="1"/>
  <c r="I110" i="1"/>
  <c r="E108" i="1"/>
  <c r="F108" i="1"/>
  <c r="E106" i="1"/>
  <c r="F106" i="1"/>
  <c r="G106" i="1"/>
  <c r="I106" i="1"/>
  <c r="E104" i="1"/>
  <c r="F104" i="1"/>
  <c r="G104" i="1"/>
  <c r="I104" i="1"/>
  <c r="E102" i="1"/>
  <c r="F102" i="1"/>
  <c r="G102" i="1"/>
  <c r="I102" i="1"/>
  <c r="E100" i="1"/>
  <c r="F100" i="1"/>
  <c r="G100" i="1"/>
  <c r="I100" i="1"/>
  <c r="E98" i="1"/>
  <c r="F98" i="1"/>
  <c r="G98" i="1"/>
  <c r="I98" i="1"/>
  <c r="E96" i="1"/>
  <c r="F96" i="1"/>
  <c r="G96" i="1"/>
  <c r="I96" i="1"/>
  <c r="E94" i="1"/>
  <c r="F94" i="1"/>
  <c r="G94" i="1"/>
  <c r="I94" i="1"/>
  <c r="E92" i="1"/>
  <c r="F92" i="1"/>
  <c r="E90" i="1"/>
  <c r="F90" i="1"/>
  <c r="G90" i="1"/>
  <c r="I90" i="1"/>
  <c r="E88" i="1"/>
  <c r="F88" i="1"/>
  <c r="G88" i="1"/>
  <c r="I88" i="1"/>
  <c r="E86" i="1"/>
  <c r="F86" i="1"/>
  <c r="G86" i="1"/>
  <c r="I86" i="1"/>
  <c r="E84" i="1"/>
  <c r="F84" i="1"/>
  <c r="G84" i="1"/>
  <c r="I84" i="1"/>
  <c r="E82" i="1"/>
  <c r="F82" i="1"/>
  <c r="G82" i="1"/>
  <c r="I82" i="1"/>
  <c r="E80" i="1"/>
  <c r="F80" i="1"/>
  <c r="G80" i="1"/>
  <c r="I80" i="1"/>
  <c r="E78" i="1"/>
  <c r="F78" i="1"/>
  <c r="G78" i="1"/>
  <c r="I78" i="1"/>
  <c r="E76" i="1"/>
  <c r="F76" i="1"/>
  <c r="G76" i="1"/>
  <c r="I76" i="1"/>
  <c r="E74" i="1"/>
  <c r="F74" i="1"/>
  <c r="G74" i="1"/>
  <c r="I74" i="1"/>
  <c r="E72" i="1"/>
  <c r="F72" i="1"/>
  <c r="G72" i="1"/>
  <c r="I72" i="1"/>
  <c r="E70" i="1"/>
  <c r="F70" i="1"/>
  <c r="G70" i="1"/>
  <c r="I70" i="1"/>
  <c r="E68" i="1"/>
  <c r="F68" i="1"/>
  <c r="G68" i="1"/>
  <c r="I68" i="1"/>
  <c r="E66" i="1"/>
  <c r="F66" i="1"/>
  <c r="G66" i="1"/>
  <c r="I66" i="1"/>
  <c r="E64" i="1"/>
  <c r="F64" i="1"/>
  <c r="G64" i="1"/>
  <c r="I64" i="1"/>
  <c r="E62" i="1"/>
  <c r="F62" i="1"/>
  <c r="G62" i="1"/>
  <c r="I62" i="1"/>
  <c r="E60" i="1"/>
  <c r="F60" i="1"/>
  <c r="G60" i="1"/>
  <c r="I60" i="1"/>
  <c r="E58" i="1"/>
  <c r="F58" i="1"/>
  <c r="E56" i="1"/>
  <c r="F56" i="1"/>
  <c r="G56" i="1"/>
  <c r="I56" i="1"/>
  <c r="E54" i="1"/>
  <c r="F54" i="1"/>
  <c r="G54" i="1"/>
  <c r="I54" i="1"/>
  <c r="E52" i="1"/>
  <c r="F52" i="1"/>
  <c r="G52" i="1"/>
  <c r="I52" i="1"/>
  <c r="E50" i="1"/>
  <c r="F50" i="1"/>
  <c r="E48" i="1"/>
  <c r="F48" i="1"/>
  <c r="G48" i="1"/>
  <c r="I48" i="1"/>
  <c r="E46" i="1"/>
  <c r="F46" i="1"/>
  <c r="G46" i="1"/>
  <c r="I46" i="1"/>
  <c r="E44" i="1"/>
  <c r="F44" i="1"/>
  <c r="G44" i="1"/>
  <c r="I44" i="1"/>
  <c r="E42" i="1"/>
  <c r="F42" i="1"/>
  <c r="E40" i="1"/>
  <c r="F40" i="1"/>
  <c r="G40" i="1"/>
  <c r="I40" i="1"/>
  <c r="E38" i="1"/>
  <c r="F38" i="1"/>
  <c r="G38" i="1"/>
  <c r="J38" i="1"/>
  <c r="E36" i="1"/>
  <c r="F36" i="1"/>
  <c r="E34" i="1"/>
  <c r="F34" i="1"/>
  <c r="E32" i="1"/>
  <c r="F32" i="1"/>
  <c r="G32" i="1"/>
  <c r="I32" i="1"/>
  <c r="E30" i="1"/>
  <c r="F30" i="1"/>
  <c r="G30" i="1"/>
  <c r="I30" i="1"/>
  <c r="E28" i="1"/>
  <c r="F28" i="1"/>
  <c r="G28" i="1"/>
  <c r="J28" i="1"/>
  <c r="E26" i="1"/>
  <c r="F26" i="1"/>
  <c r="E24" i="1"/>
  <c r="F24" i="1"/>
  <c r="G24" i="1"/>
  <c r="J24" i="1"/>
  <c r="AC128" i="2"/>
  <c r="J128" i="2"/>
  <c r="E21" i="1"/>
  <c r="F21" i="1"/>
  <c r="G27" i="1"/>
  <c r="J27" i="1"/>
  <c r="E29" i="1"/>
  <c r="F29" i="1"/>
  <c r="G29" i="1"/>
  <c r="I29" i="1"/>
  <c r="G35" i="1"/>
  <c r="J35" i="1"/>
  <c r="E37" i="1"/>
  <c r="F37" i="1"/>
  <c r="G37" i="1"/>
  <c r="I37" i="1"/>
  <c r="G43" i="1"/>
  <c r="I43" i="1"/>
  <c r="E45" i="1"/>
  <c r="F45" i="1"/>
  <c r="G45" i="1"/>
  <c r="I45" i="1"/>
  <c r="G51" i="1"/>
  <c r="I51" i="1"/>
  <c r="E53" i="1"/>
  <c r="F53" i="1"/>
  <c r="G53" i="1"/>
  <c r="I53" i="1"/>
  <c r="G59" i="1"/>
  <c r="I59" i="1"/>
  <c r="E61" i="1"/>
  <c r="F61" i="1"/>
  <c r="G61" i="1"/>
  <c r="I61" i="1"/>
  <c r="G67" i="1"/>
  <c r="I67" i="1"/>
  <c r="E69" i="1"/>
  <c r="F69" i="1"/>
  <c r="G69" i="1"/>
  <c r="I69" i="1"/>
  <c r="G75" i="1"/>
  <c r="I75" i="1"/>
  <c r="E77" i="1"/>
  <c r="F77" i="1"/>
  <c r="G77" i="1"/>
  <c r="I77" i="1"/>
  <c r="G83" i="1"/>
  <c r="I83" i="1"/>
  <c r="E85" i="1"/>
  <c r="F85" i="1"/>
  <c r="G85" i="1"/>
  <c r="I85" i="1"/>
  <c r="G91" i="1"/>
  <c r="I91" i="1"/>
  <c r="E93" i="1"/>
  <c r="F93" i="1"/>
  <c r="G93" i="1"/>
  <c r="I93" i="1"/>
  <c r="G99" i="1"/>
  <c r="I99" i="1"/>
  <c r="E101" i="1"/>
  <c r="F101" i="1"/>
  <c r="G101" i="1"/>
  <c r="I101" i="1"/>
  <c r="G107" i="1"/>
  <c r="I107" i="1"/>
  <c r="E109" i="1"/>
  <c r="F109" i="1"/>
  <c r="G109" i="1"/>
  <c r="I109" i="1"/>
  <c r="G115" i="1"/>
  <c r="J115" i="1"/>
  <c r="E117" i="1"/>
  <c r="F117" i="1"/>
  <c r="G117" i="1"/>
  <c r="J117" i="1"/>
  <c r="G123" i="1"/>
  <c r="I123" i="1"/>
  <c r="E125" i="1"/>
  <c r="F125" i="1"/>
  <c r="G125" i="1"/>
  <c r="I125" i="1"/>
  <c r="E128" i="1"/>
  <c r="F128" i="1"/>
  <c r="G128" i="1"/>
  <c r="J128" i="1"/>
  <c r="G23" i="1"/>
  <c r="J23" i="1"/>
  <c r="E25" i="1"/>
  <c r="F25" i="1"/>
  <c r="G25" i="1"/>
  <c r="J25" i="1"/>
  <c r="G31" i="1"/>
  <c r="I31" i="1"/>
  <c r="E33" i="1"/>
  <c r="F33" i="1"/>
  <c r="G33" i="1"/>
  <c r="J33" i="1"/>
  <c r="G39" i="1"/>
  <c r="J39" i="1"/>
  <c r="E41" i="1"/>
  <c r="F41" i="1"/>
  <c r="G41" i="1"/>
  <c r="J41" i="1"/>
  <c r="G47" i="1"/>
  <c r="I47" i="1"/>
  <c r="E49" i="1"/>
  <c r="F49" i="1"/>
  <c r="G55" i="1"/>
  <c r="I55" i="1"/>
  <c r="E57" i="1"/>
  <c r="F57" i="1"/>
  <c r="G63" i="1"/>
  <c r="I63" i="1"/>
  <c r="E65" i="1"/>
  <c r="F65" i="1"/>
  <c r="G71" i="1"/>
  <c r="I71" i="1"/>
  <c r="E73" i="1"/>
  <c r="F73" i="1"/>
  <c r="G73" i="1"/>
  <c r="I73" i="1"/>
  <c r="G79" i="1"/>
  <c r="I79" i="1"/>
  <c r="E81" i="1"/>
  <c r="F81" i="1"/>
  <c r="G81" i="1"/>
  <c r="I81" i="1"/>
  <c r="G87" i="1"/>
  <c r="I87" i="1"/>
  <c r="E89" i="1"/>
  <c r="F89" i="1"/>
  <c r="G89" i="1"/>
  <c r="I89" i="1"/>
  <c r="G95" i="1"/>
  <c r="I95" i="1"/>
  <c r="E97" i="1"/>
  <c r="F97" i="1"/>
  <c r="G97" i="1"/>
  <c r="I97" i="1"/>
  <c r="G103" i="1"/>
  <c r="I103" i="1"/>
  <c r="E105" i="1"/>
  <c r="F105" i="1"/>
  <c r="G105" i="1"/>
  <c r="I105" i="1"/>
  <c r="G111" i="1"/>
  <c r="I111" i="1"/>
  <c r="E113" i="1"/>
  <c r="F113" i="1"/>
  <c r="G113" i="1"/>
  <c r="I113" i="1"/>
  <c r="G119" i="1"/>
  <c r="I119" i="1"/>
  <c r="E121" i="1"/>
  <c r="F121" i="1"/>
  <c r="G121" i="1"/>
  <c r="I121" i="1"/>
  <c r="Z114" i="2"/>
  <c r="G24" i="2"/>
  <c r="Z24" i="2"/>
  <c r="G150" i="1"/>
  <c r="I150" i="1"/>
  <c r="G144" i="1"/>
  <c r="I144" i="1"/>
  <c r="E127" i="1"/>
  <c r="F127" i="1"/>
  <c r="G127" i="1"/>
  <c r="J127" i="1"/>
  <c r="G65" i="1"/>
  <c r="I65" i="1"/>
  <c r="G57" i="1"/>
  <c r="I57" i="1"/>
  <c r="G49" i="1"/>
  <c r="I49" i="1"/>
  <c r="G21" i="1"/>
  <c r="J21" i="1"/>
  <c r="Z66" i="2"/>
  <c r="Z49" i="2"/>
  <c r="G62" i="2"/>
  <c r="Z62" i="2"/>
  <c r="G106" i="2"/>
  <c r="AF55" i="2"/>
  <c r="AC83" i="2"/>
  <c r="AF83" i="2"/>
  <c r="I83" i="2"/>
  <c r="Z59" i="2"/>
  <c r="Z88" i="2"/>
  <c r="G88" i="2"/>
  <c r="G31" i="2"/>
  <c r="Z31" i="2"/>
  <c r="AF103" i="2"/>
  <c r="I103" i="2"/>
  <c r="G75" i="2"/>
  <c r="AC27" i="2"/>
  <c r="G40" i="2"/>
  <c r="Z40" i="2"/>
  <c r="G77" i="2"/>
  <c r="AC42" i="2"/>
  <c r="Z150" i="2"/>
  <c r="G150" i="2"/>
  <c r="G79" i="2"/>
  <c r="I91" i="2"/>
  <c r="AC91" i="2"/>
  <c r="AF91" i="2"/>
  <c r="AF35" i="2"/>
  <c r="G44" i="2"/>
  <c r="AC63" i="2"/>
  <c r="AF23" i="2"/>
  <c r="G51" i="2"/>
  <c r="Z51" i="2"/>
  <c r="AF66" i="2"/>
  <c r="G82" i="2"/>
  <c r="G87" i="2"/>
  <c r="I69" i="2"/>
  <c r="AC69" i="2"/>
  <c r="Z119" i="2"/>
  <c r="G113" i="2"/>
  <c r="I71" i="2"/>
  <c r="AC71" i="2"/>
  <c r="AF90" i="2"/>
  <c r="G111" i="2"/>
  <c r="Z116" i="2"/>
  <c r="AF112" i="2"/>
  <c r="I138" i="2"/>
  <c r="AF138" i="2"/>
  <c r="AC138" i="2"/>
  <c r="G86" i="2"/>
  <c r="AF126" i="2"/>
  <c r="Z91" i="2"/>
  <c r="AF71" i="2"/>
  <c r="G64" i="2"/>
  <c r="AC126" i="2"/>
  <c r="AF69" i="2"/>
  <c r="G99" i="2"/>
  <c r="AC99" i="2" s="1"/>
  <c r="AC90" i="2"/>
  <c r="G94" i="2"/>
  <c r="Z94" i="2"/>
  <c r="G97" i="2"/>
  <c r="Z97" i="2"/>
  <c r="G65" i="2"/>
  <c r="Z67" i="2"/>
  <c r="AF85" i="2"/>
  <c r="G125" i="2"/>
  <c r="Z111" i="2"/>
  <c r="G96" i="2"/>
  <c r="Z135" i="2"/>
  <c r="G135" i="2"/>
  <c r="Z166" i="2"/>
  <c r="G166" i="2"/>
  <c r="AC166" i="2" s="1"/>
  <c r="G131" i="2"/>
  <c r="Z138" i="2"/>
  <c r="G140" i="2"/>
  <c r="AF161" i="2"/>
  <c r="I161" i="2"/>
  <c r="G89" i="2"/>
  <c r="G171" i="2"/>
  <c r="Z171" i="2"/>
  <c r="AU171" i="2"/>
  <c r="AU110" i="2"/>
  <c r="G110" i="2"/>
  <c r="Z131" i="2"/>
  <c r="G158" i="2"/>
  <c r="G165" i="2"/>
  <c r="Z165" i="2"/>
  <c r="AU85" i="2"/>
  <c r="AU214" i="2"/>
  <c r="Z136" i="2"/>
  <c r="Z216" i="2"/>
  <c r="G216" i="2"/>
  <c r="G214" i="2"/>
  <c r="G211" i="2"/>
  <c r="Z211" i="2"/>
  <c r="Z210" i="2"/>
  <c r="AF141" i="2"/>
  <c r="Z170" i="2"/>
  <c r="G170" i="2"/>
  <c r="Z168" i="2"/>
  <c r="AF156" i="2"/>
  <c r="G155" i="2"/>
  <c r="BL10" i="2"/>
  <c r="AU174" i="2"/>
  <c r="AU172" i="2"/>
  <c r="AU184" i="2"/>
  <c r="AU176" i="2"/>
  <c r="BL12" i="2"/>
  <c r="BL20" i="2"/>
  <c r="AU179" i="2"/>
  <c r="AS179" i="2" s="1"/>
  <c r="BL25" i="2"/>
  <c r="BL40" i="2"/>
  <c r="AU163" i="2"/>
  <c r="AU188" i="2"/>
  <c r="BL21" i="2"/>
  <c r="BL37" i="2"/>
  <c r="AU222" i="2"/>
  <c r="BL15" i="2"/>
  <c r="BL30" i="2"/>
  <c r="BL24" i="2"/>
  <c r="AU138" i="2"/>
  <c r="G207" i="2"/>
  <c r="Z207" i="2"/>
  <c r="G206" i="2"/>
  <c r="AC206" i="2" s="1"/>
  <c r="Z206" i="2"/>
  <c r="AC205" i="2"/>
  <c r="AF205" i="2"/>
  <c r="I205" i="2"/>
  <c r="Z214" i="2"/>
  <c r="AC141" i="2"/>
  <c r="G147" i="2"/>
  <c r="Z147" i="2"/>
  <c r="Z139" i="2"/>
  <c r="G217" i="2"/>
  <c r="Z217" i="2"/>
  <c r="Z195" i="2"/>
  <c r="G195" i="2"/>
  <c r="G212" i="2"/>
  <c r="Z212" i="2"/>
  <c r="Z199" i="2"/>
  <c r="G199" i="2"/>
  <c r="K199" i="2" s="1"/>
  <c r="Z197" i="2"/>
  <c r="Z196" i="2"/>
  <c r="G196" i="2"/>
  <c r="Z187" i="2"/>
  <c r="G187" i="2"/>
  <c r="G200" i="2"/>
  <c r="G188" i="2"/>
  <c r="G180" i="2"/>
  <c r="Z191" i="2"/>
  <c r="G191" i="2"/>
  <c r="AF191" i="2" s="1"/>
  <c r="Z183" i="2"/>
  <c r="Z175" i="2"/>
  <c r="G175" i="2"/>
  <c r="G193" i="2"/>
  <c r="AC193" i="2" s="1"/>
  <c r="Z193" i="2"/>
  <c r="G185" i="2"/>
  <c r="AF185" i="2" s="1"/>
  <c r="Z185" i="2"/>
  <c r="G177" i="2"/>
  <c r="Z177" i="2"/>
  <c r="G179" i="2"/>
  <c r="E202" i="2"/>
  <c r="F202" i="2"/>
  <c r="G202" i="2" s="1"/>
  <c r="E218" i="2"/>
  <c r="F218" i="2" s="1"/>
  <c r="AU218" i="2" s="1"/>
  <c r="Z218" i="2"/>
  <c r="AB2" i="2"/>
  <c r="AB15" i="2"/>
  <c r="G222" i="2"/>
  <c r="E221" i="2"/>
  <c r="F221" i="2"/>
  <c r="G221" i="2" s="1"/>
  <c r="E204" i="2"/>
  <c r="F204" i="2" s="1"/>
  <c r="G218" i="2"/>
  <c r="E219" i="2"/>
  <c r="F219" i="2" s="1"/>
  <c r="E203" i="2"/>
  <c r="F203" i="2" s="1"/>
  <c r="G203" i="2" s="1"/>
  <c r="E208" i="2"/>
  <c r="F208" i="2"/>
  <c r="E220" i="2"/>
  <c r="F220" i="2" s="1"/>
  <c r="G220" i="2" s="1"/>
  <c r="AC220" i="2" s="1"/>
  <c r="AY9" i="2"/>
  <c r="AY2" i="2"/>
  <c r="BL3" i="2"/>
  <c r="AB12" i="2"/>
  <c r="BL9" i="2"/>
  <c r="AY6" i="2"/>
  <c r="BL2" i="2"/>
  <c r="AB11" i="2"/>
  <c r="AY5" i="2"/>
  <c r="K220" i="2"/>
  <c r="AT179" i="2"/>
  <c r="AR179" i="2"/>
  <c r="BJ2" i="2"/>
  <c r="BI2" i="2"/>
  <c r="BH2" i="2"/>
  <c r="BG2" i="2"/>
  <c r="BF2" i="2"/>
  <c r="BE2" i="2"/>
  <c r="BD2" i="2"/>
  <c r="BC2" i="2"/>
  <c r="BK2" i="2"/>
  <c r="BJ3" i="2"/>
  <c r="BI3" i="2"/>
  <c r="BH3" i="2"/>
  <c r="BG3" i="2"/>
  <c r="BF3" i="2"/>
  <c r="BE3" i="2"/>
  <c r="BD3" i="2"/>
  <c r="BC3" i="2"/>
  <c r="BK3" i="2"/>
  <c r="BL7" i="2"/>
  <c r="AU168" i="2"/>
  <c r="AU165" i="2"/>
  <c r="BL34" i="2"/>
  <c r="AU201" i="2"/>
  <c r="AU175" i="2"/>
  <c r="AU217" i="2"/>
  <c r="AU212" i="2"/>
  <c r="AU181" i="2"/>
  <c r="AU178" i="2"/>
  <c r="BL4" i="2"/>
  <c r="AU210" i="2"/>
  <c r="I110" i="2"/>
  <c r="AU96" i="2"/>
  <c r="AF99" i="2"/>
  <c r="I99" i="2"/>
  <c r="AF113" i="2"/>
  <c r="I44" i="2"/>
  <c r="AC44" i="2"/>
  <c r="AF44" i="2"/>
  <c r="AU79" i="2"/>
  <c r="AU50" i="2"/>
  <c r="I40" i="2"/>
  <c r="AF40" i="2"/>
  <c r="AC40" i="2"/>
  <c r="AU39" i="2"/>
  <c r="AC106" i="2"/>
  <c r="AF106" i="2"/>
  <c r="I106" i="2"/>
  <c r="AU66" i="2"/>
  <c r="AU34" i="2"/>
  <c r="J24" i="2"/>
  <c r="AC24" i="2"/>
  <c r="AF24" i="2"/>
  <c r="AF199" i="2"/>
  <c r="AC199" i="2"/>
  <c r="BK30" i="2"/>
  <c r="BJ30" i="2"/>
  <c r="BI30" i="2"/>
  <c r="BH30" i="2"/>
  <c r="BG30" i="2"/>
  <c r="BF30" i="2"/>
  <c r="BE30" i="2"/>
  <c r="BD30" i="2"/>
  <c r="BC30" i="2"/>
  <c r="BK20" i="2"/>
  <c r="BI20" i="2"/>
  <c r="BH20" i="2"/>
  <c r="BG20" i="2"/>
  <c r="BF20" i="2"/>
  <c r="BE20" i="2"/>
  <c r="BD20" i="2"/>
  <c r="BC20" i="2"/>
  <c r="BJ20" i="2"/>
  <c r="BJ10" i="2"/>
  <c r="BI10" i="2"/>
  <c r="BH10" i="2"/>
  <c r="BG10" i="2"/>
  <c r="BF10" i="2"/>
  <c r="BE10" i="2"/>
  <c r="BD10" i="2"/>
  <c r="BC10" i="2"/>
  <c r="BK10" i="2"/>
  <c r="AT214" i="2"/>
  <c r="AS214" i="2" s="1"/>
  <c r="AR214" i="2"/>
  <c r="AQ214" i="2" s="1"/>
  <c r="AP214" i="2" s="1"/>
  <c r="AO214" i="2" s="1"/>
  <c r="AN214" i="2" s="1"/>
  <c r="AM214" i="2" s="1"/>
  <c r="AL214" i="2" s="1"/>
  <c r="AI214" i="2" s="1"/>
  <c r="I166" i="2"/>
  <c r="AF166" i="2"/>
  <c r="AF125" i="2"/>
  <c r="I125" i="2"/>
  <c r="AC125" i="2"/>
  <c r="AU58" i="2"/>
  <c r="AU99" i="2"/>
  <c r="AU126" i="2"/>
  <c r="AU116" i="2"/>
  <c r="AU67" i="2"/>
  <c r="AU119" i="2"/>
  <c r="AU44" i="2"/>
  <c r="AU42" i="2"/>
  <c r="AU150" i="2"/>
  <c r="AU30" i="2"/>
  <c r="AU45" i="2"/>
  <c r="AF59" i="2"/>
  <c r="AC59" i="2"/>
  <c r="I59" i="2"/>
  <c r="AU56" i="2"/>
  <c r="AC148" i="2"/>
  <c r="AF148" i="2"/>
  <c r="J148" i="2"/>
  <c r="AC177" i="2"/>
  <c r="AR163" i="2"/>
  <c r="AQ163" i="2" s="1"/>
  <c r="AP163" i="2" s="1"/>
  <c r="AO163" i="2"/>
  <c r="AN163" i="2" s="1"/>
  <c r="AM163" i="2" s="1"/>
  <c r="AL163" i="2" s="1"/>
  <c r="AT163" i="2"/>
  <c r="AS163" i="2" s="1"/>
  <c r="AT176" i="2"/>
  <c r="AC168" i="2"/>
  <c r="I168" i="2"/>
  <c r="AC214" i="2"/>
  <c r="AF214" i="2"/>
  <c r="I214" i="2"/>
  <c r="AF195" i="2"/>
  <c r="K195" i="2"/>
  <c r="AC195" i="2"/>
  <c r="AU170" i="2"/>
  <c r="I206" i="2"/>
  <c r="AF206" i="2"/>
  <c r="BL36" i="2"/>
  <c r="AU206" i="2"/>
  <c r="BL26" i="2"/>
  <c r="AU221" i="2"/>
  <c r="AU199" i="2"/>
  <c r="AU193" i="2"/>
  <c r="BL16" i="2"/>
  <c r="BL18" i="2"/>
  <c r="AU167" i="2"/>
  <c r="AU198" i="2"/>
  <c r="BL8" i="2"/>
  <c r="AC211" i="2"/>
  <c r="AF211" i="2"/>
  <c r="I211" i="2"/>
  <c r="AU73" i="2"/>
  <c r="AU83" i="2"/>
  <c r="AF67" i="2"/>
  <c r="I87" i="2"/>
  <c r="AC87" i="2"/>
  <c r="AF87" i="2"/>
  <c r="I150" i="2"/>
  <c r="AC150" i="2"/>
  <c r="AF150" i="2"/>
  <c r="AU77" i="2"/>
  <c r="AU124" i="2"/>
  <c r="AF114" i="2"/>
  <c r="J114" i="2"/>
  <c r="AU148" i="2"/>
  <c r="AF187" i="2"/>
  <c r="AC187" i="2"/>
  <c r="J187" i="2"/>
  <c r="AT218" i="2"/>
  <c r="AS218" i="2"/>
  <c r="BK21" i="2"/>
  <c r="BJ21" i="2"/>
  <c r="BI21" i="2"/>
  <c r="BH21" i="2"/>
  <c r="BG21" i="2"/>
  <c r="BF21" i="2"/>
  <c r="BE21" i="2"/>
  <c r="BD21" i="2"/>
  <c r="BC21" i="2"/>
  <c r="AT172" i="2"/>
  <c r="AS172" i="2"/>
  <c r="AR172" i="2" s="1"/>
  <c r="AQ172" i="2" s="1"/>
  <c r="AP172" i="2" s="1"/>
  <c r="AO172" i="2" s="1"/>
  <c r="AN172" i="2" s="1"/>
  <c r="AM172" i="2" s="1"/>
  <c r="AL172" i="2" s="1"/>
  <c r="BJ9" i="2"/>
  <c r="BK9" i="2"/>
  <c r="BI9" i="2"/>
  <c r="BH9" i="2"/>
  <c r="BG9" i="2"/>
  <c r="BF9" i="2"/>
  <c r="BE9" i="2"/>
  <c r="BD9" i="2"/>
  <c r="BC9" i="2"/>
  <c r="AC185" i="2"/>
  <c r="AF180" i="2"/>
  <c r="J180" i="2"/>
  <c r="AC180" i="2"/>
  <c r="BL32" i="2"/>
  <c r="BL22" i="2"/>
  <c r="AU196" i="2"/>
  <c r="AU185" i="2"/>
  <c r="AU195" i="2"/>
  <c r="BL14" i="2"/>
  <c r="AU200" i="2"/>
  <c r="AU190" i="2"/>
  <c r="I155" i="2"/>
  <c r="AF155" i="2"/>
  <c r="AC155" i="2"/>
  <c r="AF170" i="2"/>
  <c r="I170" i="2"/>
  <c r="AC170" i="2"/>
  <c r="I165" i="2"/>
  <c r="AC165" i="2"/>
  <c r="AF165" i="2"/>
  <c r="AU131" i="2"/>
  <c r="AU166" i="2"/>
  <c r="AC65" i="2"/>
  <c r="AF65" i="2"/>
  <c r="I65" i="2"/>
  <c r="AU94" i="2"/>
  <c r="AU55" i="2"/>
  <c r="I119" i="2"/>
  <c r="AC119" i="2"/>
  <c r="AF119" i="2"/>
  <c r="AU52" i="2"/>
  <c r="AU149" i="2"/>
  <c r="AU62" i="2"/>
  <c r="AU115" i="2"/>
  <c r="AU114" i="2"/>
  <c r="K202" i="2"/>
  <c r="AC202" i="2"/>
  <c r="AF202" i="2"/>
  <c r="AF175" i="2"/>
  <c r="J175" i="2"/>
  <c r="AC175" i="2"/>
  <c r="BK25" i="2"/>
  <c r="BJ25" i="2"/>
  <c r="BI25" i="2"/>
  <c r="BH25" i="2"/>
  <c r="BG25" i="2"/>
  <c r="BF25" i="2"/>
  <c r="BE25" i="2"/>
  <c r="BD25" i="2"/>
  <c r="BC25" i="2"/>
  <c r="K222" i="2"/>
  <c r="AF222" i="2"/>
  <c r="AC222" i="2"/>
  <c r="AU216" i="2"/>
  <c r="BL27" i="2"/>
  <c r="BL44" i="2"/>
  <c r="AU147" i="2"/>
  <c r="AU101" i="2"/>
  <c r="BL54" i="2"/>
  <c r="BL38" i="2"/>
  <c r="AU156" i="2"/>
  <c r="AU205" i="2"/>
  <c r="AU211" i="2"/>
  <c r="BL43" i="2"/>
  <c r="AU141" i="2"/>
  <c r="BL53" i="2"/>
  <c r="BL57" i="2"/>
  <c r="BL31" i="2"/>
  <c r="AU136" i="2"/>
  <c r="BL49" i="2"/>
  <c r="BL42" i="2"/>
  <c r="BL19" i="2"/>
  <c r="BL23" i="2"/>
  <c r="BL41" i="2"/>
  <c r="BL56" i="2"/>
  <c r="BL50" i="2"/>
  <c r="BL67" i="2"/>
  <c r="AU53" i="2"/>
  <c r="BL70" i="2"/>
  <c r="BL77" i="2"/>
  <c r="BL39" i="2"/>
  <c r="AU157" i="2"/>
  <c r="BL60" i="2"/>
  <c r="BL73" i="2"/>
  <c r="AU130" i="2"/>
  <c r="AU169" i="2"/>
  <c r="AU161" i="2"/>
  <c r="BL52" i="2"/>
  <c r="BL63" i="2"/>
  <c r="AU143" i="2"/>
  <c r="BL66" i="2"/>
  <c r="BL45" i="2"/>
  <c r="BL55" i="2"/>
  <c r="BL69" i="2"/>
  <c r="BL72" i="2"/>
  <c r="BL81" i="2"/>
  <c r="BL35" i="2"/>
  <c r="BL59" i="2"/>
  <c r="AU60" i="2"/>
  <c r="BL62" i="2"/>
  <c r="BL65" i="2"/>
  <c r="AU102" i="2"/>
  <c r="BL68" i="2"/>
  <c r="BL47" i="2"/>
  <c r="BL58" i="2"/>
  <c r="AU135" i="2"/>
  <c r="BL61" i="2"/>
  <c r="BL64" i="2"/>
  <c r="BL79" i="2"/>
  <c r="AU68" i="2"/>
  <c r="AU61" i="2"/>
  <c r="BL80" i="2"/>
  <c r="AU95" i="2"/>
  <c r="AU109" i="2"/>
  <c r="AU70" i="2"/>
  <c r="AU100" i="2"/>
  <c r="AU64" i="2"/>
  <c r="BL71" i="2"/>
  <c r="AU86" i="2"/>
  <c r="BL74" i="2"/>
  <c r="AU90" i="2"/>
  <c r="AU71" i="2"/>
  <c r="AU93" i="2"/>
  <c r="BL75" i="2"/>
  <c r="BL78" i="2"/>
  <c r="AU82" i="2"/>
  <c r="AU69" i="2"/>
  <c r="BL76" i="2"/>
  <c r="AU125" i="2"/>
  <c r="AU46" i="2"/>
  <c r="AU26" i="2"/>
  <c r="AU103" i="2"/>
  <c r="AU108" i="2"/>
  <c r="AU129" i="2"/>
  <c r="AU88" i="2"/>
  <c r="AU72" i="2"/>
  <c r="AU40" i="2"/>
  <c r="AU32" i="2"/>
  <c r="AU29" i="2"/>
  <c r="AU47" i="2"/>
  <c r="AU27" i="2"/>
  <c r="AU41" i="2"/>
  <c r="AU49" i="2"/>
  <c r="AU84" i="2"/>
  <c r="AU146" i="2"/>
  <c r="AU31" i="2"/>
  <c r="AU160" i="2"/>
  <c r="AU23" i="2"/>
  <c r="AU36" i="2"/>
  <c r="AU120" i="2"/>
  <c r="AU22" i="2"/>
  <c r="AU35" i="2"/>
  <c r="AU144" i="2"/>
  <c r="AU128" i="2"/>
  <c r="AU153" i="2"/>
  <c r="AU117" i="2"/>
  <c r="AU152" i="2"/>
  <c r="AF183" i="2"/>
  <c r="AC183" i="2"/>
  <c r="K183" i="2"/>
  <c r="AF196" i="2"/>
  <c r="K196" i="2"/>
  <c r="AC196" i="2"/>
  <c r="AF212" i="2"/>
  <c r="AC212" i="2"/>
  <c r="I212" i="2"/>
  <c r="AF207" i="2"/>
  <c r="I207" i="2"/>
  <c r="AC207" i="2"/>
  <c r="BL28" i="2"/>
  <c r="BL17" i="2"/>
  <c r="BL11" i="2"/>
  <c r="AU191" i="2"/>
  <c r="AU177" i="2"/>
  <c r="AU187" i="2"/>
  <c r="BL13" i="2"/>
  <c r="AU189" i="2"/>
  <c r="AU182" i="2"/>
  <c r="AU158" i="2"/>
  <c r="AU207" i="2"/>
  <c r="AC131" i="2"/>
  <c r="AF131" i="2"/>
  <c r="I131" i="2"/>
  <c r="AF135" i="2"/>
  <c r="I135" i="2"/>
  <c r="AC135" i="2"/>
  <c r="AU65" i="2"/>
  <c r="AF86" i="2"/>
  <c r="AC86" i="2"/>
  <c r="I86" i="2"/>
  <c r="I77" i="2"/>
  <c r="AC77" i="2"/>
  <c r="AF77" i="2"/>
  <c r="AC31" i="2"/>
  <c r="AF31" i="2"/>
  <c r="I31" i="2"/>
  <c r="AF62" i="2"/>
  <c r="I62" i="2"/>
  <c r="AC62" i="2"/>
  <c r="AF221" i="2"/>
  <c r="K221" i="2"/>
  <c r="AC221" i="2"/>
  <c r="BK15" i="2"/>
  <c r="BJ15" i="2"/>
  <c r="BI15" i="2"/>
  <c r="BH15" i="2"/>
  <c r="BG15" i="2"/>
  <c r="BF15" i="2"/>
  <c r="BE15" i="2"/>
  <c r="BD15" i="2"/>
  <c r="BC15" i="2"/>
  <c r="BK12" i="2"/>
  <c r="BJ12" i="2"/>
  <c r="BI12" i="2"/>
  <c r="BH12" i="2"/>
  <c r="BG12" i="2"/>
  <c r="BF12" i="2"/>
  <c r="BE12" i="2"/>
  <c r="BD12" i="2"/>
  <c r="BC12" i="2"/>
  <c r="AT171" i="2"/>
  <c r="AS171" i="2"/>
  <c r="AR171" i="2"/>
  <c r="AQ171" i="2" s="1"/>
  <c r="AP171" i="2" s="1"/>
  <c r="AO171" i="2" s="1"/>
  <c r="AN171" i="2" s="1"/>
  <c r="AM171" i="2"/>
  <c r="AL171" i="2" s="1"/>
  <c r="AU107" i="2"/>
  <c r="AF94" i="2"/>
  <c r="I94" i="2"/>
  <c r="AC94" i="2"/>
  <c r="AU63" i="2"/>
  <c r="AC82" i="2"/>
  <c r="I82" i="2"/>
  <c r="AF82" i="2"/>
  <c r="AF51" i="2"/>
  <c r="I51" i="2"/>
  <c r="AC51" i="2"/>
  <c r="AU25" i="2"/>
  <c r="AF88" i="2"/>
  <c r="I88" i="2"/>
  <c r="AC88" i="2"/>
  <c r="AU21" i="2"/>
  <c r="AU74" i="2"/>
  <c r="AU127" i="2"/>
  <c r="AU162" i="2"/>
  <c r="AF188" i="2"/>
  <c r="AC188" i="2"/>
  <c r="J188" i="2"/>
  <c r="AF147" i="2"/>
  <c r="AC147" i="2"/>
  <c r="I147" i="2"/>
  <c r="BI37" i="2"/>
  <c r="BH37" i="2"/>
  <c r="BG37" i="2"/>
  <c r="BF37" i="2"/>
  <c r="BE37" i="2"/>
  <c r="BD37" i="2"/>
  <c r="BC37" i="2"/>
  <c r="BJ37" i="2"/>
  <c r="BK37" i="2"/>
  <c r="AS188" i="2"/>
  <c r="AR188" i="2" s="1"/>
  <c r="AQ188" i="2" s="1"/>
  <c r="AP188" i="2" s="1"/>
  <c r="AO188" i="2" s="1"/>
  <c r="AN188" i="2" s="1"/>
  <c r="AM188" i="2" s="1"/>
  <c r="AL188" i="2" s="1"/>
  <c r="AT188" i="2"/>
  <c r="BK40" i="2"/>
  <c r="BJ40" i="2"/>
  <c r="BI40" i="2"/>
  <c r="BH40" i="2"/>
  <c r="BG40" i="2"/>
  <c r="BF40" i="2"/>
  <c r="BE40" i="2"/>
  <c r="BD40" i="2"/>
  <c r="BC40" i="2"/>
  <c r="AT174" i="2"/>
  <c r="AS174" i="2" s="1"/>
  <c r="AR174" i="2" s="1"/>
  <c r="AQ174" i="2" s="1"/>
  <c r="AP174" i="2" s="1"/>
  <c r="AO174" i="2" s="1"/>
  <c r="AN174" i="2" s="1"/>
  <c r="AM174" i="2" s="1"/>
  <c r="AL174" i="2" s="1"/>
  <c r="AC158" i="2"/>
  <c r="I158" i="2"/>
  <c r="AF158" i="2"/>
  <c r="BL51" i="2"/>
  <c r="AU220" i="2"/>
  <c r="BL48" i="2"/>
  <c r="AU203" i="2"/>
  <c r="AU209" i="2"/>
  <c r="AU183" i="2"/>
  <c r="AU155" i="2"/>
  <c r="AU173" i="2"/>
  <c r="AU197" i="2"/>
  <c r="AU194" i="2"/>
  <c r="BL6" i="2"/>
  <c r="AU89" i="2"/>
  <c r="AU112" i="2"/>
  <c r="AU140" i="2"/>
  <c r="AU97" i="2"/>
  <c r="AU123" i="2"/>
  <c r="AC111" i="2"/>
  <c r="AF111" i="2"/>
  <c r="I111" i="2"/>
  <c r="AU51" i="2"/>
  <c r="AU78" i="2"/>
  <c r="I75" i="2"/>
  <c r="AC75" i="2"/>
  <c r="AF75" i="2"/>
  <c r="AU92" i="2"/>
  <c r="AC49" i="2"/>
  <c r="I49" i="2"/>
  <c r="AF49" i="2"/>
  <c r="AU24" i="2"/>
  <c r="BK24" i="2"/>
  <c r="BJ24" i="2"/>
  <c r="BI24" i="2"/>
  <c r="BH24" i="2"/>
  <c r="BG24" i="2"/>
  <c r="BF24" i="2"/>
  <c r="BE24" i="2"/>
  <c r="BD24" i="2"/>
  <c r="BC24" i="2"/>
  <c r="AT184" i="2"/>
  <c r="AS184" i="2"/>
  <c r="AR184" i="2" s="1"/>
  <c r="AQ184" i="2" s="1"/>
  <c r="AP184" i="2" s="1"/>
  <c r="AO184" i="2" s="1"/>
  <c r="AN184" i="2" s="1"/>
  <c r="AM184" i="2" s="1"/>
  <c r="AL184" i="2" s="1"/>
  <c r="AF218" i="2"/>
  <c r="AF179" i="2"/>
  <c r="J179" i="2"/>
  <c r="AC179" i="2"/>
  <c r="J191" i="2"/>
  <c r="AC191" i="2"/>
  <c r="AF200" i="2"/>
  <c r="AC200" i="2"/>
  <c r="J200" i="2"/>
  <c r="I217" i="2"/>
  <c r="AC217" i="2"/>
  <c r="AF217" i="2"/>
  <c r="BL46" i="2"/>
  <c r="AU139" i="2"/>
  <c r="BL29" i="2"/>
  <c r="AU180" i="2"/>
  <c r="AT180" i="2" s="1"/>
  <c r="BL33" i="2"/>
  <c r="AU164" i="2"/>
  <c r="AU192" i="2"/>
  <c r="AU186" i="2"/>
  <c r="BL5" i="2"/>
  <c r="I136" i="2"/>
  <c r="AC136" i="2"/>
  <c r="AF136" i="2"/>
  <c r="AF171" i="2"/>
  <c r="AC171" i="2"/>
  <c r="I171" i="2"/>
  <c r="AF89" i="2"/>
  <c r="I89" i="2"/>
  <c r="AC89" i="2"/>
  <c r="AC140" i="2"/>
  <c r="AF140" i="2"/>
  <c r="I140" i="2"/>
  <c r="AC96" i="2"/>
  <c r="AU91" i="2"/>
  <c r="AF64" i="2"/>
  <c r="I64" i="2"/>
  <c r="AC64" i="2"/>
  <c r="AU87" i="2"/>
  <c r="AS87" i="2" s="1"/>
  <c r="AR87" i="2" s="1"/>
  <c r="AU111" i="2"/>
  <c r="AU113" i="2"/>
  <c r="AF79" i="2"/>
  <c r="I79" i="2"/>
  <c r="AC79" i="2"/>
  <c r="AU75" i="2"/>
  <c r="AU57" i="2"/>
  <c r="AU59" i="2"/>
  <c r="AU145" i="2"/>
  <c r="AU106" i="2"/>
  <c r="AU118" i="2"/>
  <c r="AU33" i="2"/>
  <c r="AU133" i="2"/>
  <c r="J190" i="1"/>
  <c r="BB24" i="2"/>
  <c r="BA24" i="2"/>
  <c r="AZ24" i="2"/>
  <c r="AX24" i="2"/>
  <c r="BA37" i="2"/>
  <c r="AZ37" i="2"/>
  <c r="AX37" i="2"/>
  <c r="BB37" i="2"/>
  <c r="BA12" i="2"/>
  <c r="BB12" i="2"/>
  <c r="BB3" i="2"/>
  <c r="BA3" i="2"/>
  <c r="AZ3" i="2"/>
  <c r="AX3" i="2"/>
  <c r="BB15" i="2"/>
  <c r="BA15" i="2"/>
  <c r="AZ15" i="2"/>
  <c r="AX15" i="2" s="1"/>
  <c r="AK172" i="2"/>
  <c r="BA10" i="2"/>
  <c r="BB10" i="2"/>
  <c r="BB40" i="2"/>
  <c r="BA40" i="2"/>
  <c r="AT87" i="2"/>
  <c r="BA25" i="2"/>
  <c r="AZ25" i="2"/>
  <c r="AX25" i="2"/>
  <c r="BB25" i="2"/>
  <c r="BA21" i="2"/>
  <c r="AZ21" i="2"/>
  <c r="AX21" i="2" s="1"/>
  <c r="BB21" i="2"/>
  <c r="BB2" i="2"/>
  <c r="BA2" i="2"/>
  <c r="AT59" i="2"/>
  <c r="AS59" i="2" s="1"/>
  <c r="AR59" i="2"/>
  <c r="AQ59" i="2" s="1"/>
  <c r="AP59" i="2" s="1"/>
  <c r="AO59" i="2" s="1"/>
  <c r="AN59" i="2" s="1"/>
  <c r="AM59" i="2" s="1"/>
  <c r="AL59" i="2" s="1"/>
  <c r="BA20" i="2"/>
  <c r="AZ20" i="2"/>
  <c r="AX20" i="2" s="1"/>
  <c r="BB20" i="2"/>
  <c r="BA30" i="2"/>
  <c r="BB30" i="2"/>
  <c r="BK33" i="2"/>
  <c r="BJ33" i="2"/>
  <c r="BI33" i="2"/>
  <c r="BH33" i="2"/>
  <c r="BG33" i="2"/>
  <c r="BF33" i="2"/>
  <c r="BE33" i="2"/>
  <c r="BD33" i="2"/>
  <c r="BC33" i="2"/>
  <c r="AT89" i="2"/>
  <c r="AS89" i="2" s="1"/>
  <c r="AR89" i="2" s="1"/>
  <c r="AQ89" i="2" s="1"/>
  <c r="AP89" i="2" s="1"/>
  <c r="AO89" i="2" s="1"/>
  <c r="AN89" i="2" s="1"/>
  <c r="AM89" i="2" s="1"/>
  <c r="AL89" i="2" s="1"/>
  <c r="BB9" i="2"/>
  <c r="BA9" i="2"/>
  <c r="AZ9" i="2"/>
  <c r="AX9" i="2" s="1"/>
  <c r="AT145" i="2"/>
  <c r="AS145" i="2" s="1"/>
  <c r="AT133" i="2"/>
  <c r="AS133" i="2"/>
  <c r="AR133" i="2" s="1"/>
  <c r="AQ133" i="2" s="1"/>
  <c r="AP133" i="2" s="1"/>
  <c r="AO133" i="2"/>
  <c r="AN133" i="2" s="1"/>
  <c r="AM133" i="2" s="1"/>
  <c r="AL133" i="2" s="1"/>
  <c r="AJ214" i="2"/>
  <c r="AK214" i="2"/>
  <c r="AS158" i="2"/>
  <c r="AR158" i="2" s="1"/>
  <c r="AQ158" i="2" s="1"/>
  <c r="AT158" i="2"/>
  <c r="AT182" i="2"/>
  <c r="AS182" i="2"/>
  <c r="AT49" i="2"/>
  <c r="AS49" i="2"/>
  <c r="AR49" i="2" s="1"/>
  <c r="AQ49" i="2" s="1"/>
  <c r="AP49" i="2" s="1"/>
  <c r="AO49" i="2" s="1"/>
  <c r="AN49" i="2" s="1"/>
  <c r="AM49" i="2" s="1"/>
  <c r="AL49" i="2" s="1"/>
  <c r="AT71" i="2"/>
  <c r="AS71" i="2"/>
  <c r="AR71" i="2" s="1"/>
  <c r="AQ71" i="2" s="1"/>
  <c r="AP71" i="2" s="1"/>
  <c r="AO71" i="2" s="1"/>
  <c r="AN71" i="2" s="1"/>
  <c r="AM71" i="2" s="1"/>
  <c r="AL71" i="2" s="1"/>
  <c r="AT70" i="2"/>
  <c r="AS70" i="2"/>
  <c r="AR70" i="2"/>
  <c r="AQ70" i="2" s="1"/>
  <c r="AP70" i="2" s="1"/>
  <c r="AO70" i="2" s="1"/>
  <c r="AN70" i="2" s="1"/>
  <c r="AM70" i="2" s="1"/>
  <c r="AL70" i="2" s="1"/>
  <c r="AJ70" i="2" s="1"/>
  <c r="BK61" i="2"/>
  <c r="BJ61" i="2"/>
  <c r="BI61" i="2"/>
  <c r="BH61" i="2"/>
  <c r="BG61" i="2"/>
  <c r="BF61" i="2"/>
  <c r="BE61" i="2"/>
  <c r="BD61" i="2"/>
  <c r="BC61" i="2"/>
  <c r="AT60" i="2"/>
  <c r="AS60" i="2" s="1"/>
  <c r="AR60" i="2"/>
  <c r="AQ60" i="2" s="1"/>
  <c r="AP60" i="2" s="1"/>
  <c r="AO60" i="2" s="1"/>
  <c r="AN60" i="2" s="1"/>
  <c r="AM60" i="2" s="1"/>
  <c r="AL60" i="2" s="1"/>
  <c r="BK45" i="2"/>
  <c r="BJ45" i="2"/>
  <c r="BI45" i="2"/>
  <c r="BH45" i="2"/>
  <c r="BG45" i="2"/>
  <c r="BF45" i="2"/>
  <c r="BE45" i="2"/>
  <c r="BD45" i="2"/>
  <c r="BC45" i="2"/>
  <c r="BK73" i="2"/>
  <c r="BJ73" i="2"/>
  <c r="BI73" i="2"/>
  <c r="BH73" i="2"/>
  <c r="BG73" i="2"/>
  <c r="BF73" i="2"/>
  <c r="BE73" i="2"/>
  <c r="BD73" i="2"/>
  <c r="BC73" i="2"/>
  <c r="BJ50" i="2"/>
  <c r="BI50" i="2"/>
  <c r="BH50" i="2"/>
  <c r="BG50" i="2"/>
  <c r="BF50" i="2"/>
  <c r="BE50" i="2"/>
  <c r="BD50" i="2"/>
  <c r="BC50" i="2"/>
  <c r="BK50" i="2"/>
  <c r="BK31" i="2"/>
  <c r="BJ31" i="2"/>
  <c r="BI31" i="2"/>
  <c r="BH31" i="2"/>
  <c r="BG31" i="2"/>
  <c r="BF31" i="2"/>
  <c r="BE31" i="2"/>
  <c r="BD31" i="2"/>
  <c r="BC31" i="2"/>
  <c r="BK38" i="2"/>
  <c r="BJ38" i="2"/>
  <c r="BI38" i="2"/>
  <c r="BH38" i="2"/>
  <c r="BG38" i="2"/>
  <c r="BF38" i="2"/>
  <c r="BE38" i="2"/>
  <c r="BD38" i="2"/>
  <c r="BC38" i="2"/>
  <c r="AT55" i="2"/>
  <c r="AS55" i="2" s="1"/>
  <c r="AR55" i="2" s="1"/>
  <c r="AQ55" i="2" s="1"/>
  <c r="AP55" i="2" s="1"/>
  <c r="AO55" i="2" s="1"/>
  <c r="AN55" i="2" s="1"/>
  <c r="AM55" i="2" s="1"/>
  <c r="AL55" i="2" s="1"/>
  <c r="AJ55" i="2" s="1"/>
  <c r="AT166" i="2"/>
  <c r="AS166" i="2"/>
  <c r="AR166" i="2" s="1"/>
  <c r="AQ166" i="2" s="1"/>
  <c r="AP166" i="2" s="1"/>
  <c r="AO166" i="2" s="1"/>
  <c r="AN166" i="2" s="1"/>
  <c r="AM166" i="2" s="1"/>
  <c r="AL166" i="2" s="1"/>
  <c r="AK166" i="2" s="1"/>
  <c r="AQ190" i="2"/>
  <c r="AP190" i="2" s="1"/>
  <c r="AO190" i="2" s="1"/>
  <c r="AN190" i="2" s="1"/>
  <c r="AM190" i="2" s="1"/>
  <c r="AL190" i="2" s="1"/>
  <c r="AI190" i="2" s="1"/>
  <c r="AT190" i="2"/>
  <c r="AS190" i="2" s="1"/>
  <c r="AR190" i="2" s="1"/>
  <c r="AT221" i="2"/>
  <c r="AS221" i="2" s="1"/>
  <c r="AR221" i="2" s="1"/>
  <c r="AQ221" i="2" s="1"/>
  <c r="AP221" i="2" s="1"/>
  <c r="AO221" i="2" s="1"/>
  <c r="AN221" i="2" s="1"/>
  <c r="AM221" i="2" s="1"/>
  <c r="AL221" i="2" s="1"/>
  <c r="AT56" i="2"/>
  <c r="AT42" i="2"/>
  <c r="AS42" i="2"/>
  <c r="AR42" i="2" s="1"/>
  <c r="AQ42" i="2" s="1"/>
  <c r="AP42" i="2" s="1"/>
  <c r="AO42" i="2" s="1"/>
  <c r="AN42" i="2"/>
  <c r="AM42" i="2" s="1"/>
  <c r="AL42" i="2" s="1"/>
  <c r="AT119" i="2"/>
  <c r="AS119" i="2" s="1"/>
  <c r="AR119" i="2" s="1"/>
  <c r="AQ119" i="2" s="1"/>
  <c r="AP119" i="2" s="1"/>
  <c r="AO119" i="2" s="1"/>
  <c r="AN119" i="2" s="1"/>
  <c r="AM119" i="2" s="1"/>
  <c r="AL119" i="2" s="1"/>
  <c r="AO34" i="2"/>
  <c r="AN34" i="2" s="1"/>
  <c r="AM34" i="2" s="1"/>
  <c r="AL34" i="2"/>
  <c r="AT34" i="2"/>
  <c r="AS34" i="2" s="1"/>
  <c r="AR34" i="2" s="1"/>
  <c r="AQ34" i="2" s="1"/>
  <c r="AP34" i="2" s="1"/>
  <c r="AT217" i="2"/>
  <c r="AS217" i="2" s="1"/>
  <c r="AR217" i="2"/>
  <c r="AQ217" i="2" s="1"/>
  <c r="AP217" i="2" s="1"/>
  <c r="AO217" i="2" s="1"/>
  <c r="AN217" i="2"/>
  <c r="AM217" i="2" s="1"/>
  <c r="AL217" i="2" s="1"/>
  <c r="AT21" i="2"/>
  <c r="AS21" i="2" s="1"/>
  <c r="AR21" i="2" s="1"/>
  <c r="AQ21" i="2" s="1"/>
  <c r="AP21" i="2" s="1"/>
  <c r="AO21" i="2" s="1"/>
  <c r="AN21" i="2" s="1"/>
  <c r="AM21" i="2" s="1"/>
  <c r="AL21" i="2" s="1"/>
  <c r="AT107" i="2"/>
  <c r="AS107" i="2" s="1"/>
  <c r="AR107" i="2"/>
  <c r="AT189" i="2"/>
  <c r="AS189" i="2" s="1"/>
  <c r="AR189" i="2" s="1"/>
  <c r="AQ189" i="2" s="1"/>
  <c r="AP189" i="2" s="1"/>
  <c r="AO189" i="2" s="1"/>
  <c r="AN189" i="2" s="1"/>
  <c r="AM189" i="2" s="1"/>
  <c r="AL189" i="2" s="1"/>
  <c r="BK28" i="2"/>
  <c r="BJ28" i="2"/>
  <c r="BI28" i="2"/>
  <c r="BH28" i="2"/>
  <c r="BG28" i="2"/>
  <c r="BF28" i="2"/>
  <c r="BE28" i="2"/>
  <c r="BD28" i="2"/>
  <c r="BC28" i="2"/>
  <c r="AT152" i="2"/>
  <c r="AS152" i="2"/>
  <c r="AR152" i="2" s="1"/>
  <c r="AQ152" i="2" s="1"/>
  <c r="AP152" i="2" s="1"/>
  <c r="AO152" i="2" s="1"/>
  <c r="AN152" i="2" s="1"/>
  <c r="AM152" i="2" s="1"/>
  <c r="AL152" i="2" s="1"/>
  <c r="AM120" i="2"/>
  <c r="AL120" i="2" s="1"/>
  <c r="AI120" i="2" s="1"/>
  <c r="AT120" i="2"/>
  <c r="AS120" i="2" s="1"/>
  <c r="AR120" i="2" s="1"/>
  <c r="AQ120" i="2" s="1"/>
  <c r="AP120" i="2" s="1"/>
  <c r="AO120" i="2" s="1"/>
  <c r="AN120" i="2" s="1"/>
  <c r="AT125" i="2"/>
  <c r="AS125" i="2" s="1"/>
  <c r="AR125" i="2"/>
  <c r="AQ125" i="2" s="1"/>
  <c r="AP125" i="2"/>
  <c r="AO125" i="2" s="1"/>
  <c r="AN125" i="2" s="1"/>
  <c r="AM125" i="2" s="1"/>
  <c r="AL125" i="2" s="1"/>
  <c r="AT90" i="2"/>
  <c r="AR90" i="2"/>
  <c r="AQ90" i="2" s="1"/>
  <c r="AP90" i="2" s="1"/>
  <c r="AO90" i="2" s="1"/>
  <c r="AN90" i="2"/>
  <c r="AM90" i="2" s="1"/>
  <c r="AL90" i="2" s="1"/>
  <c r="AS90" i="2"/>
  <c r="AT109" i="2"/>
  <c r="AS109" i="2" s="1"/>
  <c r="AR109" i="2" s="1"/>
  <c r="AT135" i="2"/>
  <c r="AS135" i="2"/>
  <c r="BK59" i="2"/>
  <c r="BJ59" i="2"/>
  <c r="BI59" i="2"/>
  <c r="BH59" i="2"/>
  <c r="BG59" i="2"/>
  <c r="BF59" i="2"/>
  <c r="BE59" i="2"/>
  <c r="BD59" i="2"/>
  <c r="BC59" i="2"/>
  <c r="BI66" i="2"/>
  <c r="BH66" i="2"/>
  <c r="BG66" i="2"/>
  <c r="BF66" i="2"/>
  <c r="BE66" i="2"/>
  <c r="BD66" i="2"/>
  <c r="BC66" i="2"/>
  <c r="BJ66" i="2"/>
  <c r="BK66" i="2"/>
  <c r="BK60" i="2"/>
  <c r="BJ60" i="2"/>
  <c r="BI60" i="2"/>
  <c r="BH60" i="2"/>
  <c r="BG60" i="2"/>
  <c r="BF60" i="2"/>
  <c r="BE60" i="2"/>
  <c r="BD60" i="2"/>
  <c r="BC60" i="2"/>
  <c r="BK56" i="2"/>
  <c r="BJ56" i="2"/>
  <c r="BI56" i="2"/>
  <c r="BH56" i="2"/>
  <c r="BG56" i="2"/>
  <c r="BF56" i="2"/>
  <c r="BE56" i="2"/>
  <c r="BD56" i="2"/>
  <c r="BC56" i="2"/>
  <c r="BK57" i="2"/>
  <c r="BJ57" i="2"/>
  <c r="BI57" i="2"/>
  <c r="BH57" i="2"/>
  <c r="BG57" i="2"/>
  <c r="BF57" i="2"/>
  <c r="BE57" i="2"/>
  <c r="BD57" i="2"/>
  <c r="BC57" i="2"/>
  <c r="BK54" i="2"/>
  <c r="BJ54" i="2"/>
  <c r="BI54" i="2"/>
  <c r="BH54" i="2"/>
  <c r="BG54" i="2"/>
  <c r="BF54" i="2"/>
  <c r="BE54" i="2"/>
  <c r="BD54" i="2"/>
  <c r="BC54" i="2"/>
  <c r="AS149" i="2"/>
  <c r="AR149" i="2" s="1"/>
  <c r="AQ149" i="2" s="1"/>
  <c r="AP149" i="2" s="1"/>
  <c r="AO149" i="2" s="1"/>
  <c r="AT149" i="2"/>
  <c r="AT94" i="2"/>
  <c r="AS94" i="2" s="1"/>
  <c r="AR94" i="2"/>
  <c r="AN131" i="2"/>
  <c r="AM131" i="2" s="1"/>
  <c r="AL131" i="2" s="1"/>
  <c r="AT131" i="2"/>
  <c r="AS131" i="2" s="1"/>
  <c r="AR131" i="2" s="1"/>
  <c r="AQ131" i="2" s="1"/>
  <c r="AP131" i="2" s="1"/>
  <c r="AO131" i="2" s="1"/>
  <c r="AT200" i="2"/>
  <c r="AS200" i="2" s="1"/>
  <c r="AR200" i="2" s="1"/>
  <c r="AQ200" i="2" s="1"/>
  <c r="AP200" i="2" s="1"/>
  <c r="AO200" i="2" s="1"/>
  <c r="AN200" i="2" s="1"/>
  <c r="AM200" i="2" s="1"/>
  <c r="AL200" i="2" s="1"/>
  <c r="AJ200" i="2" s="1"/>
  <c r="BK32" i="2"/>
  <c r="BJ32" i="2"/>
  <c r="BI32" i="2"/>
  <c r="BH32" i="2"/>
  <c r="BG32" i="2"/>
  <c r="BF32" i="2"/>
  <c r="BE32" i="2"/>
  <c r="BD32" i="2"/>
  <c r="BC32" i="2"/>
  <c r="BK8" i="2"/>
  <c r="BI8" i="2"/>
  <c r="BH8" i="2"/>
  <c r="BG8" i="2"/>
  <c r="BF8" i="2"/>
  <c r="BE8" i="2"/>
  <c r="BD8" i="2"/>
  <c r="BC8" i="2"/>
  <c r="BJ8" i="2"/>
  <c r="BK26" i="2"/>
  <c r="BJ26" i="2"/>
  <c r="BI26" i="2"/>
  <c r="BH26" i="2"/>
  <c r="BG26" i="2"/>
  <c r="BF26" i="2"/>
  <c r="BE26" i="2"/>
  <c r="BD26" i="2"/>
  <c r="BC26" i="2"/>
  <c r="AS44" i="2"/>
  <c r="AR44" i="2" s="1"/>
  <c r="AQ44" i="2" s="1"/>
  <c r="AP44" i="2" s="1"/>
  <c r="AO44" i="2" s="1"/>
  <c r="AN44" i="2" s="1"/>
  <c r="AM44" i="2" s="1"/>
  <c r="AL44" i="2" s="1"/>
  <c r="AT44" i="2"/>
  <c r="AT67" i="2"/>
  <c r="AS67" i="2" s="1"/>
  <c r="AR67" i="2"/>
  <c r="AQ67" i="2" s="1"/>
  <c r="AP67" i="2" s="1"/>
  <c r="AO67" i="2" s="1"/>
  <c r="AN67" i="2" s="1"/>
  <c r="AM67" i="2"/>
  <c r="AL67" i="2" s="1"/>
  <c r="AT66" i="2"/>
  <c r="AR66" i="2"/>
  <c r="AQ66" i="2" s="1"/>
  <c r="AP66" i="2" s="1"/>
  <c r="AO66" i="2" s="1"/>
  <c r="AN66" i="2" s="1"/>
  <c r="AM66" i="2" s="1"/>
  <c r="AL66" i="2" s="1"/>
  <c r="AI66" i="2" s="1"/>
  <c r="AH66" i="2" s="1"/>
  <c r="AS66" i="2"/>
  <c r="AT175" i="2"/>
  <c r="AS175" i="2" s="1"/>
  <c r="AR175" i="2" s="1"/>
  <c r="AQ175" i="2" s="1"/>
  <c r="AP175" i="2" s="1"/>
  <c r="AO175" i="2" s="1"/>
  <c r="AN175" i="2" s="1"/>
  <c r="AM175" i="2" s="1"/>
  <c r="AL175" i="2" s="1"/>
  <c r="AT183" i="2"/>
  <c r="AS183" i="2"/>
  <c r="AR183" i="2" s="1"/>
  <c r="AQ183" i="2" s="1"/>
  <c r="AP183" i="2"/>
  <c r="AO183" i="2" s="1"/>
  <c r="AN183" i="2" s="1"/>
  <c r="AM183" i="2" s="1"/>
  <c r="AL183" i="2" s="1"/>
  <c r="AQ41" i="2"/>
  <c r="AP41" i="2" s="1"/>
  <c r="AO41" i="2" s="1"/>
  <c r="AN41" i="2" s="1"/>
  <c r="AM41" i="2"/>
  <c r="AL41" i="2" s="1"/>
  <c r="AI41" i="2" s="1"/>
  <c r="AT41" i="2"/>
  <c r="AS41" i="2" s="1"/>
  <c r="AR41" i="2" s="1"/>
  <c r="AR75" i="2"/>
  <c r="AQ75" i="2" s="1"/>
  <c r="AP75" i="2" s="1"/>
  <c r="AO75" i="2" s="1"/>
  <c r="AN75" i="2" s="1"/>
  <c r="AM75" i="2" s="1"/>
  <c r="AL75" i="2" s="1"/>
  <c r="AT75" i="2"/>
  <c r="AS75" i="2" s="1"/>
  <c r="AT111" i="2"/>
  <c r="AS111" i="2" s="1"/>
  <c r="AR111" i="2" s="1"/>
  <c r="AQ111" i="2" s="1"/>
  <c r="AP111" i="2" s="1"/>
  <c r="AO111" i="2" s="1"/>
  <c r="AN111" i="2" s="1"/>
  <c r="AM111" i="2" s="1"/>
  <c r="AL111" i="2" s="1"/>
  <c r="BJ29" i="2"/>
  <c r="BI29" i="2"/>
  <c r="BH29" i="2"/>
  <c r="BG29" i="2"/>
  <c r="BF29" i="2"/>
  <c r="BE29" i="2"/>
  <c r="BD29" i="2"/>
  <c r="BC29" i="2"/>
  <c r="BK29" i="2"/>
  <c r="AT209" i="2"/>
  <c r="AS209" i="2" s="1"/>
  <c r="AR209" i="2" s="1"/>
  <c r="AQ209" i="2" s="1"/>
  <c r="AP209" i="2" s="1"/>
  <c r="AO209" i="2" s="1"/>
  <c r="AN209" i="2" s="1"/>
  <c r="AM209" i="2" s="1"/>
  <c r="AL209" i="2" s="1"/>
  <c r="AI209" i="2" s="1"/>
  <c r="AT162" i="2"/>
  <c r="AS162" i="2"/>
  <c r="AR162" i="2" s="1"/>
  <c r="AQ162" i="2" s="1"/>
  <c r="AP162" i="2" s="1"/>
  <c r="AO162" i="2" s="1"/>
  <c r="AN162" i="2" s="1"/>
  <c r="AM162" i="2" s="1"/>
  <c r="AL162" i="2" s="1"/>
  <c r="BK13" i="2"/>
  <c r="BJ13" i="2"/>
  <c r="BI13" i="2"/>
  <c r="BH13" i="2"/>
  <c r="BG13" i="2"/>
  <c r="BF13" i="2"/>
  <c r="BE13" i="2"/>
  <c r="BD13" i="2"/>
  <c r="BC13" i="2"/>
  <c r="AO117" i="2"/>
  <c r="AN117" i="2" s="1"/>
  <c r="AM117" i="2"/>
  <c r="AL117" i="2" s="1"/>
  <c r="AS117" i="2"/>
  <c r="AR117" i="2" s="1"/>
  <c r="AQ117" i="2" s="1"/>
  <c r="AP117" i="2" s="1"/>
  <c r="AT117" i="2"/>
  <c r="AT36" i="2"/>
  <c r="AS36" i="2" s="1"/>
  <c r="AR36" i="2" s="1"/>
  <c r="AQ36" i="2" s="1"/>
  <c r="AP36" i="2"/>
  <c r="AO36" i="2" s="1"/>
  <c r="AN36" i="2" s="1"/>
  <c r="AM36" i="2" s="1"/>
  <c r="AL36" i="2" s="1"/>
  <c r="AT27" i="2"/>
  <c r="AS27" i="2"/>
  <c r="AR27" i="2" s="1"/>
  <c r="AQ27" i="2" s="1"/>
  <c r="AP27" i="2" s="1"/>
  <c r="AO27" i="2" s="1"/>
  <c r="AN27" i="2" s="1"/>
  <c r="AM27" i="2" s="1"/>
  <c r="AL27" i="2" s="1"/>
  <c r="AT129" i="2"/>
  <c r="AS129" i="2"/>
  <c r="AR129" i="2" s="1"/>
  <c r="AQ129" i="2" s="1"/>
  <c r="AP129" i="2"/>
  <c r="AO129" i="2" s="1"/>
  <c r="AN129" i="2" s="1"/>
  <c r="AM129" i="2" s="1"/>
  <c r="AL129" i="2" s="1"/>
  <c r="BJ76" i="2"/>
  <c r="BI76" i="2"/>
  <c r="BH76" i="2"/>
  <c r="BG76" i="2"/>
  <c r="BF76" i="2"/>
  <c r="BE76" i="2"/>
  <c r="BD76" i="2"/>
  <c r="BC76" i="2"/>
  <c r="BK76" i="2"/>
  <c r="BJ74" i="2"/>
  <c r="BI74" i="2"/>
  <c r="BH74" i="2"/>
  <c r="BG74" i="2"/>
  <c r="BF74" i="2"/>
  <c r="BE74" i="2"/>
  <c r="BD74" i="2"/>
  <c r="BC74" i="2"/>
  <c r="BK74" i="2"/>
  <c r="AQ95" i="2"/>
  <c r="AP95" i="2" s="1"/>
  <c r="AO95" i="2" s="1"/>
  <c r="AN95" i="2" s="1"/>
  <c r="AM95" i="2" s="1"/>
  <c r="AL95" i="2" s="1"/>
  <c r="AT95" i="2"/>
  <c r="AS95" i="2" s="1"/>
  <c r="AR95" i="2" s="1"/>
  <c r="BK58" i="2"/>
  <c r="BJ58" i="2"/>
  <c r="BI58" i="2"/>
  <c r="BH58" i="2"/>
  <c r="BG58" i="2"/>
  <c r="BF58" i="2"/>
  <c r="BE58" i="2"/>
  <c r="BD58" i="2"/>
  <c r="BC58" i="2"/>
  <c r="AM143" i="2"/>
  <c r="AL143" i="2" s="1"/>
  <c r="AK143" i="2" s="1"/>
  <c r="AT143" i="2"/>
  <c r="AS143" i="2" s="1"/>
  <c r="AR143" i="2" s="1"/>
  <c r="AQ143" i="2" s="1"/>
  <c r="AP143" i="2" s="1"/>
  <c r="AO143" i="2" s="1"/>
  <c r="AN143" i="2" s="1"/>
  <c r="AT157" i="2"/>
  <c r="AS157" i="2" s="1"/>
  <c r="AR157" i="2" s="1"/>
  <c r="AQ157" i="2" s="1"/>
  <c r="AP157" i="2" s="1"/>
  <c r="AO157" i="2" s="1"/>
  <c r="AN157" i="2" s="1"/>
  <c r="AM157" i="2" s="1"/>
  <c r="AL157" i="2" s="1"/>
  <c r="BJ41" i="2"/>
  <c r="BI41" i="2"/>
  <c r="BH41" i="2"/>
  <c r="BG41" i="2"/>
  <c r="BF41" i="2"/>
  <c r="BE41" i="2"/>
  <c r="BD41" i="2"/>
  <c r="BC41" i="2"/>
  <c r="BK41" i="2"/>
  <c r="BK53" i="2"/>
  <c r="BJ53" i="2"/>
  <c r="BI53" i="2"/>
  <c r="BH53" i="2"/>
  <c r="BG53" i="2"/>
  <c r="BF53" i="2"/>
  <c r="BE53" i="2"/>
  <c r="BD53" i="2"/>
  <c r="BC53" i="2"/>
  <c r="AS101" i="2"/>
  <c r="AR101" i="2" s="1"/>
  <c r="AQ101" i="2" s="1"/>
  <c r="AP101" i="2" s="1"/>
  <c r="AO101" i="2" s="1"/>
  <c r="AN101" i="2" s="1"/>
  <c r="AM101" i="2" s="1"/>
  <c r="AL101" i="2" s="1"/>
  <c r="AT101" i="2"/>
  <c r="BK14" i="2"/>
  <c r="BJ14" i="2"/>
  <c r="BI14" i="2"/>
  <c r="BH14" i="2"/>
  <c r="BG14" i="2"/>
  <c r="BF14" i="2"/>
  <c r="BE14" i="2"/>
  <c r="BD14" i="2"/>
  <c r="BC14" i="2"/>
  <c r="AO198" i="2"/>
  <c r="AN198" i="2" s="1"/>
  <c r="AM198" i="2" s="1"/>
  <c r="AL198" i="2" s="1"/>
  <c r="AI198" i="2" s="1"/>
  <c r="AT198" i="2"/>
  <c r="AS198" i="2" s="1"/>
  <c r="AR198" i="2" s="1"/>
  <c r="AQ198" i="2" s="1"/>
  <c r="AP198" i="2" s="1"/>
  <c r="AT206" i="2"/>
  <c r="AS206" i="2"/>
  <c r="AR206" i="2" s="1"/>
  <c r="AQ206" i="2"/>
  <c r="AP206" i="2" s="1"/>
  <c r="AO206" i="2"/>
  <c r="AN206" i="2" s="1"/>
  <c r="AM206" i="2" s="1"/>
  <c r="AL206" i="2" s="1"/>
  <c r="AT170" i="2"/>
  <c r="AS170" i="2" s="1"/>
  <c r="AR170" i="2"/>
  <c r="AQ170" i="2" s="1"/>
  <c r="AP170" i="2" s="1"/>
  <c r="AO170" i="2" s="1"/>
  <c r="AN170" i="2"/>
  <c r="AM170" i="2" s="1"/>
  <c r="AL170" i="2" s="1"/>
  <c r="AK170" i="2" s="1"/>
  <c r="AT116" i="2"/>
  <c r="AS116" i="2"/>
  <c r="AR116" i="2" s="1"/>
  <c r="AQ116" i="2" s="1"/>
  <c r="AP116" i="2" s="1"/>
  <c r="AO116" i="2" s="1"/>
  <c r="AN116" i="2" s="1"/>
  <c r="AM116" i="2" s="1"/>
  <c r="AL116" i="2" s="1"/>
  <c r="AT91" i="2"/>
  <c r="AS91" i="2" s="1"/>
  <c r="AS92" i="2"/>
  <c r="AR92" i="2" s="1"/>
  <c r="AQ92" i="2" s="1"/>
  <c r="AP92" i="2" s="1"/>
  <c r="AO92" i="2" s="1"/>
  <c r="AN92" i="2" s="1"/>
  <c r="AM92" i="2"/>
  <c r="AL92" i="2" s="1"/>
  <c r="AT92" i="2"/>
  <c r="AS78" i="2"/>
  <c r="AR78" i="2" s="1"/>
  <c r="AQ78" i="2" s="1"/>
  <c r="AP78" i="2" s="1"/>
  <c r="AO78" i="2" s="1"/>
  <c r="AN78" i="2" s="1"/>
  <c r="AM78" i="2" s="1"/>
  <c r="AL78" i="2" s="1"/>
  <c r="AT78" i="2"/>
  <c r="AT203" i="2"/>
  <c r="AS203" i="2" s="1"/>
  <c r="AR203" i="2" s="1"/>
  <c r="AQ203" i="2" s="1"/>
  <c r="AP203" i="2" s="1"/>
  <c r="AO203" i="2" s="1"/>
  <c r="AN203" i="2" s="1"/>
  <c r="AM203" i="2" s="1"/>
  <c r="AL203" i="2" s="1"/>
  <c r="AT153" i="2"/>
  <c r="AS153" i="2" s="1"/>
  <c r="AR153" i="2" s="1"/>
  <c r="AQ153" i="2" s="1"/>
  <c r="AP153" i="2" s="1"/>
  <c r="AO153" i="2" s="1"/>
  <c r="AN153" i="2" s="1"/>
  <c r="AM153" i="2" s="1"/>
  <c r="AL153" i="2" s="1"/>
  <c r="AK153" i="2" s="1"/>
  <c r="AN23" i="2"/>
  <c r="AM23" i="2" s="1"/>
  <c r="AL23" i="2" s="1"/>
  <c r="AJ23" i="2" s="1"/>
  <c r="AT23" i="2"/>
  <c r="AS23" i="2" s="1"/>
  <c r="AR23" i="2" s="1"/>
  <c r="AQ23" i="2" s="1"/>
  <c r="AP23" i="2" s="1"/>
  <c r="AO23" i="2" s="1"/>
  <c r="AT47" i="2"/>
  <c r="AS47" i="2" s="1"/>
  <c r="AR47" i="2" s="1"/>
  <c r="AQ47" i="2" s="1"/>
  <c r="AP47" i="2" s="1"/>
  <c r="AO47" i="2" s="1"/>
  <c r="AN47" i="2" s="1"/>
  <c r="AM47" i="2" s="1"/>
  <c r="AL47" i="2" s="1"/>
  <c r="AT108" i="2"/>
  <c r="AS108" i="2" s="1"/>
  <c r="AR108" i="2" s="1"/>
  <c r="AQ108" i="2" s="1"/>
  <c r="AP108" i="2" s="1"/>
  <c r="AO108" i="2" s="1"/>
  <c r="AN108" i="2"/>
  <c r="AM108" i="2" s="1"/>
  <c r="AL108" i="2"/>
  <c r="AJ108" i="2" s="1"/>
  <c r="AT69" i="2"/>
  <c r="AS69" i="2" s="1"/>
  <c r="AR69" i="2" s="1"/>
  <c r="AQ69" i="2" s="1"/>
  <c r="AP69" i="2" s="1"/>
  <c r="AO69" i="2" s="1"/>
  <c r="AN69" i="2" s="1"/>
  <c r="AM69" i="2" s="1"/>
  <c r="AL69" i="2" s="1"/>
  <c r="AK69" i="2" s="1"/>
  <c r="BK80" i="2"/>
  <c r="BJ80" i="2"/>
  <c r="BI80" i="2"/>
  <c r="BH80" i="2"/>
  <c r="BG80" i="2"/>
  <c r="BF80" i="2"/>
  <c r="BE80" i="2"/>
  <c r="BD80" i="2"/>
  <c r="BC80" i="2"/>
  <c r="BJ47" i="2"/>
  <c r="BK47" i="2"/>
  <c r="BI47" i="2"/>
  <c r="BH47" i="2"/>
  <c r="BG47" i="2"/>
  <c r="BF47" i="2"/>
  <c r="BE47" i="2"/>
  <c r="BD47" i="2"/>
  <c r="BC47" i="2"/>
  <c r="BJ35" i="2"/>
  <c r="BI35" i="2"/>
  <c r="BH35" i="2"/>
  <c r="BG35" i="2"/>
  <c r="BF35" i="2"/>
  <c r="BE35" i="2"/>
  <c r="BD35" i="2"/>
  <c r="BC35" i="2"/>
  <c r="BK35" i="2"/>
  <c r="BK63" i="2"/>
  <c r="BJ63" i="2"/>
  <c r="BI63" i="2"/>
  <c r="BH63" i="2"/>
  <c r="BG63" i="2"/>
  <c r="BF63" i="2"/>
  <c r="BE63" i="2"/>
  <c r="BD63" i="2"/>
  <c r="BC63" i="2"/>
  <c r="BK39" i="2"/>
  <c r="BJ39" i="2"/>
  <c r="BI39" i="2"/>
  <c r="BH39" i="2"/>
  <c r="BG39" i="2"/>
  <c r="BF39" i="2"/>
  <c r="BE39" i="2"/>
  <c r="BD39" i="2"/>
  <c r="BC39" i="2"/>
  <c r="BJ23" i="2"/>
  <c r="BI23" i="2"/>
  <c r="BH23" i="2"/>
  <c r="BG23" i="2"/>
  <c r="BF23" i="2"/>
  <c r="BE23" i="2"/>
  <c r="BD23" i="2"/>
  <c r="BC23" i="2"/>
  <c r="BK23" i="2"/>
  <c r="AT141" i="2"/>
  <c r="AS141" i="2" s="1"/>
  <c r="AR141" i="2" s="1"/>
  <c r="AQ141" i="2" s="1"/>
  <c r="AP141" i="2" s="1"/>
  <c r="AO141" i="2" s="1"/>
  <c r="AN141" i="2" s="1"/>
  <c r="AM141" i="2" s="1"/>
  <c r="AL141" i="2" s="1"/>
  <c r="AT147" i="2"/>
  <c r="AS147" i="2" s="1"/>
  <c r="AR147" i="2" s="1"/>
  <c r="AQ147" i="2" s="1"/>
  <c r="AP147" i="2" s="1"/>
  <c r="AO147" i="2" s="1"/>
  <c r="AN147" i="2"/>
  <c r="AM147" i="2" s="1"/>
  <c r="AL147" i="2" s="1"/>
  <c r="AT195" i="2"/>
  <c r="AS195" i="2" s="1"/>
  <c r="AR195" i="2" s="1"/>
  <c r="AQ195" i="2" s="1"/>
  <c r="AP195" i="2" s="1"/>
  <c r="AO195" i="2"/>
  <c r="AN195" i="2" s="1"/>
  <c r="AM195" i="2" s="1"/>
  <c r="AL195" i="2" s="1"/>
  <c r="AT167" i="2"/>
  <c r="AS167" i="2"/>
  <c r="AR167" i="2" s="1"/>
  <c r="AQ167" i="2" s="1"/>
  <c r="AP167" i="2"/>
  <c r="AO167" i="2" s="1"/>
  <c r="AN167" i="2"/>
  <c r="AM167" i="2" s="1"/>
  <c r="AL167" i="2" s="1"/>
  <c r="BK36" i="2"/>
  <c r="BJ36" i="2"/>
  <c r="BI36" i="2"/>
  <c r="BH36" i="2"/>
  <c r="BG36" i="2"/>
  <c r="BF36" i="2"/>
  <c r="BE36" i="2"/>
  <c r="BD36" i="2"/>
  <c r="BC36" i="2"/>
  <c r="AT126" i="2"/>
  <c r="AS126" i="2"/>
  <c r="AR126" i="2" s="1"/>
  <c r="AQ126" i="2" s="1"/>
  <c r="AP126" i="2" s="1"/>
  <c r="AO126" i="2" s="1"/>
  <c r="AN126" i="2" s="1"/>
  <c r="AM126" i="2"/>
  <c r="AL126" i="2" s="1"/>
  <c r="AT210" i="2"/>
  <c r="AS210" i="2" s="1"/>
  <c r="AR210" i="2" s="1"/>
  <c r="AQ210" i="2" s="1"/>
  <c r="AP210" i="2" s="1"/>
  <c r="AO210" i="2" s="1"/>
  <c r="AN210" i="2"/>
  <c r="AM210" i="2" s="1"/>
  <c r="AL210" i="2"/>
  <c r="AI210" i="2" s="1"/>
  <c r="AT201" i="2"/>
  <c r="AS201" i="2" s="1"/>
  <c r="AR201" i="2" s="1"/>
  <c r="AQ201" i="2" s="1"/>
  <c r="AP201" i="2" s="1"/>
  <c r="AO201" i="2" s="1"/>
  <c r="AN201" i="2" s="1"/>
  <c r="AM201" i="2" s="1"/>
  <c r="AL201" i="2" s="1"/>
  <c r="BJ5" i="2"/>
  <c r="BI5" i="2"/>
  <c r="BH5" i="2"/>
  <c r="BG5" i="2"/>
  <c r="BF5" i="2"/>
  <c r="BE5" i="2"/>
  <c r="BD5" i="2"/>
  <c r="BC5" i="2"/>
  <c r="BK5" i="2"/>
  <c r="AT139" i="2"/>
  <c r="AS139" i="2" s="1"/>
  <c r="AR139" i="2" s="1"/>
  <c r="AQ139" i="2" s="1"/>
  <c r="AP139" i="2" s="1"/>
  <c r="AO139" i="2" s="1"/>
  <c r="AN139" i="2" s="1"/>
  <c r="AM139" i="2" s="1"/>
  <c r="AL139" i="2" s="1"/>
  <c r="AP51" i="2"/>
  <c r="AO51" i="2" s="1"/>
  <c r="AN51" i="2"/>
  <c r="AM51" i="2" s="1"/>
  <c r="AL51" i="2" s="1"/>
  <c r="AT51" i="2"/>
  <c r="AS51" i="2" s="1"/>
  <c r="AR51" i="2" s="1"/>
  <c r="AQ51" i="2" s="1"/>
  <c r="BI6" i="2"/>
  <c r="BH6" i="2"/>
  <c r="BG6" i="2"/>
  <c r="BF6" i="2"/>
  <c r="BE6" i="2"/>
  <c r="BD6" i="2"/>
  <c r="BC6" i="2"/>
  <c r="BK6" i="2"/>
  <c r="BJ6" i="2"/>
  <c r="BH48" i="2"/>
  <c r="BG48" i="2"/>
  <c r="BF48" i="2"/>
  <c r="BE48" i="2"/>
  <c r="BD48" i="2"/>
  <c r="BC48" i="2"/>
  <c r="BK48" i="2"/>
  <c r="BJ48" i="2"/>
  <c r="BI48" i="2"/>
  <c r="AT63" i="2"/>
  <c r="AS63" i="2" s="1"/>
  <c r="AR63" i="2" s="1"/>
  <c r="AQ63" i="2" s="1"/>
  <c r="AP63" i="2" s="1"/>
  <c r="AO63" i="2" s="1"/>
  <c r="AN63" i="2" s="1"/>
  <c r="AM63" i="2"/>
  <c r="AL63" i="2" s="1"/>
  <c r="AT177" i="2"/>
  <c r="AS177" i="2" s="1"/>
  <c r="AR177" i="2" s="1"/>
  <c r="AQ177" i="2" s="1"/>
  <c r="AP177" i="2"/>
  <c r="AO177" i="2" s="1"/>
  <c r="AN177" i="2" s="1"/>
  <c r="AM177" i="2" s="1"/>
  <c r="AL177" i="2" s="1"/>
  <c r="AJ177" i="2" s="1"/>
  <c r="AT128" i="2"/>
  <c r="AS128" i="2" s="1"/>
  <c r="AR128" i="2" s="1"/>
  <c r="AQ128" i="2"/>
  <c r="AP128" i="2" s="1"/>
  <c r="AO128" i="2"/>
  <c r="AN128" i="2" s="1"/>
  <c r="AM128" i="2" s="1"/>
  <c r="AL128" i="2" s="1"/>
  <c r="AT160" i="2"/>
  <c r="AS160" i="2" s="1"/>
  <c r="AR160" i="2"/>
  <c r="AQ160" i="2" s="1"/>
  <c r="AP160" i="2" s="1"/>
  <c r="AO160" i="2" s="1"/>
  <c r="AN160" i="2" s="1"/>
  <c r="AM160" i="2" s="1"/>
  <c r="AL160" i="2" s="1"/>
  <c r="AT29" i="2"/>
  <c r="AS29" i="2"/>
  <c r="AR29" i="2" s="1"/>
  <c r="AQ29" i="2"/>
  <c r="AP29" i="2"/>
  <c r="AO29" i="2" s="1"/>
  <c r="AN29" i="2" s="1"/>
  <c r="AM29" i="2" s="1"/>
  <c r="AL29" i="2" s="1"/>
  <c r="AT28" i="2"/>
  <c r="AS28" i="2" s="1"/>
  <c r="AR28" i="2" s="1"/>
  <c r="AQ28" i="2" s="1"/>
  <c r="AP28" i="2" s="1"/>
  <c r="AO28" i="2" s="1"/>
  <c r="AN28" i="2" s="1"/>
  <c r="AM28" i="2" s="1"/>
  <c r="AL28" i="2" s="1"/>
  <c r="AK28" i="2" s="1"/>
  <c r="AS82" i="2"/>
  <c r="AR82" i="2" s="1"/>
  <c r="AQ82" i="2"/>
  <c r="AP82" i="2" s="1"/>
  <c r="AO82" i="2" s="1"/>
  <c r="AN82" i="2" s="1"/>
  <c r="AM82" i="2" s="1"/>
  <c r="AL82" i="2" s="1"/>
  <c r="AT82" i="2"/>
  <c r="AT86" i="2"/>
  <c r="AS86" i="2"/>
  <c r="AR86" i="2" s="1"/>
  <c r="AQ86" i="2" s="1"/>
  <c r="AP86" i="2" s="1"/>
  <c r="AO86" i="2" s="1"/>
  <c r="AN86" i="2" s="1"/>
  <c r="AM86" i="2" s="1"/>
  <c r="AL86" i="2" s="1"/>
  <c r="AT61" i="2"/>
  <c r="AS61" i="2" s="1"/>
  <c r="AR61" i="2" s="1"/>
  <c r="AQ61" i="2" s="1"/>
  <c r="AP61" i="2" s="1"/>
  <c r="AO61" i="2"/>
  <c r="AN61" i="2" s="1"/>
  <c r="AM61" i="2"/>
  <c r="AL61" i="2"/>
  <c r="AI61" i="2" s="1"/>
  <c r="BK68" i="2"/>
  <c r="BJ68" i="2"/>
  <c r="BI68" i="2"/>
  <c r="BH68" i="2"/>
  <c r="BG68" i="2"/>
  <c r="BF68" i="2"/>
  <c r="BE68" i="2"/>
  <c r="BD68" i="2"/>
  <c r="BC68" i="2"/>
  <c r="BI81" i="2"/>
  <c r="BH81" i="2"/>
  <c r="BG81" i="2"/>
  <c r="BF81" i="2"/>
  <c r="BE81" i="2"/>
  <c r="BD81" i="2"/>
  <c r="BC81" i="2"/>
  <c r="BJ81" i="2"/>
  <c r="BK81" i="2"/>
  <c r="BI52" i="2"/>
  <c r="BH52" i="2"/>
  <c r="BG52" i="2"/>
  <c r="BF52" i="2"/>
  <c r="BE52" i="2"/>
  <c r="BD52" i="2"/>
  <c r="BC52" i="2"/>
  <c r="BK52" i="2"/>
  <c r="BJ52" i="2"/>
  <c r="BK77" i="2"/>
  <c r="BJ77" i="2"/>
  <c r="BI77" i="2"/>
  <c r="BH77" i="2"/>
  <c r="BG77" i="2"/>
  <c r="BF77" i="2"/>
  <c r="BE77" i="2"/>
  <c r="BD77" i="2"/>
  <c r="BC77" i="2"/>
  <c r="BK19" i="2"/>
  <c r="BJ19" i="2"/>
  <c r="BI19" i="2"/>
  <c r="BH19" i="2"/>
  <c r="BG19" i="2"/>
  <c r="BF19" i="2"/>
  <c r="BE19" i="2"/>
  <c r="BD19" i="2"/>
  <c r="BC19" i="2"/>
  <c r="BK43" i="2"/>
  <c r="BJ43" i="2"/>
  <c r="BI43" i="2"/>
  <c r="BH43" i="2"/>
  <c r="BG43" i="2"/>
  <c r="BF43" i="2"/>
  <c r="BE43" i="2"/>
  <c r="BD43" i="2"/>
  <c r="BC43" i="2"/>
  <c r="BE44" i="2"/>
  <c r="BD44" i="2"/>
  <c r="BC44" i="2"/>
  <c r="BK44" i="2"/>
  <c r="BJ44" i="2"/>
  <c r="BI44" i="2"/>
  <c r="BH44" i="2"/>
  <c r="BG44" i="2"/>
  <c r="BF44" i="2"/>
  <c r="AT185" i="2"/>
  <c r="AS185" i="2" s="1"/>
  <c r="AR185" i="2" s="1"/>
  <c r="AQ185" i="2" s="1"/>
  <c r="AP185" i="2" s="1"/>
  <c r="AO185" i="2" s="1"/>
  <c r="AN185" i="2" s="1"/>
  <c r="AM185" i="2" s="1"/>
  <c r="AL185" i="2" s="1"/>
  <c r="AT124" i="2"/>
  <c r="AS124" i="2" s="1"/>
  <c r="AR124" i="2" s="1"/>
  <c r="AQ124" i="2" s="1"/>
  <c r="AP124" i="2" s="1"/>
  <c r="AO124" i="2" s="1"/>
  <c r="AN124" i="2" s="1"/>
  <c r="AM124" i="2" s="1"/>
  <c r="AL124" i="2" s="1"/>
  <c r="AI124" i="2" s="1"/>
  <c r="AP83" i="2"/>
  <c r="AO83" i="2" s="1"/>
  <c r="AN83" i="2" s="1"/>
  <c r="AM83" i="2" s="1"/>
  <c r="AL83" i="2" s="1"/>
  <c r="AT83" i="2"/>
  <c r="AS83" i="2" s="1"/>
  <c r="AR83" i="2" s="1"/>
  <c r="AQ83" i="2" s="1"/>
  <c r="BK18" i="2"/>
  <c r="BJ18" i="2"/>
  <c r="BI18" i="2"/>
  <c r="BH18" i="2"/>
  <c r="BG18" i="2"/>
  <c r="BF18" i="2"/>
  <c r="BE18" i="2"/>
  <c r="BD18" i="2"/>
  <c r="BC18" i="2"/>
  <c r="AT45" i="2"/>
  <c r="AS45" i="2"/>
  <c r="AR45" i="2" s="1"/>
  <c r="AQ45" i="2"/>
  <c r="AP45" i="2"/>
  <c r="AO45" i="2" s="1"/>
  <c r="AN45" i="2" s="1"/>
  <c r="AM45" i="2" s="1"/>
  <c r="AL45" i="2" s="1"/>
  <c r="AR79" i="2"/>
  <c r="AQ79" i="2" s="1"/>
  <c r="AP79" i="2" s="1"/>
  <c r="AO79" i="2" s="1"/>
  <c r="AN79" i="2" s="1"/>
  <c r="AM79" i="2" s="1"/>
  <c r="AL79" i="2" s="1"/>
  <c r="AJ79" i="2" s="1"/>
  <c r="AT79" i="2"/>
  <c r="AS79" i="2"/>
  <c r="BJ4" i="2"/>
  <c r="BI4" i="2"/>
  <c r="BH4" i="2"/>
  <c r="BG4" i="2"/>
  <c r="BF4" i="2"/>
  <c r="BE4" i="2"/>
  <c r="BD4" i="2"/>
  <c r="BC4" i="2"/>
  <c r="BK4" i="2"/>
  <c r="BF34" i="2"/>
  <c r="BE34" i="2"/>
  <c r="BD34" i="2"/>
  <c r="BC34" i="2"/>
  <c r="BK34" i="2"/>
  <c r="BJ34" i="2"/>
  <c r="BI34" i="2"/>
  <c r="BH34" i="2"/>
  <c r="BG34" i="2"/>
  <c r="AT220" i="2"/>
  <c r="AS220" i="2" s="1"/>
  <c r="AR220" i="2" s="1"/>
  <c r="AQ220" i="2" s="1"/>
  <c r="AP220" i="2" s="1"/>
  <c r="AO220" i="2"/>
  <c r="AN220" i="2" s="1"/>
  <c r="AM220" i="2" s="1"/>
  <c r="AL220" i="2" s="1"/>
  <c r="AT191" i="2"/>
  <c r="AS191" i="2"/>
  <c r="AR191" i="2" s="1"/>
  <c r="AQ191" i="2" s="1"/>
  <c r="AP191" i="2"/>
  <c r="AO191" i="2" s="1"/>
  <c r="AN191" i="2" s="1"/>
  <c r="AM191" i="2" s="1"/>
  <c r="AL191" i="2" s="1"/>
  <c r="AT144" i="2"/>
  <c r="AS144" i="2" s="1"/>
  <c r="AR144" i="2" s="1"/>
  <c r="AQ144" i="2"/>
  <c r="AP144" i="2" s="1"/>
  <c r="AO144" i="2" s="1"/>
  <c r="AN144" i="2" s="1"/>
  <c r="AM144" i="2" s="1"/>
  <c r="AL144" i="2" s="1"/>
  <c r="AS31" i="2"/>
  <c r="AR31" i="2" s="1"/>
  <c r="AQ31" i="2"/>
  <c r="AP31" i="2" s="1"/>
  <c r="AO31" i="2" s="1"/>
  <c r="AN31" i="2" s="1"/>
  <c r="AM31" i="2" s="1"/>
  <c r="AL31" i="2" s="1"/>
  <c r="AJ31" i="2" s="1"/>
  <c r="AT31" i="2"/>
  <c r="AR103" i="2"/>
  <c r="AQ103" i="2" s="1"/>
  <c r="AP103" i="2"/>
  <c r="AO103" i="2" s="1"/>
  <c r="AN103" i="2" s="1"/>
  <c r="AM103" i="2" s="1"/>
  <c r="AL103" i="2" s="1"/>
  <c r="AJ103" i="2" s="1"/>
  <c r="AT103" i="2"/>
  <c r="AS103" i="2" s="1"/>
  <c r="BJ78" i="2"/>
  <c r="BI78" i="2"/>
  <c r="BH78" i="2"/>
  <c r="BG78" i="2"/>
  <c r="BF78" i="2"/>
  <c r="BE78" i="2"/>
  <c r="BD78" i="2"/>
  <c r="BC78" i="2"/>
  <c r="BK78" i="2"/>
  <c r="BK71" i="2"/>
  <c r="BH71" i="2"/>
  <c r="BG71" i="2"/>
  <c r="BF71" i="2"/>
  <c r="BE71" i="2"/>
  <c r="BD71" i="2"/>
  <c r="BC71" i="2"/>
  <c r="BJ71" i="2"/>
  <c r="BI71" i="2"/>
  <c r="AS68" i="2"/>
  <c r="AR68" i="2" s="1"/>
  <c r="AQ68" i="2" s="1"/>
  <c r="AP68" i="2" s="1"/>
  <c r="AO68" i="2" s="1"/>
  <c r="AN68" i="2" s="1"/>
  <c r="AM68" i="2" s="1"/>
  <c r="AL68" i="2" s="1"/>
  <c r="AJ68" i="2" s="1"/>
  <c r="AT68" i="2"/>
  <c r="AT102" i="2"/>
  <c r="AS102" i="2" s="1"/>
  <c r="AR102" i="2"/>
  <c r="AQ102" i="2" s="1"/>
  <c r="AP102" i="2" s="1"/>
  <c r="AO102" i="2"/>
  <c r="AN102" i="2" s="1"/>
  <c r="AM102" i="2"/>
  <c r="AL102" i="2" s="1"/>
  <c r="AJ102" i="2" s="1"/>
  <c r="BI72" i="2"/>
  <c r="BH72" i="2"/>
  <c r="BJ72" i="2"/>
  <c r="BK72" i="2"/>
  <c r="BG72" i="2"/>
  <c r="BF72" i="2"/>
  <c r="BE72" i="2"/>
  <c r="BD72" i="2"/>
  <c r="BC72" i="2"/>
  <c r="AT161" i="2"/>
  <c r="AS161" i="2" s="1"/>
  <c r="AR161" i="2" s="1"/>
  <c r="AQ161" i="2" s="1"/>
  <c r="AP161" i="2" s="1"/>
  <c r="AO161" i="2" s="1"/>
  <c r="AN161" i="2" s="1"/>
  <c r="AM161" i="2" s="1"/>
  <c r="AL161" i="2" s="1"/>
  <c r="BI70" i="2"/>
  <c r="BH70" i="2"/>
  <c r="BG70" i="2"/>
  <c r="BF70" i="2"/>
  <c r="BE70" i="2"/>
  <c r="BD70" i="2"/>
  <c r="BC70" i="2"/>
  <c r="BJ70" i="2"/>
  <c r="BK70" i="2"/>
  <c r="BK42" i="2"/>
  <c r="BJ42" i="2"/>
  <c r="BI42" i="2"/>
  <c r="BH42" i="2"/>
  <c r="BG42" i="2"/>
  <c r="BF42" i="2"/>
  <c r="BE42" i="2"/>
  <c r="BD42" i="2"/>
  <c r="BC42" i="2"/>
  <c r="AT211" i="2"/>
  <c r="AS211" i="2" s="1"/>
  <c r="AR211" i="2" s="1"/>
  <c r="AQ211" i="2" s="1"/>
  <c r="AP211" i="2" s="1"/>
  <c r="AO211" i="2" s="1"/>
  <c r="AN211" i="2" s="1"/>
  <c r="AM211" i="2" s="1"/>
  <c r="AL211" i="2" s="1"/>
  <c r="BK27" i="2"/>
  <c r="BJ27" i="2"/>
  <c r="BI27" i="2"/>
  <c r="BH27" i="2"/>
  <c r="BG27" i="2"/>
  <c r="BF27" i="2"/>
  <c r="BE27" i="2"/>
  <c r="BD27" i="2"/>
  <c r="BC27" i="2"/>
  <c r="AQ114" i="2"/>
  <c r="AP114" i="2" s="1"/>
  <c r="AO114" i="2" s="1"/>
  <c r="AN114" i="2" s="1"/>
  <c r="AM114" i="2" s="1"/>
  <c r="AL114" i="2" s="1"/>
  <c r="AT114" i="2"/>
  <c r="AS114" i="2" s="1"/>
  <c r="AR114" i="2"/>
  <c r="AT196" i="2"/>
  <c r="AS196" i="2" s="1"/>
  <c r="AR196" i="2" s="1"/>
  <c r="AQ196" i="2" s="1"/>
  <c r="AP196" i="2" s="1"/>
  <c r="AO196" i="2" s="1"/>
  <c r="AN196" i="2" s="1"/>
  <c r="AM196" i="2" s="1"/>
  <c r="AL196" i="2" s="1"/>
  <c r="BI16" i="2"/>
  <c r="BH16" i="2"/>
  <c r="BG16" i="2"/>
  <c r="BF16" i="2"/>
  <c r="BE16" i="2"/>
  <c r="BD16" i="2"/>
  <c r="BC16" i="2"/>
  <c r="BJ16" i="2"/>
  <c r="BK16" i="2"/>
  <c r="AS99" i="2"/>
  <c r="AR99" i="2" s="1"/>
  <c r="AQ99" i="2" s="1"/>
  <c r="AP99" i="2"/>
  <c r="AO99" i="2" s="1"/>
  <c r="AN99" i="2" s="1"/>
  <c r="AM99" i="2" s="1"/>
  <c r="AL99" i="2" s="1"/>
  <c r="AT99" i="2"/>
  <c r="AT50" i="2"/>
  <c r="AS50" i="2" s="1"/>
  <c r="AR50" i="2" s="1"/>
  <c r="AQ50" i="2" s="1"/>
  <c r="AP50" i="2" s="1"/>
  <c r="AO50" i="2" s="1"/>
  <c r="AN50" i="2" s="1"/>
  <c r="AM50" i="2" s="1"/>
  <c r="AL50" i="2" s="1"/>
  <c r="AT178" i="2"/>
  <c r="AS178" i="2"/>
  <c r="AR178" i="2"/>
  <c r="AQ178" i="2" s="1"/>
  <c r="AP178" i="2" s="1"/>
  <c r="AO178" i="2" s="1"/>
  <c r="AN178" i="2" s="1"/>
  <c r="AM178" i="2" s="1"/>
  <c r="AL178" i="2" s="1"/>
  <c r="AT123" i="2"/>
  <c r="AS123" i="2" s="1"/>
  <c r="AR123" i="2" s="1"/>
  <c r="AQ123" i="2" s="1"/>
  <c r="AP123" i="2" s="1"/>
  <c r="AO123" i="2" s="1"/>
  <c r="AN123" i="2" s="1"/>
  <c r="AM123" i="2" s="1"/>
  <c r="AL123" i="2" s="1"/>
  <c r="AI123" i="2" s="1"/>
  <c r="AT194" i="2"/>
  <c r="AS194" i="2"/>
  <c r="AR194" i="2" s="1"/>
  <c r="AQ194" i="2" s="1"/>
  <c r="AP194" i="2" s="1"/>
  <c r="AO194" i="2" s="1"/>
  <c r="AN194" i="2" s="1"/>
  <c r="AM194" i="2" s="1"/>
  <c r="AL194" i="2" s="1"/>
  <c r="AP32" i="2"/>
  <c r="AO32" i="2" s="1"/>
  <c r="AN32" i="2"/>
  <c r="AM32" i="2" s="1"/>
  <c r="AL32" i="2" s="1"/>
  <c r="AT32" i="2"/>
  <c r="AS32" i="2" s="1"/>
  <c r="AR32" i="2" s="1"/>
  <c r="AQ32" i="2" s="1"/>
  <c r="AT118" i="2"/>
  <c r="AS118" i="2" s="1"/>
  <c r="AR118" i="2" s="1"/>
  <c r="AQ118" i="2" s="1"/>
  <c r="AP118" i="2" s="1"/>
  <c r="AO118" i="2" s="1"/>
  <c r="AN118" i="2" s="1"/>
  <c r="AM118" i="2" s="1"/>
  <c r="AL118" i="2" s="1"/>
  <c r="AT106" i="2"/>
  <c r="AS106" i="2" s="1"/>
  <c r="AR106" i="2" s="1"/>
  <c r="AQ106" i="2" s="1"/>
  <c r="AP106" i="2" s="1"/>
  <c r="AO106" i="2" s="1"/>
  <c r="AN106" i="2" s="1"/>
  <c r="AM106" i="2" s="1"/>
  <c r="AL106" i="2" s="1"/>
  <c r="AI106" i="2" s="1"/>
  <c r="AT192" i="2"/>
  <c r="AS192" i="2" s="1"/>
  <c r="AR192" i="2"/>
  <c r="AQ192" i="2" s="1"/>
  <c r="AP192" i="2" s="1"/>
  <c r="AO192" i="2" s="1"/>
  <c r="AN192" i="2" s="1"/>
  <c r="AM192" i="2" s="1"/>
  <c r="AL192" i="2" s="1"/>
  <c r="AK192" i="2" s="1"/>
  <c r="BJ46" i="2"/>
  <c r="BI46" i="2"/>
  <c r="BH46" i="2"/>
  <c r="BG46" i="2"/>
  <c r="BF46" i="2"/>
  <c r="BE46" i="2"/>
  <c r="BD46" i="2"/>
  <c r="BC46" i="2"/>
  <c r="BK46" i="2"/>
  <c r="AS97" i="2"/>
  <c r="AR97" i="2"/>
  <c r="AQ97" i="2" s="1"/>
  <c r="AP97" i="2"/>
  <c r="AO97" i="2" s="1"/>
  <c r="AN97" i="2" s="1"/>
  <c r="AM97" i="2" s="1"/>
  <c r="AL97" i="2" s="1"/>
  <c r="AT97" i="2"/>
  <c r="AT140" i="2"/>
  <c r="AS140" i="2" s="1"/>
  <c r="AR140" i="2" s="1"/>
  <c r="AQ140" i="2" s="1"/>
  <c r="AP140" i="2" s="1"/>
  <c r="AO140" i="2"/>
  <c r="AN140" i="2" s="1"/>
  <c r="AM140" i="2"/>
  <c r="AL140" i="2" s="1"/>
  <c r="AI140" i="2" s="1"/>
  <c r="AT197" i="2"/>
  <c r="AS197" i="2"/>
  <c r="AR197" i="2"/>
  <c r="AQ197" i="2" s="1"/>
  <c r="AP197" i="2" s="1"/>
  <c r="AO197" i="2" s="1"/>
  <c r="AN197" i="2" s="1"/>
  <c r="AM197" i="2"/>
  <c r="AL197" i="2" s="1"/>
  <c r="BK51" i="2"/>
  <c r="BJ51" i="2"/>
  <c r="BI51" i="2"/>
  <c r="BH51" i="2"/>
  <c r="BG51" i="2"/>
  <c r="BF51" i="2"/>
  <c r="BE51" i="2"/>
  <c r="BD51" i="2"/>
  <c r="BC51" i="2"/>
  <c r="AT127" i="2"/>
  <c r="AS127" i="2" s="1"/>
  <c r="AR127" i="2" s="1"/>
  <c r="AQ127" i="2" s="1"/>
  <c r="AP127" i="2" s="1"/>
  <c r="AO127" i="2" s="1"/>
  <c r="AN127" i="2" s="1"/>
  <c r="AM127" i="2" s="1"/>
  <c r="AL127" i="2" s="1"/>
  <c r="AT207" i="2"/>
  <c r="AS207" i="2"/>
  <c r="AR207" i="2" s="1"/>
  <c r="AQ207" i="2" s="1"/>
  <c r="AP207" i="2" s="1"/>
  <c r="AO207" i="2" s="1"/>
  <c r="AN207" i="2" s="1"/>
  <c r="AM207" i="2" s="1"/>
  <c r="AL207" i="2" s="1"/>
  <c r="BK11" i="2"/>
  <c r="BJ11" i="2"/>
  <c r="BI11" i="2"/>
  <c r="BH11" i="2"/>
  <c r="BG11" i="2"/>
  <c r="BF11" i="2"/>
  <c r="BE11" i="2"/>
  <c r="BD11" i="2"/>
  <c r="BC11" i="2"/>
  <c r="AO35" i="2"/>
  <c r="AN35" i="2" s="1"/>
  <c r="AM35" i="2" s="1"/>
  <c r="AL35" i="2" s="1"/>
  <c r="AS35" i="2"/>
  <c r="AR35" i="2" s="1"/>
  <c r="AQ35" i="2" s="1"/>
  <c r="AP35" i="2" s="1"/>
  <c r="AT35" i="2"/>
  <c r="AQ146" i="2"/>
  <c r="AP146" i="2" s="1"/>
  <c r="AO146" i="2" s="1"/>
  <c r="AN146" i="2" s="1"/>
  <c r="AM146" i="2" s="1"/>
  <c r="AL146" i="2" s="1"/>
  <c r="AT146" i="2"/>
  <c r="AS146" i="2"/>
  <c r="AR146" i="2" s="1"/>
  <c r="AM40" i="2"/>
  <c r="AL40" i="2" s="1"/>
  <c r="AT40" i="2"/>
  <c r="AS40" i="2" s="1"/>
  <c r="AR40" i="2" s="1"/>
  <c r="AQ40" i="2" s="1"/>
  <c r="AP40" i="2" s="1"/>
  <c r="AO40" i="2" s="1"/>
  <c r="AN40" i="2" s="1"/>
  <c r="AT26" i="2"/>
  <c r="AS26" i="2" s="1"/>
  <c r="AR26" i="2" s="1"/>
  <c r="AQ26" i="2" s="1"/>
  <c r="AP26" i="2" s="1"/>
  <c r="AO26" i="2" s="1"/>
  <c r="AN26" i="2" s="1"/>
  <c r="AM26" i="2" s="1"/>
  <c r="AL26" i="2" s="1"/>
  <c r="BK75" i="2"/>
  <c r="BJ75" i="2"/>
  <c r="BI75" i="2"/>
  <c r="BH75" i="2"/>
  <c r="BG75" i="2"/>
  <c r="BF75" i="2"/>
  <c r="BE75" i="2"/>
  <c r="BD75" i="2"/>
  <c r="BC75" i="2"/>
  <c r="AT64" i="2"/>
  <c r="AS64" i="2" s="1"/>
  <c r="AR64" i="2" s="1"/>
  <c r="AQ64" i="2" s="1"/>
  <c r="AP64" i="2" s="1"/>
  <c r="AO64" i="2" s="1"/>
  <c r="AN64" i="2" s="1"/>
  <c r="AM64" i="2" s="1"/>
  <c r="AL64" i="2" s="1"/>
  <c r="BJ79" i="2"/>
  <c r="BI79" i="2"/>
  <c r="BH79" i="2"/>
  <c r="BG79" i="2"/>
  <c r="BF79" i="2"/>
  <c r="BE79" i="2"/>
  <c r="BD79" i="2"/>
  <c r="BC79" i="2"/>
  <c r="BK79" i="2"/>
  <c r="BK65" i="2"/>
  <c r="BJ65" i="2"/>
  <c r="BI65" i="2"/>
  <c r="BH65" i="2"/>
  <c r="BG65" i="2"/>
  <c r="BF65" i="2"/>
  <c r="BE65" i="2"/>
  <c r="BD65" i="2"/>
  <c r="BC65" i="2"/>
  <c r="BK69" i="2"/>
  <c r="BI69" i="2"/>
  <c r="BH69" i="2"/>
  <c r="BG69" i="2"/>
  <c r="BF69" i="2"/>
  <c r="BE69" i="2"/>
  <c r="BD69" i="2"/>
  <c r="BC69" i="2"/>
  <c r="BJ69" i="2"/>
  <c r="AT169" i="2"/>
  <c r="AS169" i="2" s="1"/>
  <c r="AR169" i="2" s="1"/>
  <c r="AQ169" i="2" s="1"/>
  <c r="AP169" i="2" s="1"/>
  <c r="AO169" i="2" s="1"/>
  <c r="AN169" i="2" s="1"/>
  <c r="AM169" i="2" s="1"/>
  <c r="AL169" i="2" s="1"/>
  <c r="AR53" i="2"/>
  <c r="AQ53" i="2" s="1"/>
  <c r="AP53" i="2" s="1"/>
  <c r="AO53" i="2" s="1"/>
  <c r="AN53" i="2" s="1"/>
  <c r="AM53" i="2" s="1"/>
  <c r="AL53" i="2" s="1"/>
  <c r="AT53" i="2"/>
  <c r="AS53" i="2" s="1"/>
  <c r="BI49" i="2"/>
  <c r="BK49" i="2"/>
  <c r="BJ49" i="2"/>
  <c r="BH49" i="2"/>
  <c r="BG49" i="2"/>
  <c r="BF49" i="2"/>
  <c r="BE49" i="2"/>
  <c r="BD49" i="2"/>
  <c r="BC49" i="2"/>
  <c r="AT205" i="2"/>
  <c r="AS205" i="2" s="1"/>
  <c r="AR205" i="2" s="1"/>
  <c r="AQ205" i="2" s="1"/>
  <c r="AP205" i="2" s="1"/>
  <c r="AO205" i="2" s="1"/>
  <c r="AN205" i="2" s="1"/>
  <c r="AM205" i="2" s="1"/>
  <c r="AL205" i="2" s="1"/>
  <c r="AT216" i="2"/>
  <c r="AS216" i="2" s="1"/>
  <c r="AR216" i="2" s="1"/>
  <c r="AQ216" i="2" s="1"/>
  <c r="AP216" i="2" s="1"/>
  <c r="AO216" i="2" s="1"/>
  <c r="AN216" i="2" s="1"/>
  <c r="AM216" i="2" s="1"/>
  <c r="AL216" i="2" s="1"/>
  <c r="AT115" i="2"/>
  <c r="AS115" i="2" s="1"/>
  <c r="AR115" i="2" s="1"/>
  <c r="AQ115" i="2" s="1"/>
  <c r="AP115" i="2" s="1"/>
  <c r="AO115" i="2" s="1"/>
  <c r="AN115" i="2" s="1"/>
  <c r="AM115" i="2" s="1"/>
  <c r="AL115" i="2" s="1"/>
  <c r="AT73" i="2"/>
  <c r="AS73" i="2"/>
  <c r="AR73" i="2" s="1"/>
  <c r="AQ73" i="2" s="1"/>
  <c r="AP73" i="2" s="1"/>
  <c r="AO73" i="2" s="1"/>
  <c r="AN73" i="2" s="1"/>
  <c r="AM73" i="2" s="1"/>
  <c r="AL73" i="2" s="1"/>
  <c r="AT193" i="2"/>
  <c r="AS193" i="2" s="1"/>
  <c r="AR193" i="2"/>
  <c r="AQ193" i="2"/>
  <c r="AP193" i="2" s="1"/>
  <c r="AO193" i="2" s="1"/>
  <c r="AN193" i="2" s="1"/>
  <c r="AM193" i="2" s="1"/>
  <c r="AL193" i="2" s="1"/>
  <c r="AT30" i="2"/>
  <c r="AS30" i="2" s="1"/>
  <c r="AR30" i="2" s="1"/>
  <c r="AQ30" i="2" s="1"/>
  <c r="AP30" i="2" s="1"/>
  <c r="AO30" i="2" s="1"/>
  <c r="AN30" i="2" s="1"/>
  <c r="AM30" i="2" s="1"/>
  <c r="AL30" i="2" s="1"/>
  <c r="AT58" i="2"/>
  <c r="AS58" i="2" s="1"/>
  <c r="AR58" i="2" s="1"/>
  <c r="AQ58" i="2" s="1"/>
  <c r="AP58" i="2" s="1"/>
  <c r="AO58" i="2" s="1"/>
  <c r="AN58" i="2" s="1"/>
  <c r="AM58" i="2" s="1"/>
  <c r="AL58" i="2" s="1"/>
  <c r="AT39" i="2"/>
  <c r="AS39" i="2"/>
  <c r="AR39" i="2"/>
  <c r="AQ39" i="2" s="1"/>
  <c r="AP39" i="2" s="1"/>
  <c r="AO39" i="2" s="1"/>
  <c r="AN39" i="2" s="1"/>
  <c r="AM39" i="2" s="1"/>
  <c r="AL39" i="2" s="1"/>
  <c r="AK39" i="2" s="1"/>
  <c r="AT181" i="2"/>
  <c r="AS181" i="2"/>
  <c r="AR181" i="2" s="1"/>
  <c r="AQ181" i="2" s="1"/>
  <c r="AP181" i="2" s="1"/>
  <c r="AO181" i="2" s="1"/>
  <c r="AN181" i="2" s="1"/>
  <c r="AM181" i="2" s="1"/>
  <c r="AL181" i="2" s="1"/>
  <c r="AK181" i="2" s="1"/>
  <c r="AR165" i="2"/>
  <c r="AQ165" i="2"/>
  <c r="AP165" i="2" s="1"/>
  <c r="AO165" i="2" s="1"/>
  <c r="AN165" i="2" s="1"/>
  <c r="AM165" i="2" s="1"/>
  <c r="AL165" i="2" s="1"/>
  <c r="AT165" i="2"/>
  <c r="AS165" i="2"/>
  <c r="AT164" i="2"/>
  <c r="AS164" i="2"/>
  <c r="AR164" i="2" s="1"/>
  <c r="AQ164" i="2"/>
  <c r="AP164" i="2" s="1"/>
  <c r="AO164" i="2" s="1"/>
  <c r="AN164" i="2" s="1"/>
  <c r="AM164" i="2" s="1"/>
  <c r="AL164" i="2" s="1"/>
  <c r="AT24" i="2"/>
  <c r="AS24" i="2" s="1"/>
  <c r="AR24" i="2" s="1"/>
  <c r="AQ24" i="2" s="1"/>
  <c r="AP24" i="2" s="1"/>
  <c r="AO24" i="2" s="1"/>
  <c r="AN24" i="2" s="1"/>
  <c r="AM24" i="2" s="1"/>
  <c r="AL24" i="2" s="1"/>
  <c r="AT112" i="2"/>
  <c r="AS112" i="2"/>
  <c r="AR112" i="2" s="1"/>
  <c r="AQ112" i="2" s="1"/>
  <c r="AP112" i="2" s="1"/>
  <c r="AO112" i="2"/>
  <c r="AN112" i="2"/>
  <c r="AM112" i="2" s="1"/>
  <c r="AL112" i="2" s="1"/>
  <c r="AJ112" i="2" s="1"/>
  <c r="AT173" i="2"/>
  <c r="AS173" i="2" s="1"/>
  <c r="AR173" i="2" s="1"/>
  <c r="AQ173" i="2" s="1"/>
  <c r="AP173" i="2" s="1"/>
  <c r="AO173" i="2" s="1"/>
  <c r="AN173" i="2" s="1"/>
  <c r="AM173" i="2" s="1"/>
  <c r="AL173" i="2" s="1"/>
  <c r="AT74" i="2"/>
  <c r="AS74" i="2" s="1"/>
  <c r="AR74" i="2"/>
  <c r="AQ74" i="2" s="1"/>
  <c r="AP74" i="2" s="1"/>
  <c r="AO74" i="2" s="1"/>
  <c r="AN74" i="2" s="1"/>
  <c r="AM74" i="2" s="1"/>
  <c r="AL74" i="2" s="1"/>
  <c r="BK17" i="2"/>
  <c r="BJ17" i="2"/>
  <c r="BI17" i="2"/>
  <c r="BH17" i="2"/>
  <c r="BG17" i="2"/>
  <c r="BF17" i="2"/>
  <c r="BE17" i="2"/>
  <c r="BD17" i="2"/>
  <c r="BC17" i="2"/>
  <c r="AT22" i="2"/>
  <c r="AS22" i="2" s="1"/>
  <c r="AR22" i="2" s="1"/>
  <c r="AQ22" i="2" s="1"/>
  <c r="AP22" i="2" s="1"/>
  <c r="AO22" i="2" s="1"/>
  <c r="AN22" i="2" s="1"/>
  <c r="AM22" i="2" s="1"/>
  <c r="AL22" i="2" s="1"/>
  <c r="AS84" i="2"/>
  <c r="AR84" i="2" s="1"/>
  <c r="AQ84" i="2" s="1"/>
  <c r="AP84" i="2" s="1"/>
  <c r="AO84" i="2" s="1"/>
  <c r="AN84" i="2" s="1"/>
  <c r="AM84" i="2" s="1"/>
  <c r="AL84" i="2" s="1"/>
  <c r="AT84" i="2"/>
  <c r="AT72" i="2"/>
  <c r="AS72" i="2" s="1"/>
  <c r="AR72" i="2" s="1"/>
  <c r="AQ72" i="2" s="1"/>
  <c r="AP72" i="2" s="1"/>
  <c r="AO72" i="2" s="1"/>
  <c r="AN72" i="2" s="1"/>
  <c r="AM72" i="2" s="1"/>
  <c r="AL72" i="2" s="1"/>
  <c r="AT46" i="2"/>
  <c r="AS46" i="2" s="1"/>
  <c r="AR46" i="2" s="1"/>
  <c r="AQ46" i="2" s="1"/>
  <c r="AP46" i="2" s="1"/>
  <c r="AO46" i="2"/>
  <c r="AN46" i="2"/>
  <c r="AM46" i="2" s="1"/>
  <c r="AL46" i="2" s="1"/>
  <c r="AK46" i="2" s="1"/>
  <c r="AT93" i="2"/>
  <c r="AS93" i="2"/>
  <c r="AR93" i="2" s="1"/>
  <c r="AQ93" i="2" s="1"/>
  <c r="AP93" i="2" s="1"/>
  <c r="AO93" i="2" s="1"/>
  <c r="AN93" i="2" s="1"/>
  <c r="AM93" i="2" s="1"/>
  <c r="AL93" i="2" s="1"/>
  <c r="AT100" i="2"/>
  <c r="AS100" i="2" s="1"/>
  <c r="AR100" i="2" s="1"/>
  <c r="AQ100" i="2" s="1"/>
  <c r="AP100" i="2" s="1"/>
  <c r="AO100" i="2" s="1"/>
  <c r="AN100" i="2" s="1"/>
  <c r="AM100" i="2" s="1"/>
  <c r="AL100" i="2" s="1"/>
  <c r="BK64" i="2"/>
  <c r="BJ64" i="2"/>
  <c r="BI64" i="2"/>
  <c r="BH64" i="2"/>
  <c r="BG64" i="2"/>
  <c r="BF64" i="2"/>
  <c r="BE64" i="2"/>
  <c r="BD64" i="2"/>
  <c r="BC64" i="2"/>
  <c r="BJ62" i="2"/>
  <c r="BI62" i="2"/>
  <c r="BH62" i="2"/>
  <c r="BG62" i="2"/>
  <c r="BF62" i="2"/>
  <c r="BE62" i="2"/>
  <c r="BD62" i="2"/>
  <c r="BC62" i="2"/>
  <c r="BK62" i="2"/>
  <c r="BJ55" i="2"/>
  <c r="BI55" i="2"/>
  <c r="BH55" i="2"/>
  <c r="BG55" i="2"/>
  <c r="BF55" i="2"/>
  <c r="BE55" i="2"/>
  <c r="BD55" i="2"/>
  <c r="BC55" i="2"/>
  <c r="BK55" i="2"/>
  <c r="AT130" i="2"/>
  <c r="AS130" i="2" s="1"/>
  <c r="AR130" i="2" s="1"/>
  <c r="AQ130" i="2" s="1"/>
  <c r="AP130" i="2" s="1"/>
  <c r="AO130" i="2" s="1"/>
  <c r="AN130" i="2" s="1"/>
  <c r="AM130" i="2" s="1"/>
  <c r="AL130" i="2" s="1"/>
  <c r="BK67" i="2"/>
  <c r="BI67" i="2"/>
  <c r="BH67" i="2"/>
  <c r="BG67" i="2"/>
  <c r="BF67" i="2"/>
  <c r="BE67" i="2"/>
  <c r="BD67" i="2"/>
  <c r="BC67" i="2"/>
  <c r="BJ67" i="2"/>
  <c r="AT136" i="2"/>
  <c r="AS136" i="2" s="1"/>
  <c r="AR136" i="2" s="1"/>
  <c r="AQ136" i="2" s="1"/>
  <c r="AP136" i="2" s="1"/>
  <c r="AO136" i="2"/>
  <c r="AN136" i="2" s="1"/>
  <c r="AM136" i="2" s="1"/>
  <c r="AL136" i="2" s="1"/>
  <c r="AO156" i="2"/>
  <c r="AN156" i="2" s="1"/>
  <c r="AM156" i="2" s="1"/>
  <c r="AL156" i="2" s="1"/>
  <c r="AT156" i="2"/>
  <c r="AS156" i="2" s="1"/>
  <c r="AR156" i="2" s="1"/>
  <c r="AQ156" i="2" s="1"/>
  <c r="AP156" i="2" s="1"/>
  <c r="AS62" i="2"/>
  <c r="AT62" i="2"/>
  <c r="AR62" i="2"/>
  <c r="AQ62" i="2"/>
  <c r="AP62" i="2" s="1"/>
  <c r="AO62" i="2" s="1"/>
  <c r="AN62" i="2" s="1"/>
  <c r="AM62" i="2" s="1"/>
  <c r="AL62" i="2" s="1"/>
  <c r="BK22" i="2"/>
  <c r="BJ22" i="2"/>
  <c r="BI22" i="2"/>
  <c r="BH22" i="2"/>
  <c r="BG22" i="2"/>
  <c r="BF22" i="2"/>
  <c r="BE22" i="2"/>
  <c r="BD22" i="2"/>
  <c r="BC22" i="2"/>
  <c r="AT148" i="2"/>
  <c r="AS148" i="2"/>
  <c r="AR148" i="2" s="1"/>
  <c r="AQ148" i="2" s="1"/>
  <c r="AP148" i="2" s="1"/>
  <c r="AO148" i="2" s="1"/>
  <c r="AN148" i="2" s="1"/>
  <c r="AM148" i="2" s="1"/>
  <c r="AL148" i="2" s="1"/>
  <c r="AT77" i="2"/>
  <c r="AS77" i="2" s="1"/>
  <c r="AR77" i="2" s="1"/>
  <c r="AQ77" i="2" s="1"/>
  <c r="AP77" i="2" s="1"/>
  <c r="AO77" i="2" s="1"/>
  <c r="AN77" i="2" s="1"/>
  <c r="AM77" i="2" s="1"/>
  <c r="AL77" i="2" s="1"/>
  <c r="AT199" i="2"/>
  <c r="AS199" i="2" s="1"/>
  <c r="AR199" i="2" s="1"/>
  <c r="AQ199" i="2" s="1"/>
  <c r="AP199" i="2" s="1"/>
  <c r="AO199" i="2" s="1"/>
  <c r="AN199" i="2" s="1"/>
  <c r="AM199" i="2"/>
  <c r="AL199" i="2" s="1"/>
  <c r="AT150" i="2"/>
  <c r="AS150" i="2"/>
  <c r="AR150" i="2" s="1"/>
  <c r="AQ150" i="2" s="1"/>
  <c r="AP150" i="2" s="1"/>
  <c r="AO150" i="2" s="1"/>
  <c r="AN150" i="2"/>
  <c r="AM150" i="2"/>
  <c r="AL150" i="2" s="1"/>
  <c r="AT96" i="2"/>
  <c r="AS96" i="2" s="1"/>
  <c r="AR96" i="2" s="1"/>
  <c r="AQ96" i="2" s="1"/>
  <c r="AP96" i="2" s="1"/>
  <c r="AO96" i="2" s="1"/>
  <c r="AN96" i="2" s="1"/>
  <c r="AM96" i="2" s="1"/>
  <c r="AL96" i="2" s="1"/>
  <c r="AT212" i="2"/>
  <c r="AS212" i="2"/>
  <c r="AR212" i="2" s="1"/>
  <c r="AQ212" i="2" s="1"/>
  <c r="AP212" i="2" s="1"/>
  <c r="AO212" i="2" s="1"/>
  <c r="AN212" i="2" s="1"/>
  <c r="AM212" i="2" s="1"/>
  <c r="AL212" i="2" s="1"/>
  <c r="AT168" i="2"/>
  <c r="AS168" i="2" s="1"/>
  <c r="AR168" i="2" s="1"/>
  <c r="AQ168" i="2"/>
  <c r="AP168" i="2" s="1"/>
  <c r="AO168" i="2" s="1"/>
  <c r="AN168" i="2" s="1"/>
  <c r="AM168" i="2" s="1"/>
  <c r="AL168" i="2" s="1"/>
  <c r="BK7" i="2"/>
  <c r="BJ7" i="2"/>
  <c r="BI7" i="2"/>
  <c r="BH7" i="2"/>
  <c r="BG7" i="2"/>
  <c r="BF7" i="2"/>
  <c r="BE7" i="2"/>
  <c r="BD7" i="2"/>
  <c r="BC7" i="2"/>
  <c r="AK58" i="2"/>
  <c r="BA79" i="2"/>
  <c r="BB79" i="2"/>
  <c r="BB11" i="2"/>
  <c r="BA11" i="2"/>
  <c r="BB42" i="2"/>
  <c r="BA42" i="2"/>
  <c r="AK103" i="2"/>
  <c r="AI103" i="2"/>
  <c r="AH103" i="2" s="1"/>
  <c r="AB103" i="2" s="1"/>
  <c r="BA68" i="2"/>
  <c r="AZ68" i="2"/>
  <c r="AX68" i="2" s="1"/>
  <c r="BB68" i="2"/>
  <c r="BA36" i="2"/>
  <c r="AZ36" i="2"/>
  <c r="AX36" i="2" s="1"/>
  <c r="BB36" i="2"/>
  <c r="BB77" i="2"/>
  <c r="BA77" i="2"/>
  <c r="BB55" i="2"/>
  <c r="BA55" i="2"/>
  <c r="BB17" i="2"/>
  <c r="BA17" i="2"/>
  <c r="BB71" i="2"/>
  <c r="BA71" i="2"/>
  <c r="AZ71" i="2"/>
  <c r="AX71" i="2"/>
  <c r="AK86" i="2"/>
  <c r="AI160" i="2"/>
  <c r="AJ115" i="2"/>
  <c r="BA69" i="2"/>
  <c r="AZ69" i="2"/>
  <c r="AX69" i="2"/>
  <c r="BB69" i="2"/>
  <c r="BA75" i="2"/>
  <c r="AZ75" i="2"/>
  <c r="AX75" i="2" s="1"/>
  <c r="BB75" i="2"/>
  <c r="BA46" i="2"/>
  <c r="BB46" i="2"/>
  <c r="BA18" i="2"/>
  <c r="BB18" i="2"/>
  <c r="BB48" i="2"/>
  <c r="BA48" i="2"/>
  <c r="AK210" i="2"/>
  <c r="BA39" i="2"/>
  <c r="AZ39" i="2"/>
  <c r="AX39" i="2"/>
  <c r="BB39" i="2"/>
  <c r="BA7" i="2"/>
  <c r="AZ7" i="2"/>
  <c r="AX7" i="2" s="1"/>
  <c r="BB7" i="2"/>
  <c r="AK102" i="2"/>
  <c r="AI102" i="2"/>
  <c r="AK126" i="2"/>
  <c r="AI126" i="2"/>
  <c r="AJ126" i="2"/>
  <c r="BA62" i="2"/>
  <c r="BB62" i="2"/>
  <c r="BA65" i="2"/>
  <c r="AZ65" i="2"/>
  <c r="AX65" i="2"/>
  <c r="BB65" i="2"/>
  <c r="BB51" i="2"/>
  <c r="BA51" i="2"/>
  <c r="AZ51" i="2"/>
  <c r="AX51" i="2" s="1"/>
  <c r="BB27" i="2"/>
  <c r="BA27" i="2"/>
  <c r="AZ27" i="2"/>
  <c r="AX27" i="2"/>
  <c r="BA78" i="2"/>
  <c r="BB78" i="2"/>
  <c r="AJ144" i="2"/>
  <c r="BB4" i="2"/>
  <c r="BA4" i="2"/>
  <c r="BA63" i="2"/>
  <c r="BB63" i="2"/>
  <c r="BA22" i="2"/>
  <c r="BB22" i="2"/>
  <c r="BA64" i="2"/>
  <c r="BB64" i="2"/>
  <c r="AJ197" i="2"/>
  <c r="AJ106" i="2"/>
  <c r="AK211" i="2"/>
  <c r="AK161" i="2"/>
  <c r="AI28" i="2"/>
  <c r="AJ28" i="2"/>
  <c r="AH28" i="2" s="1"/>
  <c r="BA67" i="2"/>
  <c r="BB67" i="2"/>
  <c r="BA49" i="2"/>
  <c r="AZ49" i="2"/>
  <c r="AX49" i="2"/>
  <c r="BB49" i="2"/>
  <c r="BA16" i="2"/>
  <c r="AZ16" i="2"/>
  <c r="AX16" i="2" s="1"/>
  <c r="BB16" i="2"/>
  <c r="BA72" i="2"/>
  <c r="BB72" i="2"/>
  <c r="BB19" i="2"/>
  <c r="BA19" i="2"/>
  <c r="AZ19" i="2"/>
  <c r="AX19" i="2"/>
  <c r="BA81" i="2"/>
  <c r="BB81" i="2"/>
  <c r="AJ99" i="2"/>
  <c r="BB23" i="2"/>
  <c r="BA23" i="2"/>
  <c r="AZ23" i="2"/>
  <c r="AX23" i="2"/>
  <c r="AK209" i="2"/>
  <c r="AJ209" i="2"/>
  <c r="AH209" i="2" s="1"/>
  <c r="BA60" i="2"/>
  <c r="BB60" i="2"/>
  <c r="AI90" i="2"/>
  <c r="AJ90" i="2"/>
  <c r="AK90" i="2"/>
  <c r="BB28" i="2"/>
  <c r="BA28" i="2"/>
  <c r="AI55" i="2"/>
  <c r="AK55" i="2"/>
  <c r="AJ71" i="2"/>
  <c r="AI71" i="2"/>
  <c r="AK71" i="2"/>
  <c r="BB6" i="2"/>
  <c r="BA6" i="2"/>
  <c r="AZ6" i="2"/>
  <c r="AX6" i="2"/>
  <c r="AI203" i="2"/>
  <c r="AJ203" i="2"/>
  <c r="AK203" i="2"/>
  <c r="AK101" i="2"/>
  <c r="AJ101" i="2"/>
  <c r="AI101" i="2"/>
  <c r="AI95" i="2"/>
  <c r="AK27" i="2"/>
  <c r="AI27" i="2"/>
  <c r="AJ27" i="2"/>
  <c r="AH27" i="2" s="1"/>
  <c r="AK41" i="2"/>
  <c r="AJ41" i="2"/>
  <c r="AI67" i="2"/>
  <c r="AJ67" i="2"/>
  <c r="AK67" i="2"/>
  <c r="AI221" i="2"/>
  <c r="AH221" i="2" s="1"/>
  <c r="AB221" i="2" s="1"/>
  <c r="AJ221" i="2"/>
  <c r="AK221" i="2"/>
  <c r="BA73" i="2"/>
  <c r="BB73" i="2"/>
  <c r="AI89" i="2"/>
  <c r="AH89" i="2" s="1"/>
  <c r="AA89" i="2" s="1"/>
  <c r="AJ89" i="2"/>
  <c r="AK89" i="2"/>
  <c r="AI114" i="2"/>
  <c r="BA34" i="2"/>
  <c r="AZ34" i="2"/>
  <c r="AX34" i="2"/>
  <c r="BB34" i="2"/>
  <c r="BA44" i="2"/>
  <c r="BB44" i="2"/>
  <c r="AK63" i="2"/>
  <c r="AI63" i="2"/>
  <c r="AH63" i="2"/>
  <c r="AA63" i="2" s="1"/>
  <c r="AJ63" i="2"/>
  <c r="BB47" i="2"/>
  <c r="BA47" i="2"/>
  <c r="AZ47" i="2"/>
  <c r="AX47" i="2" s="1"/>
  <c r="AI47" i="2"/>
  <c r="AI116" i="2"/>
  <c r="AJ116" i="2"/>
  <c r="AK116" i="2"/>
  <c r="BA53" i="2"/>
  <c r="BB53" i="2"/>
  <c r="AI36" i="2"/>
  <c r="AJ36" i="2"/>
  <c r="AK36" i="2"/>
  <c r="AI183" i="2"/>
  <c r="AJ183" i="2"/>
  <c r="AH183" i="2" s="1"/>
  <c r="AK183" i="2"/>
  <c r="AK125" i="2"/>
  <c r="AJ125" i="2"/>
  <c r="AI125" i="2"/>
  <c r="AJ189" i="2"/>
  <c r="AH189" i="2" s="1"/>
  <c r="AI189" i="2"/>
  <c r="AK189" i="2"/>
  <c r="BA33" i="2"/>
  <c r="BB33" i="2"/>
  <c r="AK191" i="2"/>
  <c r="BA43" i="2"/>
  <c r="BB43" i="2"/>
  <c r="AI170" i="2"/>
  <c r="BA74" i="2"/>
  <c r="BB74" i="2"/>
  <c r="BA29" i="2"/>
  <c r="BB29" i="2"/>
  <c r="AJ44" i="2"/>
  <c r="AI44" i="2"/>
  <c r="AH44" i="2" s="1"/>
  <c r="AK44" i="2"/>
  <c r="BA66" i="2"/>
  <c r="AZ66" i="2"/>
  <c r="AX66" i="2"/>
  <c r="BB66" i="2"/>
  <c r="AI217" i="2"/>
  <c r="AH217" i="2"/>
  <c r="AA217" i="2" s="1"/>
  <c r="AK217" i="2"/>
  <c r="AJ217" i="2"/>
  <c r="BB45" i="2"/>
  <c r="BA45" i="2"/>
  <c r="AZ45" i="2"/>
  <c r="AX45" i="2"/>
  <c r="AJ49" i="2"/>
  <c r="AI49" i="2"/>
  <c r="AK49" i="2"/>
  <c r="BB5" i="2"/>
  <c r="BA5" i="2"/>
  <c r="AI23" i="2"/>
  <c r="AK23" i="2"/>
  <c r="AK206" i="2"/>
  <c r="AI206" i="2"/>
  <c r="AJ206" i="2"/>
  <c r="AH206" i="2" s="1"/>
  <c r="BA41" i="2"/>
  <c r="AZ41" i="2"/>
  <c r="AX41" i="2" s="1"/>
  <c r="BB41" i="2"/>
  <c r="AI175" i="2"/>
  <c r="AJ175" i="2"/>
  <c r="AK175" i="2"/>
  <c r="BA26" i="2"/>
  <c r="AZ26" i="2"/>
  <c r="AX26" i="2"/>
  <c r="BB26" i="2"/>
  <c r="BA32" i="2"/>
  <c r="BB32" i="2"/>
  <c r="BA59" i="2"/>
  <c r="BB59" i="2"/>
  <c r="BB38" i="2"/>
  <c r="BA38" i="2"/>
  <c r="BA52" i="2"/>
  <c r="AZ52" i="2"/>
  <c r="AX52" i="2"/>
  <c r="BB52" i="2"/>
  <c r="BB80" i="2"/>
  <c r="BA80" i="2"/>
  <c r="AZ80" i="2"/>
  <c r="AX80" i="2"/>
  <c r="BA76" i="2"/>
  <c r="AZ76" i="2"/>
  <c r="AX76" i="2"/>
  <c r="BB76" i="2"/>
  <c r="AI117" i="2"/>
  <c r="AJ117" i="2"/>
  <c r="AH117" i="2" s="1"/>
  <c r="AK117" i="2"/>
  <c r="AI200" i="2"/>
  <c r="AK200" i="2"/>
  <c r="BA54" i="2"/>
  <c r="AZ54" i="2"/>
  <c r="AX54" i="2" s="1"/>
  <c r="BB54" i="2"/>
  <c r="AI34" i="2"/>
  <c r="AH34" i="2" s="1"/>
  <c r="AJ34" i="2"/>
  <c r="AK34" i="2"/>
  <c r="BB31" i="2"/>
  <c r="BA31" i="2"/>
  <c r="AZ31" i="2"/>
  <c r="AX31" i="2" s="1"/>
  <c r="AI60" i="2"/>
  <c r="AI133" i="2"/>
  <c r="AK133" i="2"/>
  <c r="AJ133" i="2"/>
  <c r="AH133" i="2" s="1"/>
  <c r="AJ124" i="2"/>
  <c r="AK124" i="2"/>
  <c r="AI51" i="2"/>
  <c r="AJ51" i="2"/>
  <c r="AK51" i="2"/>
  <c r="AJ153" i="2"/>
  <c r="AI153" i="2"/>
  <c r="AH153" i="2" s="1"/>
  <c r="AJ92" i="2"/>
  <c r="AI92" i="2"/>
  <c r="AK92" i="2"/>
  <c r="AK198" i="2"/>
  <c r="AK157" i="2"/>
  <c r="AI157" i="2"/>
  <c r="AJ157" i="2"/>
  <c r="BB58" i="2"/>
  <c r="BA58" i="2"/>
  <c r="AI129" i="2"/>
  <c r="AK129" i="2"/>
  <c r="AJ129" i="2"/>
  <c r="AH129" i="2" s="1"/>
  <c r="BA13" i="2"/>
  <c r="BB13" i="2"/>
  <c r="BA8" i="2"/>
  <c r="AZ8" i="2"/>
  <c r="AX8" i="2"/>
  <c r="BB8" i="2"/>
  <c r="BA57" i="2"/>
  <c r="BB57" i="2"/>
  <c r="AJ120" i="2"/>
  <c r="AH120" i="2" s="1"/>
  <c r="AA120" i="2" s="1"/>
  <c r="AK120" i="2"/>
  <c r="AK119" i="2"/>
  <c r="AJ190" i="2"/>
  <c r="AK190" i="2"/>
  <c r="BB61" i="2"/>
  <c r="BA61" i="2"/>
  <c r="BA70" i="2"/>
  <c r="AZ70" i="2"/>
  <c r="AX70" i="2" s="1"/>
  <c r="BB70" i="2"/>
  <c r="AI79" i="2"/>
  <c r="AH79" i="2" s="1"/>
  <c r="AK79" i="2"/>
  <c r="AI177" i="2"/>
  <c r="AH177" i="2" s="1"/>
  <c r="AB177" i="2" s="1"/>
  <c r="AK177" i="2"/>
  <c r="BB35" i="2"/>
  <c r="BA35" i="2"/>
  <c r="AZ35" i="2"/>
  <c r="AX35" i="2"/>
  <c r="AI69" i="2"/>
  <c r="AH69" i="2" s="1"/>
  <c r="AJ69" i="2"/>
  <c r="BA14" i="2"/>
  <c r="AZ14" i="2"/>
  <c r="AX14" i="2" s="1"/>
  <c r="BB14" i="2"/>
  <c r="AI162" i="2"/>
  <c r="AK162" i="2"/>
  <c r="AJ162" i="2"/>
  <c r="AI75" i="2"/>
  <c r="AJ75" i="2"/>
  <c r="AH75" i="2" s="1"/>
  <c r="AK75" i="2"/>
  <c r="AJ66" i="2"/>
  <c r="AI131" i="2"/>
  <c r="AJ131" i="2"/>
  <c r="AK131" i="2"/>
  <c r="BB56" i="2"/>
  <c r="BA56" i="2"/>
  <c r="AZ56" i="2"/>
  <c r="AX56" i="2"/>
  <c r="AJ152" i="2"/>
  <c r="AK152" i="2"/>
  <c r="AI152" i="2"/>
  <c r="AK42" i="2"/>
  <c r="AI42" i="2"/>
  <c r="AJ42" i="2"/>
  <c r="AJ166" i="2"/>
  <c r="AH166" i="2" s="1"/>
  <c r="AI166" i="2"/>
  <c r="BB50" i="2"/>
  <c r="BA50" i="2"/>
  <c r="AZ50" i="2"/>
  <c r="AX50" i="2" s="1"/>
  <c r="AI59" i="2"/>
  <c r="AJ59" i="2"/>
  <c r="AK59" i="2"/>
  <c r="AZ2" i="2"/>
  <c r="AX2" i="2"/>
  <c r="AZ40" i="2"/>
  <c r="AX40" i="2"/>
  <c r="AZ30" i="2"/>
  <c r="AX30" i="2" s="1"/>
  <c r="AZ12" i="2"/>
  <c r="AX12" i="2" s="1"/>
  <c r="AH214" i="2"/>
  <c r="AZ10" i="2"/>
  <c r="AX10" i="2"/>
  <c r="AZ61" i="2"/>
  <c r="AX61" i="2" s="1"/>
  <c r="AH92" i="2"/>
  <c r="AH200" i="2"/>
  <c r="AA200" i="2" s="1"/>
  <c r="AB217" i="2"/>
  <c r="AZ55" i="2"/>
  <c r="AX55" i="2"/>
  <c r="AZ42" i="2"/>
  <c r="AX42" i="2"/>
  <c r="AZ11" i="2"/>
  <c r="AX11" i="2"/>
  <c r="AZ78" i="2"/>
  <c r="AX78" i="2"/>
  <c r="AH157" i="2"/>
  <c r="AH51" i="2"/>
  <c r="AZ32" i="2"/>
  <c r="AX32" i="2" s="1"/>
  <c r="AH23" i="2"/>
  <c r="AA23" i="2" s="1"/>
  <c r="AD23" i="2" s="1"/>
  <c r="AA44" i="2"/>
  <c r="AB44" i="2"/>
  <c r="AZ33" i="2"/>
  <c r="AX33" i="2"/>
  <c r="AH116" i="2"/>
  <c r="AB116" i="2" s="1"/>
  <c r="AZ44" i="2"/>
  <c r="AX44" i="2" s="1"/>
  <c r="AH203" i="2"/>
  <c r="AB203" i="2" s="1"/>
  <c r="AH126" i="2"/>
  <c r="AZ46" i="2"/>
  <c r="AX46" i="2" s="1"/>
  <c r="AZ13" i="2"/>
  <c r="AX13" i="2"/>
  <c r="AH124" i="2"/>
  <c r="AZ5" i="2"/>
  <c r="AX5" i="2"/>
  <c r="AH67" i="2"/>
  <c r="AB67" i="2" s="1"/>
  <c r="AH55" i="2"/>
  <c r="AA55" i="2" s="1"/>
  <c r="AE55" i="2" s="1"/>
  <c r="AH90" i="2"/>
  <c r="AZ81" i="2"/>
  <c r="AX81" i="2"/>
  <c r="AZ4" i="2"/>
  <c r="AX4" i="2"/>
  <c r="AZ17" i="2"/>
  <c r="AX17" i="2"/>
  <c r="AZ77" i="2"/>
  <c r="AX77" i="2"/>
  <c r="AZ79" i="2"/>
  <c r="AX79" i="2"/>
  <c r="AA214" i="2"/>
  <c r="AD214" i="2" s="1"/>
  <c r="AB214" i="2"/>
  <c r="AB63" i="2"/>
  <c r="AH131" i="2"/>
  <c r="AZ59" i="2"/>
  <c r="AX59" i="2" s="1"/>
  <c r="AZ29" i="2"/>
  <c r="AX29" i="2" s="1"/>
  <c r="AH36" i="2"/>
  <c r="AA36" i="2" s="1"/>
  <c r="AZ73" i="2"/>
  <c r="AX73" i="2"/>
  <c r="AH41" i="2"/>
  <c r="AH101" i="2"/>
  <c r="AZ60" i="2"/>
  <c r="AX60" i="2" s="1"/>
  <c r="AZ67" i="2"/>
  <c r="AX67" i="2" s="1"/>
  <c r="AZ64" i="2"/>
  <c r="AX64" i="2"/>
  <c r="AZ22" i="2"/>
  <c r="AX22" i="2"/>
  <c r="AZ62" i="2"/>
  <c r="AX62" i="2"/>
  <c r="AH102" i="2"/>
  <c r="AZ18" i="2"/>
  <c r="AX18" i="2" s="1"/>
  <c r="AH152" i="2"/>
  <c r="AB152" i="2" s="1"/>
  <c r="AH162" i="2"/>
  <c r="AA162" i="2" s="1"/>
  <c r="AB34" i="2"/>
  <c r="AH59" i="2"/>
  <c r="AZ57" i="2"/>
  <c r="AX57" i="2"/>
  <c r="AZ58" i="2"/>
  <c r="AX58" i="2"/>
  <c r="AZ38" i="2"/>
  <c r="AX38" i="2" s="1"/>
  <c r="AH175" i="2"/>
  <c r="AB175" i="2" s="1"/>
  <c r="AH49" i="2"/>
  <c r="AB49" i="2" s="1"/>
  <c r="AZ74" i="2"/>
  <c r="AX74" i="2"/>
  <c r="AZ43" i="2"/>
  <c r="AX43" i="2" s="1"/>
  <c r="AH125" i="2"/>
  <c r="AA125" i="2" s="1"/>
  <c r="AZ53" i="2"/>
  <c r="AX53" i="2"/>
  <c r="AH71" i="2"/>
  <c r="AB71" i="2" s="1"/>
  <c r="AZ28" i="2"/>
  <c r="AX28" i="2"/>
  <c r="AZ72" i="2"/>
  <c r="AX72" i="2" s="1"/>
  <c r="AZ63" i="2"/>
  <c r="AX63" i="2"/>
  <c r="AZ48" i="2"/>
  <c r="AX48" i="2"/>
  <c r="AB41" i="2"/>
  <c r="AA41" i="2"/>
  <c r="AD217" i="2"/>
  <c r="AE217" i="2"/>
  <c r="AB59" i="2"/>
  <c r="AA59" i="2"/>
  <c r="AD59" i="2" s="1"/>
  <c r="AB90" i="2"/>
  <c r="AA51" i="2"/>
  <c r="AB51" i="2"/>
  <c r="AB131" i="2"/>
  <c r="AA131" i="2"/>
  <c r="AE131" i="2" s="1"/>
  <c r="AB55" i="2"/>
  <c r="AA126" i="2"/>
  <c r="AB126" i="2"/>
  <c r="AD44" i="2"/>
  <c r="AE44" i="2"/>
  <c r="AB157" i="2"/>
  <c r="AE59" i="2"/>
  <c r="AE41" i="2"/>
  <c r="AD41" i="2"/>
  <c r="AE126" i="2"/>
  <c r="AD126" i="2"/>
  <c r="AE51" i="2"/>
  <c r="AD51" i="2"/>
  <c r="C12" i="1"/>
  <c r="C11" i="1"/>
  <c r="C12" i="2"/>
  <c r="C11" i="2"/>
  <c r="AB66" i="2" l="1"/>
  <c r="AA66" i="2"/>
  <c r="AE89" i="2"/>
  <c r="AD89" i="2"/>
  <c r="AI24" i="2"/>
  <c r="AH24" i="2" s="1"/>
  <c r="AJ24" i="2"/>
  <c r="AK24" i="2"/>
  <c r="AJ26" i="2"/>
  <c r="AK26" i="2"/>
  <c r="AI26" i="2"/>
  <c r="AH26" i="2" s="1"/>
  <c r="AI35" i="2"/>
  <c r="AK35" i="2"/>
  <c r="AJ35" i="2"/>
  <c r="AK21" i="2"/>
  <c r="AI21" i="2"/>
  <c r="AH21" i="2" s="1"/>
  <c r="AJ21" i="2"/>
  <c r="AA79" i="2"/>
  <c r="AB79" i="2"/>
  <c r="AK53" i="2"/>
  <c r="AJ53" i="2"/>
  <c r="AI53" i="2"/>
  <c r="AI220" i="2"/>
  <c r="AH220" i="2" s="1"/>
  <c r="AB220" i="2" s="1"/>
  <c r="AJ220" i="2"/>
  <c r="AK220" i="2"/>
  <c r="AE125" i="2"/>
  <c r="AD125" i="2"/>
  <c r="AJ193" i="2"/>
  <c r="AI193" i="2"/>
  <c r="AH193" i="2" s="1"/>
  <c r="AK193" i="2"/>
  <c r="AJ74" i="2"/>
  <c r="AK74" i="2"/>
  <c r="AI74" i="2"/>
  <c r="AJ168" i="2"/>
  <c r="AK168" i="2"/>
  <c r="AI168" i="2"/>
  <c r="AK130" i="2"/>
  <c r="AI130" i="2"/>
  <c r="AJ130" i="2"/>
  <c r="AI73" i="2"/>
  <c r="AH73" i="2" s="1"/>
  <c r="AJ73" i="2"/>
  <c r="AK73" i="2"/>
  <c r="AJ169" i="2"/>
  <c r="AK169" i="2"/>
  <c r="AI169" i="2"/>
  <c r="AH169" i="2" s="1"/>
  <c r="AK40" i="2"/>
  <c r="AI40" i="2"/>
  <c r="AH40" i="2" s="1"/>
  <c r="AJ40" i="2"/>
  <c r="AK136" i="2"/>
  <c r="AI136" i="2"/>
  <c r="AH136" i="2" s="1"/>
  <c r="AJ136" i="2"/>
  <c r="AB129" i="2"/>
  <c r="AA129" i="2"/>
  <c r="AE200" i="2"/>
  <c r="AD200" i="2"/>
  <c r="AB206" i="2"/>
  <c r="AA206" i="2"/>
  <c r="AB27" i="2"/>
  <c r="AA27" i="2"/>
  <c r="AK199" i="2"/>
  <c r="AI199" i="2"/>
  <c r="AH199" i="2" s="1"/>
  <c r="AJ199" i="2"/>
  <c r="AJ173" i="2"/>
  <c r="AK173" i="2"/>
  <c r="AI173" i="2"/>
  <c r="AE63" i="2"/>
  <c r="AD63" i="2"/>
  <c r="AJ212" i="2"/>
  <c r="AK212" i="2"/>
  <c r="AI212" i="2"/>
  <c r="AH212" i="2" s="1"/>
  <c r="AB212" i="2" s="1"/>
  <c r="AJ72" i="2"/>
  <c r="AI72" i="2"/>
  <c r="AK72" i="2"/>
  <c r="AJ178" i="2"/>
  <c r="AK178" i="2"/>
  <c r="AI178" i="2"/>
  <c r="AI196" i="2"/>
  <c r="AH196" i="2" s="1"/>
  <c r="AJ196" i="2"/>
  <c r="AK196" i="2"/>
  <c r="AJ139" i="2"/>
  <c r="AI139" i="2"/>
  <c r="AK139" i="2"/>
  <c r="AI147" i="2"/>
  <c r="AK147" i="2"/>
  <c r="AJ147" i="2"/>
  <c r="AA69" i="2"/>
  <c r="AB69" i="2"/>
  <c r="AK93" i="2"/>
  <c r="AI93" i="2"/>
  <c r="AJ93" i="2"/>
  <c r="AJ62" i="2"/>
  <c r="AK62" i="2"/>
  <c r="AI62" i="2"/>
  <c r="AH62" i="2" s="1"/>
  <c r="AA183" i="2"/>
  <c r="AB183" i="2"/>
  <c r="AJ77" i="2"/>
  <c r="AI77" i="2"/>
  <c r="AH77" i="2" s="1"/>
  <c r="AK77" i="2"/>
  <c r="AI216" i="2"/>
  <c r="AH216" i="2" s="1"/>
  <c r="AJ216" i="2"/>
  <c r="AK216" i="2"/>
  <c r="AJ146" i="2"/>
  <c r="AK146" i="2"/>
  <c r="AI146" i="2"/>
  <c r="AK118" i="2"/>
  <c r="AJ118" i="2"/>
  <c r="AI118" i="2"/>
  <c r="AH118" i="2" s="1"/>
  <c r="AI164" i="2"/>
  <c r="AH164" i="2" s="1"/>
  <c r="AJ164" i="2"/>
  <c r="AK164" i="2"/>
  <c r="AA166" i="2"/>
  <c r="AB166" i="2"/>
  <c r="AA75" i="2"/>
  <c r="AB75" i="2"/>
  <c r="AH95" i="2"/>
  <c r="AB95" i="2" s="1"/>
  <c r="AK96" i="2"/>
  <c r="AI96" i="2"/>
  <c r="AJ96" i="2"/>
  <c r="AJ148" i="2"/>
  <c r="AK148" i="2"/>
  <c r="AI148" i="2"/>
  <c r="AH148" i="2" s="1"/>
  <c r="AK156" i="2"/>
  <c r="AJ156" i="2"/>
  <c r="AI156" i="2"/>
  <c r="AK100" i="2"/>
  <c r="AI100" i="2"/>
  <c r="AH100" i="2" s="1"/>
  <c r="AJ100" i="2"/>
  <c r="AI84" i="2"/>
  <c r="AJ84" i="2"/>
  <c r="AK84" i="2"/>
  <c r="AI165" i="2"/>
  <c r="AH165" i="2" s="1"/>
  <c r="AJ165" i="2"/>
  <c r="AK165" i="2"/>
  <c r="AK30" i="2"/>
  <c r="AJ30" i="2"/>
  <c r="AI30" i="2"/>
  <c r="AJ205" i="2"/>
  <c r="AI205" i="2"/>
  <c r="AK205" i="2"/>
  <c r="AJ64" i="2"/>
  <c r="AK64" i="2"/>
  <c r="AI64" i="2"/>
  <c r="AK83" i="2"/>
  <c r="AI83" i="2"/>
  <c r="AJ83" i="2"/>
  <c r="AJ194" i="2"/>
  <c r="AK194" i="2"/>
  <c r="AI22" i="2"/>
  <c r="AH22" i="2" s="1"/>
  <c r="AJ22" i="2"/>
  <c r="AI50" i="2"/>
  <c r="AK50" i="2"/>
  <c r="AJ50" i="2"/>
  <c r="AI78" i="2"/>
  <c r="AH78" i="2" s="1"/>
  <c r="AJ78" i="2"/>
  <c r="AK78" i="2"/>
  <c r="AI163" i="2"/>
  <c r="AH163" i="2" s="1"/>
  <c r="AK163" i="2"/>
  <c r="AJ163" i="2"/>
  <c r="AI207" i="2"/>
  <c r="AH207" i="2" s="1"/>
  <c r="AJ207" i="2"/>
  <c r="AK207" i="2"/>
  <c r="AJ185" i="2"/>
  <c r="AI185" i="2"/>
  <c r="AK185" i="2"/>
  <c r="AI194" i="2"/>
  <c r="AH42" i="2"/>
  <c r="AJ198" i="2"/>
  <c r="AH198" i="2" s="1"/>
  <c r="AI108" i="2"/>
  <c r="AH108" i="2" s="1"/>
  <c r="AA108" i="2" s="1"/>
  <c r="AK140" i="2"/>
  <c r="AJ127" i="2"/>
  <c r="AK127" i="2"/>
  <c r="AI127" i="2"/>
  <c r="AH127" i="2" s="1"/>
  <c r="AH106" i="2"/>
  <c r="AJ161" i="2"/>
  <c r="AI161" i="2"/>
  <c r="AH161" i="2" s="1"/>
  <c r="AK144" i="2"/>
  <c r="AI144" i="2"/>
  <c r="AH144" i="2" s="1"/>
  <c r="AA144" i="2" s="1"/>
  <c r="AK29" i="2"/>
  <c r="AI29" i="2"/>
  <c r="AJ29" i="2"/>
  <c r="AI119" i="2"/>
  <c r="AH119" i="2" s="1"/>
  <c r="AJ119" i="2"/>
  <c r="AJ46" i="2"/>
  <c r="AI46" i="2"/>
  <c r="AH46" i="2" s="1"/>
  <c r="AI192" i="2"/>
  <c r="AH192" i="2" s="1"/>
  <c r="AJ192" i="2"/>
  <c r="AK108" i="2"/>
  <c r="AJ210" i="2"/>
  <c r="AE214" i="2"/>
  <c r="AA152" i="2"/>
  <c r="AA175" i="2"/>
  <c r="AA103" i="2"/>
  <c r="AJ140" i="2"/>
  <c r="AI39" i="2"/>
  <c r="AI99" i="2"/>
  <c r="AH99" i="2" s="1"/>
  <c r="AK99" i="2"/>
  <c r="AI195" i="2"/>
  <c r="AJ195" i="2"/>
  <c r="AK195" i="2"/>
  <c r="AK47" i="2"/>
  <c r="AJ47" i="2"/>
  <c r="AH47" i="2" s="1"/>
  <c r="AJ95" i="2"/>
  <c r="AK95" i="2"/>
  <c r="AH190" i="2"/>
  <c r="AK70" i="2"/>
  <c r="AK150" i="2"/>
  <c r="AJ150" i="2"/>
  <c r="AI150" i="2"/>
  <c r="AE23" i="2"/>
  <c r="AB200" i="2"/>
  <c r="AB125" i="2"/>
  <c r="AA101" i="2"/>
  <c r="AD101" i="2" s="1"/>
  <c r="AI68" i="2"/>
  <c r="AH68" i="2" s="1"/>
  <c r="AJ39" i="2"/>
  <c r="AJ123" i="2"/>
  <c r="AH123" i="2" s="1"/>
  <c r="AI197" i="2"/>
  <c r="AH197" i="2" s="1"/>
  <c r="AK197" i="2"/>
  <c r="AI97" i="2"/>
  <c r="AH97" i="2" s="1"/>
  <c r="AJ97" i="2"/>
  <c r="AK97" i="2"/>
  <c r="AI191" i="2"/>
  <c r="AJ191" i="2"/>
  <c r="AI86" i="2"/>
  <c r="AH86" i="2" s="1"/>
  <c r="AJ86" i="2"/>
  <c r="AT113" i="2"/>
  <c r="AS113" i="2" s="1"/>
  <c r="AR113" i="2" s="1"/>
  <c r="AQ113" i="2" s="1"/>
  <c r="AP113" i="2" s="1"/>
  <c r="AO113" i="2" s="1"/>
  <c r="AN113" i="2" s="1"/>
  <c r="AM113" i="2" s="1"/>
  <c r="AL113" i="2" s="1"/>
  <c r="AJ141" i="2"/>
  <c r="AK141" i="2"/>
  <c r="AI141" i="2"/>
  <c r="AH141" i="2" s="1"/>
  <c r="AB23" i="2"/>
  <c r="AI70" i="2"/>
  <c r="AH70" i="2" s="1"/>
  <c r="AA49" i="2"/>
  <c r="AE49" i="2" s="1"/>
  <c r="AA71" i="2"/>
  <c r="AD71" i="2" s="1"/>
  <c r="AA67" i="2"/>
  <c r="AB89" i="2"/>
  <c r="AA177" i="2"/>
  <c r="AK31" i="2"/>
  <c r="AK68" i="2"/>
  <c r="AK106" i="2"/>
  <c r="AI181" i="2"/>
  <c r="AH181" i="2" s="1"/>
  <c r="AK123" i="2"/>
  <c r="AJ58" i="2"/>
  <c r="AI58" i="2"/>
  <c r="AH58" i="2" s="1"/>
  <c r="AK115" i="2"/>
  <c r="AI115" i="2"/>
  <c r="AH115" i="2" s="1"/>
  <c r="AJ114" i="2"/>
  <c r="AH114" i="2" s="1"/>
  <c r="AK114" i="2"/>
  <c r="AK60" i="2"/>
  <c r="AJ60" i="2"/>
  <c r="AH60" i="2" s="1"/>
  <c r="AK112" i="2"/>
  <c r="AI112" i="2"/>
  <c r="AH112" i="2" s="1"/>
  <c r="AH210" i="2"/>
  <c r="AI143" i="2"/>
  <c r="AJ143" i="2"/>
  <c r="AI31" i="2"/>
  <c r="AH31" i="2" s="1"/>
  <c r="AJ170" i="2"/>
  <c r="AH170" i="2" s="1"/>
  <c r="AJ181" i="2"/>
  <c r="AK61" i="2"/>
  <c r="AK32" i="2"/>
  <c r="AJ32" i="2"/>
  <c r="AI32" i="2"/>
  <c r="AJ160" i="2"/>
  <c r="AH160" i="2" s="1"/>
  <c r="AA160" i="2" s="1"/>
  <c r="AE160" i="2" s="1"/>
  <c r="AK160" i="2"/>
  <c r="AI111" i="2"/>
  <c r="AH111" i="2" s="1"/>
  <c r="AJ111" i="2"/>
  <c r="AK111" i="2"/>
  <c r="AH140" i="2"/>
  <c r="AK128" i="2"/>
  <c r="AJ128" i="2"/>
  <c r="AI128" i="2"/>
  <c r="AH128" i="2" s="1"/>
  <c r="AD131" i="2"/>
  <c r="AA116" i="2"/>
  <c r="AK66" i="2"/>
  <c r="AJ61" i="2"/>
  <c r="AH61" i="2" s="1"/>
  <c r="AK22" i="2"/>
  <c r="AI211" i="2"/>
  <c r="AH211" i="2" s="1"/>
  <c r="AJ211" i="2"/>
  <c r="AK45" i="2"/>
  <c r="AJ45" i="2"/>
  <c r="AI45" i="2"/>
  <c r="AH45" i="2" s="1"/>
  <c r="AJ82" i="2"/>
  <c r="AI82" i="2"/>
  <c r="AK82" i="2"/>
  <c r="AI201" i="2"/>
  <c r="AH201" i="2" s="1"/>
  <c r="AA201" i="2" s="1"/>
  <c r="AE201" i="2" s="1"/>
  <c r="AJ201" i="2"/>
  <c r="AK201" i="2"/>
  <c r="AJ167" i="2"/>
  <c r="AI167" i="2"/>
  <c r="AH167" i="2" s="1"/>
  <c r="AK167" i="2"/>
  <c r="AI184" i="2"/>
  <c r="AJ184" i="2"/>
  <c r="AK184" i="2"/>
  <c r="G151" i="2"/>
  <c r="Z151" i="2"/>
  <c r="AU151" i="2"/>
  <c r="AC41" i="2"/>
  <c r="J41" i="2"/>
  <c r="AF41" i="2"/>
  <c r="AC34" i="2"/>
  <c r="J34" i="2"/>
  <c r="AF34" i="2"/>
  <c r="G43" i="2"/>
  <c r="Z43" i="2"/>
  <c r="AU43" i="2"/>
  <c r="I95" i="2"/>
  <c r="AC95" i="2"/>
  <c r="AF95" i="2"/>
  <c r="Z104" i="2"/>
  <c r="G104" i="2"/>
  <c r="AU104" i="2"/>
  <c r="Z98" i="2"/>
  <c r="G98" i="2"/>
  <c r="AU98" i="2"/>
  <c r="G159" i="2"/>
  <c r="Z159" i="2"/>
  <c r="AU159" i="2"/>
  <c r="G137" i="2"/>
  <c r="Z137" i="2"/>
  <c r="AU137" i="2"/>
  <c r="Z215" i="2"/>
  <c r="AU215" i="2"/>
  <c r="G215" i="2"/>
  <c r="AR52" i="2"/>
  <c r="AQ52" i="2" s="1"/>
  <c r="AP52" i="2" s="1"/>
  <c r="AO52" i="2" s="1"/>
  <c r="AN52" i="2" s="1"/>
  <c r="AM52" i="2" s="1"/>
  <c r="AL52" i="2" s="1"/>
  <c r="AT52" i="2"/>
  <c r="AS52" i="2" s="1"/>
  <c r="AS56" i="2"/>
  <c r="AR56" i="2"/>
  <c r="AQ56" i="2" s="1"/>
  <c r="AP56" i="2" s="1"/>
  <c r="AO56" i="2" s="1"/>
  <c r="AN56" i="2" s="1"/>
  <c r="AM56" i="2" s="1"/>
  <c r="AL56" i="2" s="1"/>
  <c r="AJ172" i="2"/>
  <c r="AI172" i="2"/>
  <c r="AK174" i="2"/>
  <c r="AI174" i="2"/>
  <c r="AJ174" i="2"/>
  <c r="AQ107" i="2"/>
  <c r="AP107" i="2" s="1"/>
  <c r="AO107" i="2" s="1"/>
  <c r="AN107" i="2" s="1"/>
  <c r="AM107" i="2" s="1"/>
  <c r="AL107" i="2" s="1"/>
  <c r="AT57" i="2"/>
  <c r="AS57" i="2" s="1"/>
  <c r="AR57" i="2" s="1"/>
  <c r="AQ57" i="2" s="1"/>
  <c r="AP57" i="2" s="1"/>
  <c r="AO57" i="2" s="1"/>
  <c r="AN57" i="2" s="1"/>
  <c r="AM57" i="2" s="1"/>
  <c r="AL57" i="2" s="1"/>
  <c r="AI171" i="2"/>
  <c r="AH171" i="2" s="1"/>
  <c r="AK171" i="2"/>
  <c r="AQ94" i="2"/>
  <c r="AP94" i="2" s="1"/>
  <c r="AO94" i="2" s="1"/>
  <c r="AN94" i="2" s="1"/>
  <c r="AM94" i="2" s="1"/>
  <c r="AL94" i="2" s="1"/>
  <c r="AC97" i="2"/>
  <c r="AF97" i="2"/>
  <c r="I97" i="2"/>
  <c r="AJ171" i="2"/>
  <c r="AT187" i="2"/>
  <c r="AS187" i="2" s="1"/>
  <c r="AR187" i="2" s="1"/>
  <c r="AQ187" i="2" s="1"/>
  <c r="AP187" i="2" s="1"/>
  <c r="AO187" i="2" s="1"/>
  <c r="AN187" i="2" s="1"/>
  <c r="AM187" i="2" s="1"/>
  <c r="AL187" i="2" s="1"/>
  <c r="AT88" i="2"/>
  <c r="AS88" i="2"/>
  <c r="AR88" i="2" s="1"/>
  <c r="AQ88" i="2" s="1"/>
  <c r="AP88" i="2" s="1"/>
  <c r="AO88" i="2" s="1"/>
  <c r="AN88" i="2" s="1"/>
  <c r="AM88" i="2" s="1"/>
  <c r="AL88" i="2" s="1"/>
  <c r="AN149" i="2"/>
  <c r="AM149" i="2" s="1"/>
  <c r="AL149" i="2" s="1"/>
  <c r="AF216" i="2"/>
  <c r="AC216" i="2"/>
  <c r="I216" i="2"/>
  <c r="AK188" i="2"/>
  <c r="AJ188" i="2"/>
  <c r="AI188" i="2"/>
  <c r="Z204" i="2"/>
  <c r="G204" i="2"/>
  <c r="AU204" i="2"/>
  <c r="AT186" i="2"/>
  <c r="AR182" i="2"/>
  <c r="AQ182" i="2" s="1"/>
  <c r="AP182" i="2" s="1"/>
  <c r="AO182" i="2" s="1"/>
  <c r="AN182" i="2" s="1"/>
  <c r="AM182" i="2" s="1"/>
  <c r="AL182" i="2" s="1"/>
  <c r="G219" i="2"/>
  <c r="Z219" i="2"/>
  <c r="G38" i="2"/>
  <c r="Z38" i="2"/>
  <c r="G48" i="2"/>
  <c r="Z48" i="2"/>
  <c r="AU48" i="2"/>
  <c r="Z80" i="2"/>
  <c r="G80" i="2"/>
  <c r="AU80" i="2"/>
  <c r="Z76" i="2"/>
  <c r="G76" i="2"/>
  <c r="AU76" i="2"/>
  <c r="Z105" i="2"/>
  <c r="G105" i="2"/>
  <c r="G121" i="2"/>
  <c r="Z121" i="2"/>
  <c r="AU132" i="2"/>
  <c r="G132" i="2"/>
  <c r="AC210" i="2"/>
  <c r="AF210" i="2"/>
  <c r="AR91" i="2"/>
  <c r="AQ91" i="2" s="1"/>
  <c r="AP91" i="2" s="1"/>
  <c r="AO91" i="2" s="1"/>
  <c r="AN91" i="2" s="1"/>
  <c r="AM91" i="2" s="1"/>
  <c r="AL91" i="2" s="1"/>
  <c r="AR135" i="2"/>
  <c r="AQ135" i="2" s="1"/>
  <c r="AP135" i="2" s="1"/>
  <c r="AO135" i="2" s="1"/>
  <c r="AN135" i="2" s="1"/>
  <c r="AM135" i="2" s="1"/>
  <c r="AL135" i="2" s="1"/>
  <c r="AQ109" i="2"/>
  <c r="AP109" i="2" s="1"/>
  <c r="AO109" i="2" s="1"/>
  <c r="AN109" i="2" s="1"/>
  <c r="AM109" i="2" s="1"/>
  <c r="AL109" i="2" s="1"/>
  <c r="AR145" i="2"/>
  <c r="AQ145" i="2" s="1"/>
  <c r="AP145" i="2" s="1"/>
  <c r="AO145" i="2" s="1"/>
  <c r="AN145" i="2" s="1"/>
  <c r="AM145" i="2" s="1"/>
  <c r="AL145" i="2" s="1"/>
  <c r="AU121" i="2"/>
  <c r="K218" i="2"/>
  <c r="AC218" i="2"/>
  <c r="AR218" i="2"/>
  <c r="AQ218" i="2" s="1"/>
  <c r="AP218" i="2" s="1"/>
  <c r="AO218" i="2" s="1"/>
  <c r="AN218" i="2" s="1"/>
  <c r="AM218" i="2" s="1"/>
  <c r="AL218" i="2" s="1"/>
  <c r="AT33" i="2"/>
  <c r="AS180" i="2"/>
  <c r="AR180" i="2" s="1"/>
  <c r="AS155" i="2"/>
  <c r="AR155" i="2" s="1"/>
  <c r="AQ155" i="2" s="1"/>
  <c r="AP155" i="2" s="1"/>
  <c r="AO155" i="2" s="1"/>
  <c r="AN155" i="2" s="1"/>
  <c r="AM155" i="2" s="1"/>
  <c r="AL155" i="2" s="1"/>
  <c r="AT25" i="2"/>
  <c r="AS25" i="2" s="1"/>
  <c r="AR25" i="2" s="1"/>
  <c r="AQ25" i="2" s="1"/>
  <c r="AP25" i="2" s="1"/>
  <c r="AO25" i="2" s="1"/>
  <c r="AN25" i="2" s="1"/>
  <c r="AM25" i="2" s="1"/>
  <c r="AL25" i="2" s="1"/>
  <c r="G208" i="2"/>
  <c r="Z208" i="2"/>
  <c r="I96" i="2"/>
  <c r="AF96" i="2"/>
  <c r="AS33" i="2"/>
  <c r="AR33" i="2" s="1"/>
  <c r="AQ33" i="2" s="1"/>
  <c r="AP33" i="2" s="1"/>
  <c r="AO33" i="2" s="1"/>
  <c r="AN33" i="2" s="1"/>
  <c r="AM33" i="2" s="1"/>
  <c r="AL33" i="2" s="1"/>
  <c r="AQ138" i="2"/>
  <c r="AP138" i="2" s="1"/>
  <c r="AO138" i="2" s="1"/>
  <c r="AN138" i="2" s="1"/>
  <c r="AM138" i="2" s="1"/>
  <c r="AL138" i="2" s="1"/>
  <c r="AT138" i="2"/>
  <c r="AS138" i="2" s="1"/>
  <c r="AR138" i="2" s="1"/>
  <c r="Z132" i="2"/>
  <c r="AS186" i="2"/>
  <c r="AR186" i="2" s="1"/>
  <c r="AQ186" i="2" s="1"/>
  <c r="AP186" i="2" s="1"/>
  <c r="AO186" i="2" s="1"/>
  <c r="AN186" i="2" s="1"/>
  <c r="AM186" i="2" s="1"/>
  <c r="AL186" i="2" s="1"/>
  <c r="AU219" i="2"/>
  <c r="AU38" i="2"/>
  <c r="AP65" i="2"/>
  <c r="AO65" i="2" s="1"/>
  <c r="AN65" i="2" s="1"/>
  <c r="AM65" i="2" s="1"/>
  <c r="AL65" i="2" s="1"/>
  <c r="AT65" i="2"/>
  <c r="AS65" i="2" s="1"/>
  <c r="AR65" i="2" s="1"/>
  <c r="AQ65" i="2" s="1"/>
  <c r="AP158" i="2"/>
  <c r="AO158" i="2" s="1"/>
  <c r="AN158" i="2" s="1"/>
  <c r="AM158" i="2" s="1"/>
  <c r="AL158" i="2" s="1"/>
  <c r="AU208" i="2"/>
  <c r="AF177" i="2"/>
  <c r="J177" i="2"/>
  <c r="AO85" i="2"/>
  <c r="AN85" i="2" s="1"/>
  <c r="AM85" i="2" s="1"/>
  <c r="AL85" i="2" s="1"/>
  <c r="AT85" i="2"/>
  <c r="AS85" i="2" s="1"/>
  <c r="AR85" i="2"/>
  <c r="AQ85" i="2" s="1"/>
  <c r="AP85" i="2" s="1"/>
  <c r="I210" i="2"/>
  <c r="AQ180" i="2"/>
  <c r="AP180" i="2" s="1"/>
  <c r="AO180" i="2" s="1"/>
  <c r="AN180" i="2" s="1"/>
  <c r="AM180" i="2" s="1"/>
  <c r="AL180" i="2" s="1"/>
  <c r="AT155" i="2"/>
  <c r="AU105" i="2"/>
  <c r="AT37" i="2"/>
  <c r="AS37" i="2" s="1"/>
  <c r="AR37" i="2" s="1"/>
  <c r="AQ37" i="2" s="1"/>
  <c r="AP37" i="2" s="1"/>
  <c r="AO37" i="2" s="1"/>
  <c r="AN37" i="2" s="1"/>
  <c r="AM37" i="2" s="1"/>
  <c r="AL37" i="2" s="1"/>
  <c r="AT142" i="2"/>
  <c r="AS142" i="2" s="1"/>
  <c r="AR142" i="2" s="1"/>
  <c r="AQ142" i="2" s="1"/>
  <c r="AP142" i="2" s="1"/>
  <c r="AO142" i="2" s="1"/>
  <c r="AN142" i="2" s="1"/>
  <c r="AM142" i="2" s="1"/>
  <c r="AL142" i="2" s="1"/>
  <c r="K185" i="2"/>
  <c r="AT222" i="2"/>
  <c r="AU202" i="2"/>
  <c r="AS176" i="2"/>
  <c r="AR176" i="2" s="1"/>
  <c r="AQ176" i="2" s="1"/>
  <c r="AP176" i="2" s="1"/>
  <c r="AO176" i="2" s="1"/>
  <c r="AN176" i="2" s="1"/>
  <c r="AM176" i="2" s="1"/>
  <c r="AL176" i="2" s="1"/>
  <c r="Z122" i="2"/>
  <c r="G122" i="2"/>
  <c r="AU122" i="2"/>
  <c r="Z47" i="2"/>
  <c r="G47" i="2"/>
  <c r="G57" i="2"/>
  <c r="Z57" i="2"/>
  <c r="I100" i="2"/>
  <c r="AC100" i="2"/>
  <c r="AF100" i="2"/>
  <c r="Z123" i="2"/>
  <c r="AA123" i="2" s="1"/>
  <c r="G123" i="2"/>
  <c r="G143" i="2"/>
  <c r="Z143" i="2"/>
  <c r="Z154" i="2"/>
  <c r="G154" i="2"/>
  <c r="AU154" i="2"/>
  <c r="G169" i="2"/>
  <c r="Z169" i="2"/>
  <c r="G213" i="2"/>
  <c r="AU213" i="2"/>
  <c r="Z213" i="2"/>
  <c r="G192" i="2"/>
  <c r="Z192" i="2"/>
  <c r="AA192" i="2" s="1"/>
  <c r="AQ87" i="2"/>
  <c r="AP87" i="2" s="1"/>
  <c r="AO87" i="2" s="1"/>
  <c r="AN87" i="2" s="1"/>
  <c r="AM87" i="2" s="1"/>
  <c r="AL87" i="2" s="1"/>
  <c r="AS222" i="2"/>
  <c r="Z203" i="2"/>
  <c r="AA203" i="2" s="1"/>
  <c r="Z221" i="2"/>
  <c r="AA221" i="2" s="1"/>
  <c r="Z153" i="2"/>
  <c r="AA153" i="2" s="1"/>
  <c r="G153" i="2"/>
  <c r="Z118" i="2"/>
  <c r="G118" i="2"/>
  <c r="I74" i="2"/>
  <c r="AF74" i="2"/>
  <c r="AC74" i="2"/>
  <c r="I55" i="2"/>
  <c r="AC55" i="2"/>
  <c r="G101" i="2"/>
  <c r="Z101" i="2"/>
  <c r="K203" i="2"/>
  <c r="AC203" i="2"/>
  <c r="AF203" i="2"/>
  <c r="G33" i="2"/>
  <c r="Z33" i="2"/>
  <c r="G81" i="2"/>
  <c r="AU81" i="2"/>
  <c r="Z61" i="2"/>
  <c r="G61" i="2"/>
  <c r="G58" i="2"/>
  <c r="Z58" i="2"/>
  <c r="Z134" i="2"/>
  <c r="AU134" i="2"/>
  <c r="G134" i="2"/>
  <c r="G209" i="2"/>
  <c r="AB209" i="2" s="1"/>
  <c r="Z209" i="2"/>
  <c r="AA209" i="2" s="1"/>
  <c r="AF220" i="2"/>
  <c r="Z220" i="2"/>
  <c r="AA220" i="2" s="1"/>
  <c r="Z202" i="2"/>
  <c r="AC110" i="2"/>
  <c r="AF110" i="2"/>
  <c r="I45" i="2"/>
  <c r="AC45" i="2"/>
  <c r="AF45" i="2"/>
  <c r="G107" i="2"/>
  <c r="Z107" i="2"/>
  <c r="AC112" i="2"/>
  <c r="I112" i="2"/>
  <c r="AC139" i="2"/>
  <c r="I139" i="2"/>
  <c r="AF139" i="2"/>
  <c r="AF193" i="2"/>
  <c r="K193" i="2"/>
  <c r="AQ179" i="2"/>
  <c r="AP179" i="2" s="1"/>
  <c r="AO179" i="2" s="1"/>
  <c r="AN179" i="2" s="1"/>
  <c r="AM179" i="2" s="1"/>
  <c r="AL179" i="2" s="1"/>
  <c r="AT110" i="2"/>
  <c r="AS110" i="2" s="1"/>
  <c r="AR110" i="2" s="1"/>
  <c r="AQ110" i="2" s="1"/>
  <c r="AP110" i="2" s="1"/>
  <c r="AO110" i="2" s="1"/>
  <c r="AN110" i="2" s="1"/>
  <c r="AM110" i="2" s="1"/>
  <c r="AL110" i="2" s="1"/>
  <c r="I113" i="2"/>
  <c r="AC113" i="2"/>
  <c r="G39" i="2"/>
  <c r="Z39" i="2"/>
  <c r="J35" i="2"/>
  <c r="AC35" i="2"/>
  <c r="U149" i="2"/>
  <c r="Z149" i="2"/>
  <c r="G145" i="2"/>
  <c r="Z145" i="2"/>
  <c r="Z144" i="2"/>
  <c r="G144" i="2"/>
  <c r="AB144" i="2" s="1"/>
  <c r="Z56" i="2"/>
  <c r="G56" i="2"/>
  <c r="AC70" i="2"/>
  <c r="I70" i="2"/>
  <c r="AF70" i="2"/>
  <c r="AC67" i="2"/>
  <c r="I67" i="2"/>
  <c r="AR222" i="2"/>
  <c r="AQ222" i="2" s="1"/>
  <c r="AP222" i="2" s="1"/>
  <c r="AO222" i="2" s="1"/>
  <c r="AN222" i="2" s="1"/>
  <c r="AM222" i="2" s="1"/>
  <c r="AL222" i="2" s="1"/>
  <c r="G133" i="2"/>
  <c r="Z133" i="2"/>
  <c r="AA133" i="2" s="1"/>
  <c r="AD133" i="2" s="1"/>
  <c r="Z127" i="2"/>
  <c r="G127" i="2"/>
  <c r="Z28" i="2"/>
  <c r="AA28" i="2" s="1"/>
  <c r="G28" i="2"/>
  <c r="Z22" i="2"/>
  <c r="AA22" i="2" s="1"/>
  <c r="G22" i="2"/>
  <c r="Z37" i="2"/>
  <c r="G37" i="2"/>
  <c r="G50" i="2"/>
  <c r="Z50" i="2"/>
  <c r="Z52" i="2"/>
  <c r="G52" i="2"/>
  <c r="Z54" i="2"/>
  <c r="G54" i="2"/>
  <c r="AU54" i="2"/>
  <c r="Z124" i="2"/>
  <c r="AA124" i="2" s="1"/>
  <c r="AE124" i="2" s="1"/>
  <c r="G124" i="2"/>
  <c r="AF116" i="2"/>
  <c r="I116" i="2"/>
  <c r="G68" i="2"/>
  <c r="Z68" i="2"/>
  <c r="AA68" i="2" s="1"/>
  <c r="AD68" i="2" s="1"/>
  <c r="I60" i="2"/>
  <c r="AC60" i="2"/>
  <c r="AF60" i="2"/>
  <c r="Z142" i="2"/>
  <c r="G142" i="2"/>
  <c r="I32" i="2"/>
  <c r="G117" i="2"/>
  <c r="Z117" i="2"/>
  <c r="AA117" i="2" s="1"/>
  <c r="I42" i="2"/>
  <c r="AF42" i="2"/>
  <c r="G92" i="2"/>
  <c r="Z92" i="2"/>
  <c r="AA92" i="2" s="1"/>
  <c r="Z157" i="2"/>
  <c r="AA157" i="2" s="1"/>
  <c r="G176" i="2"/>
  <c r="Z176" i="2"/>
  <c r="Z163" i="2"/>
  <c r="G163" i="2"/>
  <c r="Z46" i="2"/>
  <c r="AA46" i="2" s="1"/>
  <c r="AE46" i="2" s="1"/>
  <c r="G46" i="2"/>
  <c r="I130" i="2"/>
  <c r="Z112" i="2"/>
  <c r="K197" i="2"/>
  <c r="AF197" i="2"/>
  <c r="G25" i="2"/>
  <c r="G162" i="2"/>
  <c r="J115" i="2"/>
  <c r="Z115" i="2"/>
  <c r="G36" i="2"/>
  <c r="Z34" i="2"/>
  <c r="AA34" i="2" s="1"/>
  <c r="AE34" i="2" s="1"/>
  <c r="G26" i="2"/>
  <c r="Z29" i="2"/>
  <c r="G29" i="2"/>
  <c r="G93" i="2"/>
  <c r="G78" i="2"/>
  <c r="Z78" i="2"/>
  <c r="G109" i="2"/>
  <c r="Z95" i="2"/>
  <c r="I157" i="2"/>
  <c r="G186" i="2"/>
  <c r="Z186" i="2"/>
  <c r="G167" i="2"/>
  <c r="Z167" i="2"/>
  <c r="AA167" i="2" s="1"/>
  <c r="AE167" i="2" s="1"/>
  <c r="G108" i="2"/>
  <c r="AF32" i="2"/>
  <c r="AC66" i="2"/>
  <c r="AF63" i="2"/>
  <c r="I63" i="2"/>
  <c r="I85" i="2"/>
  <c r="Z178" i="2"/>
  <c r="G120" i="2"/>
  <c r="J23" i="2"/>
  <c r="G30" i="2"/>
  <c r="Z30" i="2"/>
  <c r="Z146" i="2"/>
  <c r="G146" i="2"/>
  <c r="Z84" i="2"/>
  <c r="G84" i="2"/>
  <c r="G72" i="2"/>
  <c r="Z72" i="2"/>
  <c r="Z90" i="2"/>
  <c r="AA90" i="2" s="1"/>
  <c r="AE90" i="2" s="1"/>
  <c r="Z53" i="2"/>
  <c r="I156" i="2"/>
  <c r="Z174" i="2"/>
  <c r="G174" i="2"/>
  <c r="AF129" i="2"/>
  <c r="J129" i="2"/>
  <c r="G21" i="2"/>
  <c r="Z21" i="2"/>
  <c r="AA21" i="2" s="1"/>
  <c r="I53" i="2"/>
  <c r="AC53" i="2"/>
  <c r="G194" i="2"/>
  <c r="Z194" i="2"/>
  <c r="G189" i="2"/>
  <c r="Z189" i="2"/>
  <c r="AA189" i="2" s="1"/>
  <c r="G181" i="2"/>
  <c r="Z181" i="2"/>
  <c r="AF152" i="2"/>
  <c r="J152" i="2"/>
  <c r="Z73" i="2"/>
  <c r="AA73" i="2" s="1"/>
  <c r="G73" i="2"/>
  <c r="Z102" i="2"/>
  <c r="AA102" i="2" s="1"/>
  <c r="G102" i="2"/>
  <c r="G184" i="2"/>
  <c r="Z184" i="2"/>
  <c r="AF190" i="2"/>
  <c r="O210" i="2"/>
  <c r="O161" i="2"/>
  <c r="O209" i="2"/>
  <c r="O166" i="2"/>
  <c r="O182" i="2"/>
  <c r="O178" i="2"/>
  <c r="O176" i="2"/>
  <c r="O189" i="2"/>
  <c r="O148" i="2"/>
  <c r="O200" i="2"/>
  <c r="O205" i="2"/>
  <c r="O154" i="2"/>
  <c r="O138" i="2"/>
  <c r="O134" i="2"/>
  <c r="O183" i="2"/>
  <c r="O179" i="2"/>
  <c r="O177" i="2"/>
  <c r="O191" i="2"/>
  <c r="O164" i="2"/>
  <c r="O169" i="2"/>
  <c r="O158" i="2"/>
  <c r="O155" i="2"/>
  <c r="O157" i="2"/>
  <c r="O197" i="2"/>
  <c r="O194" i="2"/>
  <c r="O192" i="2"/>
  <c r="O218" i="2"/>
  <c r="O186" i="2"/>
  <c r="C15" i="2"/>
  <c r="O212" i="2"/>
  <c r="O156" i="2"/>
  <c r="O147" i="2"/>
  <c r="O198" i="2"/>
  <c r="O195" i="2"/>
  <c r="O193" i="2"/>
  <c r="O160" i="2"/>
  <c r="O187" i="2"/>
  <c r="O202" i="2"/>
  <c r="O216" i="2"/>
  <c r="O215" i="2"/>
  <c r="O170" i="2"/>
  <c r="O159" i="2"/>
  <c r="O199" i="2"/>
  <c r="O221" i="2"/>
  <c r="O219" i="2"/>
  <c r="O167" i="2"/>
  <c r="O208" i="2"/>
  <c r="O222" i="2"/>
  <c r="O168" i="2"/>
  <c r="O136" i="2"/>
  <c r="O213" i="2"/>
  <c r="O153" i="2"/>
  <c r="O196" i="2"/>
  <c r="O172" i="2"/>
  <c r="O174" i="2"/>
  <c r="O201" i="2"/>
  <c r="O184" i="2"/>
  <c r="O214" i="2"/>
  <c r="O171" i="2"/>
  <c r="O206" i="2"/>
  <c r="O211" i="2"/>
  <c r="O181" i="2"/>
  <c r="O220" i="2"/>
  <c r="O173" i="2"/>
  <c r="O175" i="2"/>
  <c r="O204" i="2"/>
  <c r="O185" i="2"/>
  <c r="O203" i="2"/>
  <c r="O188" i="2"/>
  <c r="O180" i="2"/>
  <c r="O207" i="2"/>
  <c r="O163" i="2"/>
  <c r="O217" i="2"/>
  <c r="O165" i="2"/>
  <c r="O162" i="2"/>
  <c r="O126" i="2"/>
  <c r="O190" i="2"/>
  <c r="C16" i="2"/>
  <c r="D18" i="2" s="1"/>
  <c r="O147" i="1"/>
  <c r="O187" i="1"/>
  <c r="O163" i="1"/>
  <c r="O194" i="1"/>
  <c r="O159" i="1"/>
  <c r="O170" i="1"/>
  <c r="O158" i="1"/>
  <c r="O188" i="1"/>
  <c r="O191" i="1"/>
  <c r="O153" i="1"/>
  <c r="O202" i="1"/>
  <c r="O167" i="1"/>
  <c r="O198" i="1"/>
  <c r="O162" i="1"/>
  <c r="O189" i="1"/>
  <c r="O161" i="1"/>
  <c r="O192" i="1"/>
  <c r="O195" i="1"/>
  <c r="O157" i="1"/>
  <c r="O206" i="1"/>
  <c r="O171" i="1"/>
  <c r="O201" i="1"/>
  <c r="O177" i="1"/>
  <c r="O193" i="1"/>
  <c r="O165" i="1"/>
  <c r="O196" i="1"/>
  <c r="O214" i="1"/>
  <c r="O215" i="1"/>
  <c r="O160" i="1"/>
  <c r="O204" i="1"/>
  <c r="O174" i="1"/>
  <c r="O173" i="1"/>
  <c r="O181" i="1"/>
  <c r="O197" i="1"/>
  <c r="O169" i="1"/>
  <c r="O200" i="1"/>
  <c r="O218" i="1"/>
  <c r="O219" i="1"/>
  <c r="O164" i="1"/>
  <c r="O212" i="1"/>
  <c r="O178" i="1"/>
  <c r="O205" i="1"/>
  <c r="O185" i="1"/>
  <c r="O216" i="1"/>
  <c r="O172" i="1"/>
  <c r="O136" i="1"/>
  <c r="C15" i="1"/>
  <c r="O199" i="1"/>
  <c r="O175" i="1"/>
  <c r="O138" i="1"/>
  <c r="O186" i="1"/>
  <c r="O213" i="1"/>
  <c r="O155" i="1"/>
  <c r="O148" i="1"/>
  <c r="O180" i="1"/>
  <c r="O207" i="1"/>
  <c r="O208" i="1"/>
  <c r="O179" i="1"/>
  <c r="O156" i="1"/>
  <c r="O190" i="1"/>
  <c r="O217" i="1"/>
  <c r="O166" i="1"/>
  <c r="O154" i="1"/>
  <c r="O184" i="1"/>
  <c r="O211" i="1"/>
  <c r="O126" i="1"/>
  <c r="O176" i="1"/>
  <c r="O183" i="1"/>
  <c r="O203" i="1"/>
  <c r="O182" i="1"/>
  <c r="O168" i="1"/>
  <c r="O209" i="1"/>
  <c r="O134" i="1"/>
  <c r="O210" i="1"/>
  <c r="C16" i="1"/>
  <c r="D18" i="1" s="1"/>
  <c r="AB115" i="2"/>
  <c r="AA115" i="2"/>
  <c r="AA95" i="2"/>
  <c r="AE102" i="2"/>
  <c r="AD49" i="2"/>
  <c r="AB101" i="2"/>
  <c r="AD90" i="2"/>
  <c r="AE71" i="2"/>
  <c r="AA171" i="2"/>
  <c r="AB171" i="2"/>
  <c r="AA212" i="2"/>
  <c r="AB120" i="2"/>
  <c r="AD34" i="2"/>
  <c r="AE192" i="2"/>
  <c r="AE120" i="2"/>
  <c r="AD55" i="2"/>
  <c r="AA58" i="2"/>
  <c r="AI180" i="2" l="1"/>
  <c r="AJ180" i="2"/>
  <c r="AK180" i="2"/>
  <c r="AI33" i="2"/>
  <c r="AH33" i="2" s="1"/>
  <c r="AJ33" i="2"/>
  <c r="AK33" i="2"/>
  <c r="AJ222" i="2"/>
  <c r="AI222" i="2"/>
  <c r="AH222" i="2" s="1"/>
  <c r="AK222" i="2"/>
  <c r="AI65" i="2"/>
  <c r="AJ65" i="2"/>
  <c r="AK65" i="2"/>
  <c r="AI218" i="2"/>
  <c r="AK218" i="2"/>
  <c r="AJ218" i="2"/>
  <c r="AA170" i="2"/>
  <c r="AB170" i="2"/>
  <c r="AB198" i="2"/>
  <c r="AA198" i="2"/>
  <c r="AI91" i="2"/>
  <c r="AK91" i="2"/>
  <c r="AJ91" i="2"/>
  <c r="AB60" i="2"/>
  <c r="AA60" i="2"/>
  <c r="AI88" i="2"/>
  <c r="AJ88" i="2"/>
  <c r="AK88" i="2"/>
  <c r="AJ113" i="2"/>
  <c r="AK113" i="2"/>
  <c r="AI113" i="2"/>
  <c r="AH113" i="2" s="1"/>
  <c r="AJ142" i="2"/>
  <c r="AK142" i="2"/>
  <c r="AI142" i="2"/>
  <c r="AJ85" i="2"/>
  <c r="AK85" i="2"/>
  <c r="AI85" i="2"/>
  <c r="AH85" i="2" s="1"/>
  <c r="AI56" i="2"/>
  <c r="AH56" i="2" s="1"/>
  <c r="AA56" i="2" s="1"/>
  <c r="AJ56" i="2"/>
  <c r="AK56" i="2"/>
  <c r="AB114" i="2"/>
  <c r="AA114" i="2"/>
  <c r="AK135" i="2"/>
  <c r="AI135" i="2"/>
  <c r="AH135" i="2" s="1"/>
  <c r="AJ135" i="2"/>
  <c r="AK37" i="2"/>
  <c r="AI37" i="2"/>
  <c r="AJ37" i="2"/>
  <c r="AJ186" i="2"/>
  <c r="AI186" i="2"/>
  <c r="AH186" i="2" s="1"/>
  <c r="AB186" i="2" s="1"/>
  <c r="AK186" i="2"/>
  <c r="AI187" i="2"/>
  <c r="AH187" i="2" s="1"/>
  <c r="AJ187" i="2"/>
  <c r="AK187" i="2"/>
  <c r="AK57" i="2"/>
  <c r="AI57" i="2"/>
  <c r="AH57" i="2" s="1"/>
  <c r="AJ57" i="2"/>
  <c r="AJ158" i="2"/>
  <c r="AK158" i="2"/>
  <c r="AI158" i="2"/>
  <c r="AH158" i="2" s="1"/>
  <c r="AI110" i="2"/>
  <c r="AK110" i="2"/>
  <c r="AJ110" i="2"/>
  <c r="AK25" i="2"/>
  <c r="AI25" i="2"/>
  <c r="AJ25" i="2"/>
  <c r="AI145" i="2"/>
  <c r="AK145" i="2"/>
  <c r="AJ145" i="2"/>
  <c r="AK107" i="2"/>
  <c r="AI107" i="2"/>
  <c r="AJ107" i="2"/>
  <c r="AK138" i="2"/>
  <c r="AI138" i="2"/>
  <c r="AH138" i="2" s="1"/>
  <c r="AJ138" i="2"/>
  <c r="AJ179" i="2"/>
  <c r="AK179" i="2"/>
  <c r="AI179" i="2"/>
  <c r="AH179" i="2" s="1"/>
  <c r="AJ87" i="2"/>
  <c r="AI87" i="2"/>
  <c r="AH87" i="2" s="1"/>
  <c r="AK87" i="2"/>
  <c r="AI155" i="2"/>
  <c r="AJ155" i="2"/>
  <c r="AK155" i="2"/>
  <c r="AK109" i="2"/>
  <c r="AJ109" i="2"/>
  <c r="AI109" i="2"/>
  <c r="AH109" i="2" s="1"/>
  <c r="AA109" i="2" s="1"/>
  <c r="AE109" i="2" s="1"/>
  <c r="AI182" i="2"/>
  <c r="AK182" i="2"/>
  <c r="AJ182" i="2"/>
  <c r="AI52" i="2"/>
  <c r="AK52" i="2"/>
  <c r="AJ52" i="2"/>
  <c r="I78" i="2"/>
  <c r="AC78" i="2"/>
  <c r="AF78" i="2"/>
  <c r="AB78" i="2"/>
  <c r="AC56" i="2"/>
  <c r="I56" i="2"/>
  <c r="AF56" i="2"/>
  <c r="AB56" i="2"/>
  <c r="AA169" i="2"/>
  <c r="AD169" i="2" s="1"/>
  <c r="AT122" i="2"/>
  <c r="AS122" i="2"/>
  <c r="AR122" i="2" s="1"/>
  <c r="AQ122" i="2" s="1"/>
  <c r="AP122" i="2" s="1"/>
  <c r="AO122" i="2" s="1"/>
  <c r="AN122" i="2" s="1"/>
  <c r="AM122" i="2" s="1"/>
  <c r="AL122" i="2" s="1"/>
  <c r="AT76" i="2"/>
  <c r="AS76" i="2" s="1"/>
  <c r="AR76" i="2" s="1"/>
  <c r="AQ76" i="2" s="1"/>
  <c r="AP76" i="2" s="1"/>
  <c r="AO76" i="2" s="1"/>
  <c r="AN76" i="2" s="1"/>
  <c r="AM76" i="2" s="1"/>
  <c r="AL76" i="2" s="1"/>
  <c r="AF48" i="2"/>
  <c r="AC48" i="2"/>
  <c r="I48" i="2"/>
  <c r="I98" i="2"/>
  <c r="AC98" i="2"/>
  <c r="AF98" i="2"/>
  <c r="AS43" i="2"/>
  <c r="AR43" i="2" s="1"/>
  <c r="AQ43" i="2" s="1"/>
  <c r="AP43" i="2" s="1"/>
  <c r="AO43" i="2" s="1"/>
  <c r="AN43" i="2" s="1"/>
  <c r="AM43" i="2" s="1"/>
  <c r="AL43" i="2" s="1"/>
  <c r="AT43" i="2"/>
  <c r="AA45" i="2"/>
  <c r="AB45" i="2"/>
  <c r="AE116" i="2"/>
  <c r="AD116" i="2"/>
  <c r="AA111" i="2"/>
  <c r="AB111" i="2"/>
  <c r="AE103" i="2"/>
  <c r="AD103" i="2"/>
  <c r="AD144" i="2"/>
  <c r="AA78" i="2"/>
  <c r="AD78" i="2" s="1"/>
  <c r="AB165" i="2"/>
  <c r="AA165" i="2"/>
  <c r="AA118" i="2"/>
  <c r="AD118" i="2" s="1"/>
  <c r="AB216" i="2"/>
  <c r="AA216" i="2"/>
  <c r="AB40" i="2"/>
  <c r="AA40" i="2"/>
  <c r="I102" i="2"/>
  <c r="AC102" i="2"/>
  <c r="AF102" i="2"/>
  <c r="I72" i="2"/>
  <c r="AC72" i="2"/>
  <c r="AF72" i="2"/>
  <c r="J120" i="2"/>
  <c r="AC120" i="2"/>
  <c r="AF120" i="2"/>
  <c r="AS54" i="2"/>
  <c r="AT54" i="2"/>
  <c r="AR54" i="2"/>
  <c r="AQ54" i="2" s="1"/>
  <c r="AP54" i="2" s="1"/>
  <c r="AO54" i="2" s="1"/>
  <c r="AN54" i="2" s="1"/>
  <c r="AM54" i="2" s="1"/>
  <c r="AL54" i="2" s="1"/>
  <c r="AF133" i="2"/>
  <c r="AC133" i="2"/>
  <c r="J133" i="2"/>
  <c r="AE133" i="2"/>
  <c r="AC33" i="2"/>
  <c r="J33" i="2"/>
  <c r="AF33" i="2"/>
  <c r="AB33" i="2"/>
  <c r="AD203" i="2"/>
  <c r="AE203" i="2"/>
  <c r="AT105" i="2"/>
  <c r="AS105" i="2" s="1"/>
  <c r="AR105" i="2" s="1"/>
  <c r="AQ105" i="2" s="1"/>
  <c r="AP105" i="2" s="1"/>
  <c r="AO105" i="2" s="1"/>
  <c r="AN105" i="2" s="1"/>
  <c r="AM105" i="2" s="1"/>
  <c r="AL105" i="2" s="1"/>
  <c r="AD102" i="2"/>
  <c r="J189" i="2"/>
  <c r="AC189" i="2"/>
  <c r="AF189" i="2"/>
  <c r="AD189" i="2"/>
  <c r="AE189" i="2"/>
  <c r="AB189" i="2"/>
  <c r="I84" i="2"/>
  <c r="AC84" i="2"/>
  <c r="AF84" i="2"/>
  <c r="AD84" i="2"/>
  <c r="J167" i="2"/>
  <c r="AF167" i="2"/>
  <c r="AC167" i="2"/>
  <c r="AB167" i="2"/>
  <c r="AC93" i="2"/>
  <c r="AF93" i="2"/>
  <c r="I93" i="2"/>
  <c r="J162" i="2"/>
  <c r="AF162" i="2"/>
  <c r="AC162" i="2"/>
  <c r="AB162" i="2"/>
  <c r="AE162" i="2"/>
  <c r="AD162" i="2"/>
  <c r="J163" i="2"/>
  <c r="AF163" i="2"/>
  <c r="AC163" i="2"/>
  <c r="AB163" i="2"/>
  <c r="I54" i="2"/>
  <c r="AC54" i="2"/>
  <c r="AF54" i="2"/>
  <c r="AC22" i="2"/>
  <c r="J22" i="2"/>
  <c r="AF22" i="2"/>
  <c r="AE22" i="2"/>
  <c r="AB22" i="2"/>
  <c r="AD22" i="2"/>
  <c r="AF169" i="2"/>
  <c r="AC169" i="2"/>
  <c r="I169" i="2"/>
  <c r="AB169" i="2"/>
  <c r="AE169" i="2"/>
  <c r="J122" i="2"/>
  <c r="AC122" i="2"/>
  <c r="AF122" i="2"/>
  <c r="AS38" i="2"/>
  <c r="AT38" i="2"/>
  <c r="AR38" i="2"/>
  <c r="AQ38" i="2" s="1"/>
  <c r="AP38" i="2" s="1"/>
  <c r="AO38" i="2" s="1"/>
  <c r="AN38" i="2" s="1"/>
  <c r="AM38" i="2" s="1"/>
  <c r="AL38" i="2" s="1"/>
  <c r="I76" i="2"/>
  <c r="AC76" i="2"/>
  <c r="AF76" i="2"/>
  <c r="AT204" i="2"/>
  <c r="AS204" i="2" s="1"/>
  <c r="AR204" i="2" s="1"/>
  <c r="AQ204" i="2" s="1"/>
  <c r="AP204" i="2" s="1"/>
  <c r="AO204" i="2" s="1"/>
  <c r="AN204" i="2" s="1"/>
  <c r="AM204" i="2" s="1"/>
  <c r="AL204" i="2" s="1"/>
  <c r="AH174" i="2"/>
  <c r="AT137" i="2"/>
  <c r="AS137" i="2" s="1"/>
  <c r="AR137" i="2" s="1"/>
  <c r="AQ137" i="2" s="1"/>
  <c r="AP137" i="2" s="1"/>
  <c r="AO137" i="2" s="1"/>
  <c r="AN137" i="2" s="1"/>
  <c r="AM137" i="2" s="1"/>
  <c r="AL137" i="2" s="1"/>
  <c r="AT151" i="2"/>
  <c r="AS151" i="2" s="1"/>
  <c r="AR151" i="2" s="1"/>
  <c r="AQ151" i="2" s="1"/>
  <c r="AP151" i="2" s="1"/>
  <c r="AO151" i="2" s="1"/>
  <c r="AN151" i="2" s="1"/>
  <c r="AM151" i="2" s="1"/>
  <c r="AL151" i="2" s="1"/>
  <c r="AB31" i="2"/>
  <c r="AA31" i="2"/>
  <c r="AH191" i="2"/>
  <c r="AB68" i="2"/>
  <c r="AH195" i="2"/>
  <c r="AE175" i="2"/>
  <c r="AD175" i="2"/>
  <c r="AH205" i="2"/>
  <c r="AD69" i="2"/>
  <c r="AE69" i="2"/>
  <c r="AH130" i="2"/>
  <c r="AH53" i="2"/>
  <c r="AB53" i="2" s="1"/>
  <c r="K174" i="2"/>
  <c r="AF174" i="2"/>
  <c r="AC174" i="2"/>
  <c r="AB174" i="2"/>
  <c r="AT154" i="2"/>
  <c r="AS154" i="2" s="1"/>
  <c r="AR154" i="2" s="1"/>
  <c r="AQ154" i="2" s="1"/>
  <c r="AP154" i="2" s="1"/>
  <c r="AO154" i="2" s="1"/>
  <c r="AN154" i="2" s="1"/>
  <c r="AM154" i="2" s="1"/>
  <c r="AL154" i="2" s="1"/>
  <c r="AB77" i="2"/>
  <c r="AA77" i="2"/>
  <c r="AA199" i="2"/>
  <c r="AB199" i="2"/>
  <c r="AE129" i="2"/>
  <c r="AD129" i="2"/>
  <c r="AB24" i="2"/>
  <c r="AA24" i="2"/>
  <c r="AD73" i="2"/>
  <c r="K194" i="2"/>
  <c r="AC194" i="2"/>
  <c r="AF194" i="2"/>
  <c r="AD194" i="2"/>
  <c r="AA174" i="2"/>
  <c r="AC146" i="2"/>
  <c r="AF146" i="2"/>
  <c r="I146" i="2"/>
  <c r="AC186" i="2"/>
  <c r="AF186" i="2"/>
  <c r="J186" i="2"/>
  <c r="J117" i="2"/>
  <c r="AF117" i="2"/>
  <c r="AC117" i="2"/>
  <c r="AB117" i="2"/>
  <c r="AD117" i="2"/>
  <c r="AE117" i="2"/>
  <c r="AC68" i="2"/>
  <c r="AF68" i="2"/>
  <c r="I68" i="2"/>
  <c r="AE68" i="2"/>
  <c r="I52" i="2"/>
  <c r="AC52" i="2"/>
  <c r="AF52" i="2"/>
  <c r="AF28" i="2"/>
  <c r="J28" i="2"/>
  <c r="AC28" i="2"/>
  <c r="AB28" i="2"/>
  <c r="AD28" i="2"/>
  <c r="AE28" i="2"/>
  <c r="AC39" i="2"/>
  <c r="AF39" i="2"/>
  <c r="J39" i="2"/>
  <c r="I107" i="2"/>
  <c r="AF107" i="2"/>
  <c r="AC107" i="2"/>
  <c r="I61" i="2"/>
  <c r="AC61" i="2"/>
  <c r="AF61" i="2"/>
  <c r="AE61" i="2"/>
  <c r="AB61" i="2"/>
  <c r="I118" i="2"/>
  <c r="AF118" i="2"/>
  <c r="AC118" i="2"/>
  <c r="AB118" i="2"/>
  <c r="AE118" i="2"/>
  <c r="AD192" i="2"/>
  <c r="AC154" i="2"/>
  <c r="AF154" i="2"/>
  <c r="I154" i="2"/>
  <c r="AI176" i="2"/>
  <c r="AH176" i="2" s="1"/>
  <c r="AB176" i="2" s="1"/>
  <c r="AJ176" i="2"/>
  <c r="AK176" i="2"/>
  <c r="AS208" i="2"/>
  <c r="AR208" i="2" s="1"/>
  <c r="AQ208" i="2" s="1"/>
  <c r="AP208" i="2" s="1"/>
  <c r="AO208" i="2" s="1"/>
  <c r="AN208" i="2" s="1"/>
  <c r="AM208" i="2" s="1"/>
  <c r="AL208" i="2" s="1"/>
  <c r="AT208" i="2"/>
  <c r="AS132" i="2"/>
  <c r="AR132" i="2" s="1"/>
  <c r="AQ132" i="2" s="1"/>
  <c r="AP132" i="2" s="1"/>
  <c r="AO132" i="2" s="1"/>
  <c r="AN132" i="2" s="1"/>
  <c r="AM132" i="2" s="1"/>
  <c r="AL132" i="2" s="1"/>
  <c r="AT132" i="2"/>
  <c r="AS80" i="2"/>
  <c r="AR80" i="2" s="1"/>
  <c r="AQ80" i="2" s="1"/>
  <c r="AP80" i="2" s="1"/>
  <c r="AO80" i="2" s="1"/>
  <c r="AN80" i="2" s="1"/>
  <c r="AM80" i="2" s="1"/>
  <c r="AL80" i="2" s="1"/>
  <c r="AT80" i="2"/>
  <c r="I137" i="2"/>
  <c r="AF137" i="2"/>
  <c r="AC137" i="2"/>
  <c r="AF104" i="2"/>
  <c r="I104" i="2"/>
  <c r="AC104" i="2"/>
  <c r="AC151" i="2"/>
  <c r="J151" i="2"/>
  <c r="AF151" i="2"/>
  <c r="AH32" i="2"/>
  <c r="AH143" i="2"/>
  <c r="AB143" i="2" s="1"/>
  <c r="AA99" i="2"/>
  <c r="AB99" i="2"/>
  <c r="AB42" i="2"/>
  <c r="AA42" i="2"/>
  <c r="AH50" i="2"/>
  <c r="AH83" i="2"/>
  <c r="AH30" i="2"/>
  <c r="AH84" i="2"/>
  <c r="AB84" i="2" s="1"/>
  <c r="AH146" i="2"/>
  <c r="AB146" i="2" s="1"/>
  <c r="AH178" i="2"/>
  <c r="AB178" i="2" s="1"/>
  <c r="AH168" i="2"/>
  <c r="AA186" i="2"/>
  <c r="AT219" i="2"/>
  <c r="AS219" i="2" s="1"/>
  <c r="AR219" i="2" s="1"/>
  <c r="AQ219" i="2" s="1"/>
  <c r="AP219" i="2" s="1"/>
  <c r="AO219" i="2" s="1"/>
  <c r="AN219" i="2" s="1"/>
  <c r="AM219" i="2" s="1"/>
  <c r="AL219" i="2" s="1"/>
  <c r="AC38" i="2"/>
  <c r="AF38" i="2"/>
  <c r="J38" i="2"/>
  <c r="AB128" i="2"/>
  <c r="AA128" i="2"/>
  <c r="AE152" i="2"/>
  <c r="AD152" i="2"/>
  <c r="AB148" i="2"/>
  <c r="AA148" i="2"/>
  <c r="AA146" i="2"/>
  <c r="AE146" i="2" s="1"/>
  <c r="AC26" i="2"/>
  <c r="AF26" i="2"/>
  <c r="I26" i="2"/>
  <c r="AF176" i="2"/>
  <c r="K176" i="2"/>
  <c r="AC176" i="2"/>
  <c r="AA61" i="2"/>
  <c r="AD61" i="2" s="1"/>
  <c r="AF192" i="2"/>
  <c r="J192" i="2"/>
  <c r="AC192" i="2"/>
  <c r="AB192" i="2"/>
  <c r="I80" i="2"/>
  <c r="AC80" i="2"/>
  <c r="AF80" i="2"/>
  <c r="AC219" i="2"/>
  <c r="AF219" i="2"/>
  <c r="K219" i="2"/>
  <c r="AH188" i="2"/>
  <c r="AS159" i="2"/>
  <c r="AR159" i="2" s="1"/>
  <c r="AQ159" i="2" s="1"/>
  <c r="AP159" i="2" s="1"/>
  <c r="AO159" i="2" s="1"/>
  <c r="AN159" i="2" s="1"/>
  <c r="AM159" i="2" s="1"/>
  <c r="AL159" i="2" s="1"/>
  <c r="AT159" i="2"/>
  <c r="AA211" i="2"/>
  <c r="AB211" i="2"/>
  <c r="AB210" i="2"/>
  <c r="AA210" i="2"/>
  <c r="AB141" i="2"/>
  <c r="AA141" i="2"/>
  <c r="AA97" i="2"/>
  <c r="AB97" i="2"/>
  <c r="AH39" i="2"/>
  <c r="AA39" i="2" s="1"/>
  <c r="AE39" i="2" s="1"/>
  <c r="AB119" i="2"/>
  <c r="AA119" i="2"/>
  <c r="AB106" i="2"/>
  <c r="AA106" i="2"/>
  <c r="AH194" i="2"/>
  <c r="AB194" i="2" s="1"/>
  <c r="AD166" i="2"/>
  <c r="AE166" i="2"/>
  <c r="AH147" i="2"/>
  <c r="AE27" i="2"/>
  <c r="AD27" i="2"/>
  <c r="AD120" i="2"/>
  <c r="AH35" i="2"/>
  <c r="AI149" i="2"/>
  <c r="AJ149" i="2"/>
  <c r="AK149" i="2"/>
  <c r="AF43" i="2"/>
  <c r="I43" i="2"/>
  <c r="AC43" i="2"/>
  <c r="AA161" i="2"/>
  <c r="AB161" i="2"/>
  <c r="AB62" i="2"/>
  <c r="AA62" i="2"/>
  <c r="AE33" i="2"/>
  <c r="AA53" i="2"/>
  <c r="AD157" i="2"/>
  <c r="AE157" i="2"/>
  <c r="AF142" i="2"/>
  <c r="AC142" i="2"/>
  <c r="I142" i="2"/>
  <c r="AA50" i="2"/>
  <c r="AD50" i="2" s="1"/>
  <c r="AF127" i="2"/>
  <c r="AC127" i="2"/>
  <c r="J127" i="2"/>
  <c r="AB127" i="2"/>
  <c r="AD127" i="2"/>
  <c r="I145" i="2"/>
  <c r="AC145" i="2"/>
  <c r="AF145" i="2"/>
  <c r="AF209" i="2"/>
  <c r="I209" i="2"/>
  <c r="AC209" i="2"/>
  <c r="AE209" i="2"/>
  <c r="AD209" i="2"/>
  <c r="AT81" i="2"/>
  <c r="AS81" i="2" s="1"/>
  <c r="AR81" i="2" s="1"/>
  <c r="AQ81" i="2" s="1"/>
  <c r="AP81" i="2" s="1"/>
  <c r="AO81" i="2" s="1"/>
  <c r="AN81" i="2" s="1"/>
  <c r="AM81" i="2" s="1"/>
  <c r="AL81" i="2" s="1"/>
  <c r="I101" i="2"/>
  <c r="AC101" i="2"/>
  <c r="AF101" i="2"/>
  <c r="AE101" i="2"/>
  <c r="AC153" i="2"/>
  <c r="K153" i="2"/>
  <c r="AF153" i="2"/>
  <c r="AD153" i="2"/>
  <c r="AE153" i="2"/>
  <c r="AB153" i="2"/>
  <c r="AA143" i="2"/>
  <c r="AD143" i="2" s="1"/>
  <c r="I57" i="2"/>
  <c r="AC57" i="2"/>
  <c r="AF57" i="2"/>
  <c r="AT202" i="2"/>
  <c r="AS202" i="2" s="1"/>
  <c r="AR202" i="2" s="1"/>
  <c r="AQ202" i="2" s="1"/>
  <c r="AP202" i="2" s="1"/>
  <c r="AO202" i="2" s="1"/>
  <c r="AN202" i="2" s="1"/>
  <c r="AM202" i="2" s="1"/>
  <c r="AL202" i="2" s="1"/>
  <c r="I121" i="2"/>
  <c r="AC121" i="2"/>
  <c r="AF121" i="2"/>
  <c r="AJ94" i="2"/>
  <c r="AI94" i="2"/>
  <c r="AK94" i="2"/>
  <c r="AA140" i="2"/>
  <c r="AB140" i="2"/>
  <c r="AA112" i="2"/>
  <c r="AB112" i="2"/>
  <c r="AB58" i="2"/>
  <c r="AE177" i="2"/>
  <c r="AD177" i="2"/>
  <c r="AA127" i="2"/>
  <c r="AE127" i="2" s="1"/>
  <c r="AA163" i="2"/>
  <c r="AE163" i="2" s="1"/>
  <c r="AH64" i="2"/>
  <c r="AB100" i="2"/>
  <c r="AA100" i="2"/>
  <c r="AA136" i="2"/>
  <c r="AB136" i="2"/>
  <c r="AB26" i="2"/>
  <c r="AA26" i="2"/>
  <c r="AC73" i="2"/>
  <c r="I73" i="2"/>
  <c r="AF73" i="2"/>
  <c r="AE73" i="2"/>
  <c r="AB73" i="2"/>
  <c r="AA84" i="2"/>
  <c r="AE84" i="2" s="1"/>
  <c r="AC29" i="2"/>
  <c r="I29" i="2"/>
  <c r="AF29" i="2"/>
  <c r="AF144" i="2"/>
  <c r="I144" i="2"/>
  <c r="AC144" i="2"/>
  <c r="AE144" i="2"/>
  <c r="AD220" i="2"/>
  <c r="AE220" i="2"/>
  <c r="I132" i="2"/>
  <c r="AF132" i="2"/>
  <c r="AC132" i="2"/>
  <c r="AB207" i="2"/>
  <c r="AA207" i="2"/>
  <c r="AA193" i="2"/>
  <c r="AB193" i="2"/>
  <c r="AE174" i="2"/>
  <c r="AD167" i="2"/>
  <c r="AA181" i="2"/>
  <c r="AD181" i="2" s="1"/>
  <c r="AE21" i="2"/>
  <c r="AC30" i="2"/>
  <c r="I30" i="2"/>
  <c r="AF30" i="2"/>
  <c r="AC109" i="2"/>
  <c r="AF109" i="2"/>
  <c r="I109" i="2"/>
  <c r="AB109" i="2"/>
  <c r="AD109" i="2"/>
  <c r="AC36" i="2"/>
  <c r="AF36" i="2"/>
  <c r="J36" i="2"/>
  <c r="AD36" i="2"/>
  <c r="AB36" i="2"/>
  <c r="AE36" i="2"/>
  <c r="AE92" i="2"/>
  <c r="AC124" i="2"/>
  <c r="AF124" i="2"/>
  <c r="I124" i="2"/>
  <c r="AD124" i="2"/>
  <c r="AB124" i="2"/>
  <c r="AF50" i="2"/>
  <c r="I50" i="2"/>
  <c r="AC50" i="2"/>
  <c r="AB50" i="2"/>
  <c r="AC134" i="2"/>
  <c r="I134" i="2"/>
  <c r="AF134" i="2"/>
  <c r="I81" i="2"/>
  <c r="AC81" i="2"/>
  <c r="AF81" i="2"/>
  <c r="AT213" i="2"/>
  <c r="AS213" i="2" s="1"/>
  <c r="AR213" i="2" s="1"/>
  <c r="AQ213" i="2" s="1"/>
  <c r="AP213" i="2" s="1"/>
  <c r="AO213" i="2" s="1"/>
  <c r="AN213" i="2" s="1"/>
  <c r="AM213" i="2" s="1"/>
  <c r="AL213" i="2" s="1"/>
  <c r="I143" i="2"/>
  <c r="AC143" i="2"/>
  <c r="AF143" i="2"/>
  <c r="AE143" i="2"/>
  <c r="AC47" i="2"/>
  <c r="I47" i="2"/>
  <c r="AF47" i="2"/>
  <c r="AB47" i="2"/>
  <c r="AF208" i="2"/>
  <c r="AC208" i="2"/>
  <c r="K208" i="2"/>
  <c r="AF105" i="2"/>
  <c r="I105" i="2"/>
  <c r="AC105" i="2"/>
  <c r="AS48" i="2"/>
  <c r="AT48" i="2"/>
  <c r="AR48" i="2"/>
  <c r="AQ48" i="2" s="1"/>
  <c r="AP48" i="2" s="1"/>
  <c r="AO48" i="2" s="1"/>
  <c r="AN48" i="2" s="1"/>
  <c r="AM48" i="2" s="1"/>
  <c r="AL48" i="2" s="1"/>
  <c r="AH172" i="2"/>
  <c r="AA172" i="2" s="1"/>
  <c r="AE172" i="2" s="1"/>
  <c r="I215" i="2"/>
  <c r="AC215" i="2"/>
  <c r="AF215" i="2"/>
  <c r="AF159" i="2"/>
  <c r="I159" i="2"/>
  <c r="AC159" i="2"/>
  <c r="AH184" i="2"/>
  <c r="AA184" i="2" s="1"/>
  <c r="AH82" i="2"/>
  <c r="AB197" i="2"/>
  <c r="AA197" i="2"/>
  <c r="AH150" i="2"/>
  <c r="AH29" i="2"/>
  <c r="AA29" i="2" s="1"/>
  <c r="AE29" i="2" s="1"/>
  <c r="AH185" i="2"/>
  <c r="AH96" i="2"/>
  <c r="AH93" i="2"/>
  <c r="AA93" i="2" s="1"/>
  <c r="AE93" i="2" s="1"/>
  <c r="AH139" i="2"/>
  <c r="AH173" i="2"/>
  <c r="AA173" i="2" s="1"/>
  <c r="AE173" i="2" s="1"/>
  <c r="AD206" i="2"/>
  <c r="AE206" i="2"/>
  <c r="AH74" i="2"/>
  <c r="AE79" i="2"/>
  <c r="AD79" i="2"/>
  <c r="AE66" i="2"/>
  <c r="AD66" i="2"/>
  <c r="AA194" i="2"/>
  <c r="AE194" i="2" s="1"/>
  <c r="AF25" i="2"/>
  <c r="J25" i="2"/>
  <c r="AC25" i="2"/>
  <c r="AF58" i="2"/>
  <c r="AC58" i="2"/>
  <c r="I58" i="2"/>
  <c r="AT121" i="2"/>
  <c r="AS121" i="2" s="1"/>
  <c r="AR121" i="2" s="1"/>
  <c r="AQ121" i="2" s="1"/>
  <c r="AP121" i="2" s="1"/>
  <c r="AO121" i="2" s="1"/>
  <c r="AN121" i="2" s="1"/>
  <c r="AM121" i="2" s="1"/>
  <c r="AL121" i="2" s="1"/>
  <c r="AF204" i="2"/>
  <c r="AC204" i="2"/>
  <c r="K204" i="2"/>
  <c r="AT104" i="2"/>
  <c r="AS104" i="2" s="1"/>
  <c r="AR104" i="2" s="1"/>
  <c r="AQ104" i="2" s="1"/>
  <c r="AP104" i="2" s="1"/>
  <c r="AO104" i="2" s="1"/>
  <c r="AN104" i="2" s="1"/>
  <c r="AM104" i="2" s="1"/>
  <c r="AL104" i="2" s="1"/>
  <c r="AB70" i="2"/>
  <c r="AA70" i="2"/>
  <c r="AB190" i="2"/>
  <c r="AA190" i="2"/>
  <c r="AD75" i="2"/>
  <c r="AE75" i="2"/>
  <c r="AA196" i="2"/>
  <c r="AB196" i="2"/>
  <c r="AD174" i="2"/>
  <c r="AB133" i="2"/>
  <c r="J184" i="2"/>
  <c r="AC184" i="2"/>
  <c r="AF184" i="2"/>
  <c r="AB184" i="2"/>
  <c r="J181" i="2"/>
  <c r="AF181" i="2"/>
  <c r="AC181" i="2"/>
  <c r="AB181" i="2"/>
  <c r="AE181" i="2"/>
  <c r="AF21" i="2"/>
  <c r="J21" i="2"/>
  <c r="AC21" i="2"/>
  <c r="AB21" i="2"/>
  <c r="AD21" i="2"/>
  <c r="J108" i="2"/>
  <c r="AF108" i="2"/>
  <c r="AC108" i="2"/>
  <c r="AB108" i="2"/>
  <c r="AD108" i="2"/>
  <c r="AE108" i="2"/>
  <c r="AC46" i="2"/>
  <c r="AF46" i="2"/>
  <c r="I46" i="2"/>
  <c r="AB46" i="2"/>
  <c r="AD46" i="2"/>
  <c r="AC92" i="2"/>
  <c r="AF92" i="2"/>
  <c r="I92" i="2"/>
  <c r="AB92" i="2"/>
  <c r="AD92" i="2"/>
  <c r="AC37" i="2"/>
  <c r="I37" i="2"/>
  <c r="AF37" i="2"/>
  <c r="AT134" i="2"/>
  <c r="AS134" i="2" s="1"/>
  <c r="AR134" i="2" s="1"/>
  <c r="AQ134" i="2" s="1"/>
  <c r="AP134" i="2" s="1"/>
  <c r="AO134" i="2" s="1"/>
  <c r="AN134" i="2" s="1"/>
  <c r="AM134" i="2" s="1"/>
  <c r="AL134" i="2" s="1"/>
  <c r="AA33" i="2"/>
  <c r="AD33" i="2" s="1"/>
  <c r="AD221" i="2"/>
  <c r="AE221" i="2"/>
  <c r="I213" i="2"/>
  <c r="AC213" i="2"/>
  <c r="AF213" i="2"/>
  <c r="AF123" i="2"/>
  <c r="AC123" i="2"/>
  <c r="I123" i="2"/>
  <c r="AB123" i="2"/>
  <c r="AD123" i="2"/>
  <c r="AE123" i="2"/>
  <c r="AA47" i="2"/>
  <c r="AE47" i="2" s="1"/>
  <c r="AT215" i="2"/>
  <c r="AR215" i="2"/>
  <c r="AQ215" i="2"/>
  <c r="AP215" i="2" s="1"/>
  <c r="AO215" i="2" s="1"/>
  <c r="AN215" i="2" s="1"/>
  <c r="AM215" i="2" s="1"/>
  <c r="AL215" i="2" s="1"/>
  <c r="AS215" i="2"/>
  <c r="AT98" i="2"/>
  <c r="AS98" i="2" s="1"/>
  <c r="AR98" i="2" s="1"/>
  <c r="AQ98" i="2" s="1"/>
  <c r="AP98" i="2" s="1"/>
  <c r="AO98" i="2" s="1"/>
  <c r="AN98" i="2" s="1"/>
  <c r="AM98" i="2" s="1"/>
  <c r="AL98" i="2" s="1"/>
  <c r="AE67" i="2"/>
  <c r="AD67" i="2"/>
  <c r="AA86" i="2"/>
  <c r="AB86" i="2"/>
  <c r="AB102" i="2"/>
  <c r="AH156" i="2"/>
  <c r="AB164" i="2"/>
  <c r="AA164" i="2"/>
  <c r="AD183" i="2"/>
  <c r="AE183" i="2"/>
  <c r="AH72" i="2"/>
  <c r="AB72" i="2" s="1"/>
  <c r="AD95" i="2"/>
  <c r="AE95" i="2"/>
  <c r="AE115" i="2"/>
  <c r="AD115" i="2"/>
  <c r="AD58" i="2"/>
  <c r="AE58" i="2"/>
  <c r="F18" i="2"/>
  <c r="F19" i="2" s="1"/>
  <c r="C18" i="2"/>
  <c r="C18" i="1"/>
  <c r="F18" i="1"/>
  <c r="F19" i="1" s="1"/>
  <c r="AD171" i="2"/>
  <c r="AE171" i="2"/>
  <c r="AD212" i="2"/>
  <c r="AE212" i="2"/>
  <c r="AI134" i="2" l="1"/>
  <c r="AH134" i="2" s="1"/>
  <c r="AK134" i="2"/>
  <c r="AJ134" i="2"/>
  <c r="AD184" i="2"/>
  <c r="AE184" i="2"/>
  <c r="AK154" i="2"/>
  <c r="AI154" i="2"/>
  <c r="AJ154" i="2"/>
  <c r="AI38" i="2"/>
  <c r="AH38" i="2" s="1"/>
  <c r="AJ38" i="2"/>
  <c r="AK38" i="2"/>
  <c r="AJ105" i="2"/>
  <c r="AK105" i="2"/>
  <c r="AI105" i="2"/>
  <c r="AH105" i="2" s="1"/>
  <c r="AI76" i="2"/>
  <c r="AK76" i="2"/>
  <c r="AJ76" i="2"/>
  <c r="AK215" i="2"/>
  <c r="AI215" i="2"/>
  <c r="AJ215" i="2"/>
  <c r="AI121" i="2"/>
  <c r="AJ121" i="2"/>
  <c r="AK121" i="2"/>
  <c r="AJ81" i="2"/>
  <c r="AI81" i="2"/>
  <c r="AH81" i="2" s="1"/>
  <c r="AK81" i="2"/>
  <c r="AJ208" i="2"/>
  <c r="AK208" i="2"/>
  <c r="AI208" i="2"/>
  <c r="AH208" i="2" s="1"/>
  <c r="AK151" i="2"/>
  <c r="AJ151" i="2"/>
  <c r="AI151" i="2"/>
  <c r="AH151" i="2" s="1"/>
  <c r="AJ43" i="2"/>
  <c r="AI43" i="2"/>
  <c r="AK43" i="2"/>
  <c r="AI122" i="2"/>
  <c r="AJ122" i="2"/>
  <c r="AK122" i="2"/>
  <c r="AJ137" i="2"/>
  <c r="AK137" i="2"/>
  <c r="AI137" i="2"/>
  <c r="AH137" i="2" s="1"/>
  <c r="AI219" i="2"/>
  <c r="AH219" i="2" s="1"/>
  <c r="AJ219" i="2"/>
  <c r="AK219" i="2"/>
  <c r="AI204" i="2"/>
  <c r="AJ204" i="2"/>
  <c r="AK204" i="2"/>
  <c r="AI202" i="2"/>
  <c r="AJ202" i="2"/>
  <c r="AK202" i="2"/>
  <c r="AJ54" i="2"/>
  <c r="AK54" i="2"/>
  <c r="AI54" i="2"/>
  <c r="AH54" i="2" s="1"/>
  <c r="AK80" i="2"/>
  <c r="AJ80" i="2"/>
  <c r="AI80" i="2"/>
  <c r="AH80" i="2" s="1"/>
  <c r="AJ213" i="2"/>
  <c r="AI213" i="2"/>
  <c r="AK213" i="2"/>
  <c r="AE56" i="2"/>
  <c r="AD56" i="2"/>
  <c r="AK104" i="2"/>
  <c r="AI104" i="2"/>
  <c r="AJ104" i="2"/>
  <c r="AK48" i="2"/>
  <c r="AJ48" i="2"/>
  <c r="AI48" i="2"/>
  <c r="AK98" i="2"/>
  <c r="AI98" i="2"/>
  <c r="AJ98" i="2"/>
  <c r="AK159" i="2"/>
  <c r="AJ159" i="2"/>
  <c r="AI159" i="2"/>
  <c r="AH159" i="2" s="1"/>
  <c r="AJ132" i="2"/>
  <c r="AI132" i="2"/>
  <c r="AK132" i="2"/>
  <c r="AB82" i="2"/>
  <c r="AA82" i="2"/>
  <c r="AB87" i="2"/>
  <c r="AA87" i="2"/>
  <c r="AB57" i="2"/>
  <c r="AA57" i="2"/>
  <c r="AE60" i="2"/>
  <c r="AD60" i="2"/>
  <c r="AD170" i="2"/>
  <c r="AE170" i="2"/>
  <c r="AA222" i="2"/>
  <c r="AB222" i="2"/>
  <c r="AB156" i="2"/>
  <c r="AA156" i="2"/>
  <c r="AD193" i="2"/>
  <c r="AE193" i="2"/>
  <c r="AE26" i="2"/>
  <c r="AD26" i="2"/>
  <c r="AE62" i="2"/>
  <c r="AD62" i="2"/>
  <c r="AE128" i="2"/>
  <c r="AD128" i="2"/>
  <c r="AB168" i="2"/>
  <c r="AA168" i="2"/>
  <c r="AB205" i="2"/>
  <c r="AA205" i="2"/>
  <c r="AD163" i="2"/>
  <c r="AE111" i="2"/>
  <c r="AD111" i="2"/>
  <c r="AH107" i="2"/>
  <c r="AH37" i="2"/>
  <c r="AD186" i="2"/>
  <c r="AE186" i="2"/>
  <c r="AD211" i="2"/>
  <c r="AE211" i="2"/>
  <c r="AE190" i="2"/>
  <c r="AD190" i="2"/>
  <c r="AB185" i="2"/>
  <c r="AA185" i="2"/>
  <c r="AD47" i="2"/>
  <c r="AH94" i="2"/>
  <c r="AA188" i="2"/>
  <c r="AB188" i="2"/>
  <c r="AD99" i="2"/>
  <c r="AE99" i="2"/>
  <c r="AD146" i="2"/>
  <c r="AD199" i="2"/>
  <c r="AE199" i="2"/>
  <c r="AB93" i="2"/>
  <c r="AH110" i="2"/>
  <c r="AH218" i="2"/>
  <c r="AD196" i="2"/>
  <c r="AE196" i="2"/>
  <c r="AB96" i="2"/>
  <c r="AA96" i="2"/>
  <c r="AD165" i="2"/>
  <c r="AE165" i="2"/>
  <c r="AA113" i="2"/>
  <c r="AB113" i="2"/>
  <c r="AE86" i="2"/>
  <c r="AD86" i="2"/>
  <c r="AA72" i="2"/>
  <c r="AB74" i="2"/>
  <c r="AA74" i="2"/>
  <c r="AE136" i="2"/>
  <c r="AD136" i="2"/>
  <c r="AE161" i="2"/>
  <c r="AD161" i="2"/>
  <c r="AD97" i="2"/>
  <c r="AE97" i="2"/>
  <c r="AE77" i="2"/>
  <c r="AD77" i="2"/>
  <c r="AB195" i="2"/>
  <c r="AA195" i="2"/>
  <c r="AD93" i="2"/>
  <c r="AE78" i="2"/>
  <c r="AH52" i="2"/>
  <c r="AA158" i="2"/>
  <c r="AB158" i="2"/>
  <c r="AB187" i="2"/>
  <c r="AA187" i="2"/>
  <c r="AB135" i="2"/>
  <c r="AA135" i="2"/>
  <c r="AB85" i="2"/>
  <c r="AA85" i="2"/>
  <c r="AH91" i="2"/>
  <c r="AA139" i="2"/>
  <c r="AB139" i="2"/>
  <c r="AD140" i="2"/>
  <c r="AE140" i="2"/>
  <c r="AE207" i="2"/>
  <c r="AD207" i="2"/>
  <c r="AA179" i="2"/>
  <c r="AB179" i="2"/>
  <c r="AD70" i="2"/>
  <c r="AE70" i="2"/>
  <c r="AA150" i="2"/>
  <c r="AB150" i="2"/>
  <c r="AE50" i="2"/>
  <c r="AE100" i="2"/>
  <c r="AD100" i="2"/>
  <c r="AH149" i="2"/>
  <c r="AA149" i="2" s="1"/>
  <c r="AE149" i="2" s="1"/>
  <c r="AE141" i="2"/>
  <c r="AD141" i="2"/>
  <c r="AE148" i="2"/>
  <c r="AD148" i="2"/>
  <c r="AA30" i="2"/>
  <c r="AB30" i="2"/>
  <c r="AB32" i="2"/>
  <c r="AA32" i="2"/>
  <c r="AB39" i="2"/>
  <c r="AA178" i="2"/>
  <c r="AD40" i="2"/>
  <c r="AE40" i="2"/>
  <c r="AD45" i="2"/>
  <c r="AE45" i="2"/>
  <c r="AH155" i="2"/>
  <c r="AH145" i="2"/>
  <c r="AD198" i="2"/>
  <c r="AE198" i="2"/>
  <c r="AD119" i="2"/>
  <c r="AE119" i="2"/>
  <c r="AD42" i="2"/>
  <c r="AE42" i="2"/>
  <c r="AE197" i="2"/>
  <c r="AD197" i="2"/>
  <c r="AD29" i="2"/>
  <c r="AE112" i="2"/>
  <c r="AD112" i="2"/>
  <c r="AB35" i="2"/>
  <c r="AA35" i="2"/>
  <c r="AD106" i="2"/>
  <c r="AE106" i="2"/>
  <c r="AB83" i="2"/>
  <c r="AA83" i="2"/>
  <c r="AD39" i="2"/>
  <c r="AD24" i="2"/>
  <c r="AE24" i="2"/>
  <c r="AB130" i="2"/>
  <c r="AA130" i="2"/>
  <c r="AA191" i="2"/>
  <c r="AB191" i="2"/>
  <c r="AB138" i="2"/>
  <c r="AA138" i="2"/>
  <c r="AD114" i="2"/>
  <c r="AE114" i="2"/>
  <c r="AH65" i="2"/>
  <c r="AB147" i="2"/>
  <c r="AA147" i="2"/>
  <c r="AD164" i="2"/>
  <c r="AE164" i="2"/>
  <c r="AB29" i="2"/>
  <c r="AB64" i="2"/>
  <c r="AA64" i="2"/>
  <c r="AE53" i="2"/>
  <c r="AD53" i="2"/>
  <c r="AD210" i="2"/>
  <c r="AE210" i="2"/>
  <c r="AA176" i="2"/>
  <c r="AE31" i="2"/>
  <c r="AD31" i="2"/>
  <c r="AD216" i="2"/>
  <c r="AE216" i="2"/>
  <c r="AH182" i="2"/>
  <c r="AH25" i="2"/>
  <c r="AH142" i="2"/>
  <c r="AH88" i="2"/>
  <c r="AH180" i="2"/>
  <c r="AE188" i="2" l="1"/>
  <c r="AD188" i="2"/>
  <c r="AD187" i="2"/>
  <c r="AE187" i="2"/>
  <c r="AH204" i="2"/>
  <c r="AB25" i="2"/>
  <c r="AA25" i="2"/>
  <c r="AD191" i="2"/>
  <c r="AE191" i="2"/>
  <c r="AB155" i="2"/>
  <c r="AA155" i="2"/>
  <c r="AD85" i="2"/>
  <c r="AE85" i="2"/>
  <c r="AB159" i="2"/>
  <c r="AA159" i="2"/>
  <c r="AA137" i="2"/>
  <c r="AB137" i="2"/>
  <c r="AA182" i="2"/>
  <c r="AB182" i="2"/>
  <c r="AD130" i="2"/>
  <c r="AE130" i="2"/>
  <c r="AE87" i="2"/>
  <c r="AD87" i="2"/>
  <c r="AA80" i="2"/>
  <c r="AB80" i="2"/>
  <c r="AH202" i="2"/>
  <c r="AB151" i="2"/>
  <c r="AA151" i="2"/>
  <c r="AA105" i="2"/>
  <c r="AB105" i="2"/>
  <c r="AB94" i="2"/>
  <c r="AA94" i="2"/>
  <c r="AA208" i="2"/>
  <c r="AB208" i="2"/>
  <c r="AE147" i="2"/>
  <c r="AD147" i="2"/>
  <c r="AA52" i="2"/>
  <c r="AB52" i="2"/>
  <c r="AA81" i="2"/>
  <c r="AB81" i="2"/>
  <c r="AA134" i="2"/>
  <c r="AB134" i="2"/>
  <c r="AA65" i="2"/>
  <c r="AB65" i="2"/>
  <c r="AE35" i="2"/>
  <c r="AD35" i="2"/>
  <c r="AD30" i="2"/>
  <c r="AE30" i="2"/>
  <c r="AE135" i="2"/>
  <c r="AD135" i="2"/>
  <c r="AB218" i="2"/>
  <c r="AA218" i="2"/>
  <c r="AE222" i="2"/>
  <c r="AD222" i="2"/>
  <c r="AH104" i="2"/>
  <c r="AH76" i="2"/>
  <c r="AH154" i="2"/>
  <c r="AD113" i="2"/>
  <c r="AE113" i="2"/>
  <c r="AE82" i="2"/>
  <c r="AD82" i="2"/>
  <c r="AD150" i="2"/>
  <c r="AE150" i="2"/>
  <c r="AH121" i="2"/>
  <c r="AD64" i="2"/>
  <c r="AE64" i="2"/>
  <c r="AD205" i="2"/>
  <c r="AE205" i="2"/>
  <c r="AA180" i="2"/>
  <c r="AB180" i="2"/>
  <c r="AD138" i="2"/>
  <c r="AE138" i="2"/>
  <c r="AE74" i="2"/>
  <c r="AD74" i="2"/>
  <c r="AD168" i="2"/>
  <c r="AE168" i="2"/>
  <c r="AH122" i="2"/>
  <c r="AA88" i="2"/>
  <c r="AB88" i="2"/>
  <c r="AD176" i="2"/>
  <c r="AE176" i="2"/>
  <c r="AD83" i="2"/>
  <c r="AE83" i="2"/>
  <c r="AD139" i="2"/>
  <c r="AE139" i="2"/>
  <c r="AE96" i="2"/>
  <c r="AD96" i="2"/>
  <c r="AD185" i="2"/>
  <c r="AE185" i="2"/>
  <c r="AA37" i="2"/>
  <c r="AB37" i="2"/>
  <c r="AH132" i="2"/>
  <c r="AH48" i="2"/>
  <c r="AH215" i="2"/>
  <c r="AE195" i="2"/>
  <c r="AD195" i="2"/>
  <c r="AA54" i="2"/>
  <c r="AB54" i="2"/>
  <c r="AE178" i="2"/>
  <c r="AD178" i="2"/>
  <c r="AB142" i="2"/>
  <c r="AA142" i="2"/>
  <c r="AA145" i="2"/>
  <c r="AB145" i="2"/>
  <c r="AD32" i="2"/>
  <c r="AE32" i="2"/>
  <c r="AA91" i="2"/>
  <c r="AB91" i="2"/>
  <c r="AD158" i="2"/>
  <c r="AE158" i="2"/>
  <c r="AE72" i="2"/>
  <c r="AD72" i="2"/>
  <c r="AA107" i="2"/>
  <c r="AB107" i="2"/>
  <c r="AD156" i="2"/>
  <c r="AE156" i="2"/>
  <c r="AE57" i="2"/>
  <c r="AD57" i="2"/>
  <c r="AH213" i="2"/>
  <c r="AB219" i="2"/>
  <c r="AA219" i="2"/>
  <c r="AH43" i="2"/>
  <c r="AB110" i="2"/>
  <c r="AA110" i="2"/>
  <c r="AH98" i="2"/>
  <c r="AD179" i="2"/>
  <c r="AE179" i="2"/>
  <c r="AA38" i="2"/>
  <c r="AB38" i="2"/>
  <c r="AB104" i="2" l="1"/>
  <c r="AA104" i="2"/>
  <c r="AE81" i="2"/>
  <c r="AD81" i="2"/>
  <c r="AD159" i="2"/>
  <c r="AE159" i="2"/>
  <c r="AD25" i="2"/>
  <c r="AE25" i="2"/>
  <c r="AE142" i="2"/>
  <c r="AD142" i="2"/>
  <c r="AB215" i="2"/>
  <c r="AA215" i="2"/>
  <c r="AD88" i="2"/>
  <c r="AE88" i="2"/>
  <c r="AE180" i="2"/>
  <c r="AD180" i="2"/>
  <c r="AE105" i="2"/>
  <c r="AD105" i="2"/>
  <c r="AE110" i="2"/>
  <c r="AD110" i="2"/>
  <c r="AA132" i="2"/>
  <c r="AB132" i="2"/>
  <c r="AE218" i="2"/>
  <c r="AD218" i="2"/>
  <c r="AE151" i="2"/>
  <c r="AD151" i="2"/>
  <c r="AA48" i="2"/>
  <c r="AB48" i="2"/>
  <c r="AE65" i="2"/>
  <c r="AD65" i="2"/>
  <c r="AE155" i="2"/>
  <c r="AD155" i="2"/>
  <c r="AA213" i="2"/>
  <c r="AB213" i="2"/>
  <c r="AA98" i="2"/>
  <c r="AB98" i="2"/>
  <c r="AB122" i="2"/>
  <c r="AA122" i="2"/>
  <c r="AE52" i="2"/>
  <c r="AD52" i="2"/>
  <c r="AB204" i="2"/>
  <c r="AA204" i="2"/>
  <c r="AE91" i="2"/>
  <c r="AD91" i="2"/>
  <c r="AA43" i="2"/>
  <c r="AB43" i="2"/>
  <c r="AE37" i="2"/>
  <c r="AD37" i="2"/>
  <c r="AB202" i="2"/>
  <c r="AA202" i="2"/>
  <c r="AE182" i="2"/>
  <c r="AD182" i="2"/>
  <c r="AE219" i="2"/>
  <c r="AD219" i="2"/>
  <c r="AD107" i="2"/>
  <c r="AE107" i="2"/>
  <c r="AD54" i="2"/>
  <c r="AE54" i="2"/>
  <c r="AA154" i="2"/>
  <c r="AB154" i="2"/>
  <c r="AD134" i="2"/>
  <c r="AE134" i="2"/>
  <c r="AE208" i="2"/>
  <c r="AD208" i="2"/>
  <c r="AE145" i="2"/>
  <c r="AD145" i="2"/>
  <c r="AD38" i="2"/>
  <c r="AE38" i="2"/>
  <c r="AA121" i="2"/>
  <c r="AB121" i="2"/>
  <c r="AB76" i="2"/>
  <c r="AA76" i="2"/>
  <c r="AD94" i="2"/>
  <c r="AE94" i="2"/>
  <c r="AD80" i="2"/>
  <c r="AE80" i="2"/>
  <c r="AE137" i="2"/>
  <c r="AD137" i="2"/>
  <c r="AE122" i="2" l="1"/>
  <c r="AD122" i="2"/>
  <c r="AD76" i="2"/>
  <c r="AE76" i="2"/>
  <c r="AD132" i="2"/>
  <c r="AE132" i="2"/>
  <c r="AE215" i="2"/>
  <c r="AD215" i="2"/>
  <c r="AD121" i="2"/>
  <c r="AE121" i="2"/>
  <c r="AE98" i="2"/>
  <c r="AD98" i="2"/>
  <c r="AE48" i="2"/>
  <c r="AD48" i="2"/>
  <c r="AE43" i="2"/>
  <c r="AC11" i="2" s="1"/>
  <c r="AD43" i="2"/>
  <c r="AD154" i="2"/>
  <c r="AE154" i="2"/>
  <c r="AE202" i="2"/>
  <c r="AD202" i="2"/>
  <c r="AE204" i="2"/>
  <c r="AD204" i="2"/>
  <c r="AD104" i="2"/>
  <c r="AE104" i="2"/>
  <c r="AE213" i="2"/>
  <c r="AD213" i="2"/>
  <c r="AE19" i="2" l="1"/>
</calcChain>
</file>

<file path=xl/sharedStrings.xml><?xml version="1.0" encoding="utf-8"?>
<sst xmlns="http://schemas.openxmlformats.org/spreadsheetml/2006/main" count="1182" uniqueCount="240">
  <si>
    <t>V</t>
  </si>
  <si>
    <t>JAVSO..47..105</t>
  </si>
  <si>
    <t>VSB-059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</si>
  <si>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</si>
  <si>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</si>
  <si>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</si>
  <si>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</si>
  <si>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</si>
  <si>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</si>
  <si>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</si>
  <si>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</si>
  <si>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</si>
  <si>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</si>
  <si>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</si>
  <si>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</si>
  <si>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</si>
  <si>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</si>
  <si>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</si>
  <si>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</si>
  <si>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</si>
  <si>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</si>
  <si>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</si>
  <si>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</si>
  <si>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</si>
  <si>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</si>
  <si>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</si>
  <si>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</si>
  <si>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</si>
  <si>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</si>
  <si>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</si>
  <si>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</si>
  <si>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</si>
  <si>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</si>
  <si>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</si>
  <si>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</si>
  <si>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</si>
  <si>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</si>
  <si>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</si>
  <si>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</si>
  <si>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</si>
  <si>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</si>
  <si>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</si>
  <si>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</si>
  <si>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</si>
  <si>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</si>
  <si>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</si>
  <si>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</si>
  <si>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</si>
  <si>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</si>
  <si>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2019-06-16</t>
  </si>
  <si>
    <t>New LiTE fit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</si>
  <si>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</si>
  <si>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</si>
  <si>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</si>
  <si>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</si>
  <si>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</si>
  <si>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</si>
  <si>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</si>
  <si>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</si>
  <si>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</si>
  <si>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</si>
  <si>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Q.+LiTE fit</t>
  </si>
  <si>
    <t>IBVS 6244</t>
  </si>
  <si>
    <t>wt</t>
  </si>
  <si>
    <t>Q resid</t>
  </si>
  <si>
    <t>Q. resid</t>
  </si>
  <si>
    <t>M</t>
  </si>
  <si>
    <t>days/year</t>
  </si>
  <si>
    <t>AU</t>
  </si>
  <si>
    <t>JAVSO 43, 77</t>
  </si>
  <si>
    <t>JAVSO..44…69</t>
  </si>
  <si>
    <t>JAVSO..45..121</t>
  </si>
  <si>
    <t>JAVSO..46…79 (2018)</t>
  </si>
  <si>
    <t>OEJV 0181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</si>
  <si>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</si>
  <si>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</si>
  <si>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</si>
  <si>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</si>
  <si>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</si>
  <si>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</si>
  <si>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</si>
  <si>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</si>
  <si>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</si>
  <si>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</si>
  <si>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</si>
  <si>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</si>
  <si>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</si>
  <si>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</si>
  <si>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</si>
  <si>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</si>
  <si>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</si>
  <si>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</si>
  <si>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</si>
  <si>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</si>
  <si>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</si>
  <si>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</si>
  <si>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</si>
  <si>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</si>
  <si>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</si>
  <si>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</si>
  <si>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</si>
  <si>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</si>
  <si>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</si>
  <si>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K</t>
  </si>
  <si>
    <t>B</t>
  </si>
  <si>
    <t>Locher K</t>
  </si>
  <si>
    <t>BBSAG Bull.13</t>
  </si>
  <si>
    <t>BBSAG Bull.19</t>
  </si>
  <si>
    <t>BBSAG Bull.20</t>
  </si>
  <si>
    <t>Hevesi Z</t>
  </si>
  <si>
    <t>BBSAG Bull.21</t>
  </si>
  <si>
    <t>Roudier T</t>
  </si>
  <si>
    <t>Ralincourt P</t>
  </si>
  <si>
    <t>Remis J</t>
  </si>
  <si>
    <t>BBSAG Bull.26</t>
  </si>
  <si>
    <t>Poretti E</t>
  </si>
  <si>
    <t>BBSAG Bull.27</t>
  </si>
  <si>
    <t>Figer A</t>
  </si>
  <si>
    <t>Zajacz G</t>
  </si>
  <si>
    <t>Peter H</t>
  </si>
  <si>
    <t>BBSAG Bull.31</t>
  </si>
  <si>
    <t>BBSAG Bull.32</t>
  </si>
  <si>
    <t>Pampaloni C</t>
  </si>
  <si>
    <t>BBSAG Bull.35</t>
  </si>
  <si>
    <t>M. Baldwin</t>
  </si>
  <si>
    <t>AAVSO 3</t>
  </si>
  <si>
    <t>A</t>
  </si>
  <si>
    <t>BBSAG Bull.33</t>
  </si>
  <si>
    <t>Angelo de Parigi</t>
  </si>
  <si>
    <t>v</t>
  </si>
  <si>
    <t>Livi A</t>
  </si>
  <si>
    <t>BBSAG Bull.37</t>
  </si>
  <si>
    <t>Zaccaria N</t>
  </si>
  <si>
    <t>BBSAG Bull.36</t>
  </si>
  <si>
    <t>Leyman R</t>
  </si>
  <si>
    <t>Agnesoni C</t>
  </si>
  <si>
    <t>Benucci M</t>
  </si>
  <si>
    <t>Germann R</t>
  </si>
  <si>
    <t>Nezry E</t>
  </si>
  <si>
    <t>Brown A</t>
  </si>
  <si>
    <t>BBSAG Bull.39</t>
  </si>
  <si>
    <t>BBSAG Bull.40</t>
  </si>
  <si>
    <t>BBSAG Bull.41</t>
  </si>
  <si>
    <t>Mavrofridis G</t>
  </si>
  <si>
    <t>BBSAG Bull.45</t>
  </si>
  <si>
    <t>BBSAG Bull.42</t>
  </si>
  <si>
    <t>BBSAG Bull.43</t>
  </si>
  <si>
    <t>BBSAG Bull.47</t>
  </si>
  <si>
    <t>BBSAG Bull.48</t>
  </si>
  <si>
    <t>BBSAG Bull.51</t>
  </si>
  <si>
    <t>BBSAG Bull.54</t>
  </si>
  <si>
    <t>phe</t>
  </si>
  <si>
    <t>BAC 39,69</t>
  </si>
  <si>
    <t>:</t>
  </si>
  <si>
    <t>BBSAG Bull.65</t>
  </si>
  <si>
    <t>BAAVSS 60,15</t>
  </si>
  <si>
    <t>BAAVSS 61</t>
  </si>
  <si>
    <t>Wils P</t>
  </si>
  <si>
    <t>BBSAG Bull.76</t>
  </si>
  <si>
    <t>BAAVSS 63</t>
  </si>
  <si>
    <t>MVS 11,19</t>
  </si>
  <si>
    <t>D. Williams</t>
  </si>
  <si>
    <t>MVS 11,155</t>
  </si>
  <si>
    <t>BAAVSS 70,16</t>
  </si>
  <si>
    <t>MVS 12,16</t>
  </si>
  <si>
    <t>G. Samolyk</t>
  </si>
  <si>
    <t>BAAVSS 72,22</t>
  </si>
  <si>
    <t>Boistel G</t>
  </si>
  <si>
    <t>BBSAG Bull.90</t>
  </si>
  <si>
    <t>Acerbi F</t>
  </si>
  <si>
    <t>BBSAG Bull.93</t>
  </si>
  <si>
    <t>Friedlingstein C</t>
  </si>
  <si>
    <t>BBSAG Bull.94</t>
  </si>
  <si>
    <t>MVS 12,103</t>
  </si>
  <si>
    <t>9 0.0040</t>
  </si>
  <si>
    <t>BBSAG Bull.100</t>
  </si>
  <si>
    <t>16 0.0040</t>
  </si>
  <si>
    <t>Dahm M</t>
  </si>
  <si>
    <t>phe  V</t>
  </si>
  <si>
    <t>BAV-M 60</t>
  </si>
  <si>
    <t>phe  B</t>
  </si>
  <si>
    <t>C. Hesseltine</t>
  </si>
  <si>
    <t>BRNO 31</t>
  </si>
  <si>
    <t>13 0.0050</t>
  </si>
  <si>
    <t>BBSAG Bull.108</t>
  </si>
  <si>
    <t>IBVS 4533</t>
  </si>
  <si>
    <t>BAA 81</t>
  </si>
  <si>
    <t>BAAVSS 84</t>
  </si>
  <si>
    <t>IBVS 4382</t>
  </si>
  <si>
    <t>ccd</t>
  </si>
  <si>
    <t>S. Cook</t>
  </si>
  <si>
    <t>II</t>
  </si>
  <si>
    <t>IBVS 5643</t>
  </si>
  <si>
    <t>IBVS 5616</t>
  </si>
  <si>
    <t>IBVS 0129</t>
  </si>
  <si>
    <t>IBVS 0180</t>
  </si>
  <si>
    <t>I</t>
  </si>
  <si>
    <t>IBVS 0795</t>
  </si>
  <si>
    <t>IBVS 0456</t>
  </si>
  <si>
    <t>IBVS 0817</t>
  </si>
  <si>
    <t>IBVS 0740</t>
  </si>
  <si>
    <t/>
  </si>
  <si>
    <t>IBVS 0937</t>
  </si>
  <si>
    <t>IBVS 0154</t>
  </si>
  <si>
    <t>IBVS 5588</t>
  </si>
  <si>
    <t># of data points:</t>
  </si>
  <si>
    <t>AR Aur / GSC 02398-01311</t>
  </si>
  <si>
    <t>EA/DM</t>
  </si>
  <si>
    <t>IBVS 5649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</si>
  <si>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</si>
  <si>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</si>
  <si>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</si>
  <si>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</si>
  <si>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</si>
  <si>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</si>
  <si>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5754</t>
  </si>
  <si>
    <t>Start of linear fit &gt;&gt;&gt;&gt;&gt;&gt;&gt;&gt;&gt;&gt;&gt;&gt;&gt;&gt;&gt;&gt;&gt;&gt;&gt;&gt;&gt;</t>
  </si>
  <si>
    <t>OEJV 0060</t>
  </si>
  <si>
    <t>vis</t>
  </si>
  <si>
    <t>IBVS 5887</t>
  </si>
  <si>
    <t>IBVS 5898</t>
  </si>
  <si>
    <t>IBVS 5980</t>
  </si>
  <si>
    <t>BAD</t>
  </si>
  <si>
    <t>Add cycle</t>
  </si>
  <si>
    <t>Old Cycle</t>
  </si>
  <si>
    <t>IBVS 1997</t>
  </si>
  <si>
    <t>PE</t>
  </si>
  <si>
    <t>JAVSO..36..171</t>
  </si>
  <si>
    <t>JAVSO..38..183</t>
  </si>
  <si>
    <t>JAVSO..39...94</t>
  </si>
  <si>
    <t>JAVSO..39..177</t>
  </si>
  <si>
    <t>IBVS 6118</t>
  </si>
  <si>
    <t>IBVS 6125</t>
  </si>
  <si>
    <t>IBVS 6165</t>
  </si>
  <si>
    <t>pg</t>
  </si>
  <si>
    <t>CCD</t>
  </si>
  <si>
    <t>vis?</t>
  </si>
  <si>
    <t>PE?</t>
  </si>
  <si>
    <t>VSB_061</t>
  </si>
  <si>
    <t>JAVSO..46…79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</si>
</sst>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87" formatCode="0.000E+00"/>
  </numFmts>
  <fonts count="4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16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6" fillId="0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1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5" fillId="0" borderId="11" xfId="0" applyFont="1" applyBorder="1" applyAlignment="1">
      <alignment horizontal="left"/>
    </xf>
    <xf numFmtId="0" fontId="7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quotePrefix="1" applyAlignment="1"/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0" fillId="0" borderId="0" xfId="0" applyFill="1" applyBorder="1" applyAlignment="1"/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24" borderId="15" xfId="0" applyFill="1" applyBorder="1" applyAlignment="1">
      <alignment vertical="center"/>
    </xf>
    <xf numFmtId="0" fontId="9" fillId="24" borderId="17" xfId="0" applyFont="1" applyFill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4" borderId="20" xfId="0" applyFill="1" applyBorder="1" applyAlignment="1">
      <alignment vertical="center"/>
    </xf>
    <xf numFmtId="0" fontId="9" fillId="24" borderId="19" xfId="0" applyFont="1" applyFill="1" applyBorder="1" applyAlignment="1">
      <alignment vertical="center"/>
    </xf>
    <xf numFmtId="0" fontId="37" fillId="0" borderId="21" xfId="0" applyFont="1" applyBorder="1" applyAlignment="1">
      <alignment vertical="center"/>
    </xf>
    <xf numFmtId="11" fontId="0" fillId="0" borderId="0" xfId="0" applyNumberForma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5" borderId="20" xfId="0" applyFill="1" applyBorder="1" applyAlignment="1">
      <alignment vertical="center"/>
    </xf>
    <xf numFmtId="0" fontId="9" fillId="26" borderId="19" xfId="0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25" borderId="2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4" borderId="22" xfId="0" applyFill="1" applyBorder="1" applyAlignment="1">
      <alignment vertical="center"/>
    </xf>
    <xf numFmtId="0" fontId="9" fillId="24" borderId="23" xfId="0" applyFont="1" applyFill="1" applyBorder="1" applyAlignment="1">
      <alignment vertical="center"/>
    </xf>
    <xf numFmtId="0" fontId="37" fillId="0" borderId="24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87" fontId="10" fillId="0" borderId="0" xfId="0" applyNumberFormat="1" applyFon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40" fillId="26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5" fillId="0" borderId="0" xfId="41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11" fillId="0" borderId="0" xfId="41" applyFont="1" applyAlignment="1">
      <alignment horizontal="left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2" applyFont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 (2)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37379039741244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3913082860855019"/>
          <c:w val="0.80303162325011712"/>
          <c:h val="0.67826278946668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5B-46CF-9E01-37ABE8249A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1E-4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1.7000000000000001E-2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3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6.9999999999999999E-4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</c:numCache>
              </c:numRef>
            </c:plus>
            <c:minus>
              <c:numRef>
                <c:f>Active!$D$21:$D$971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1E-4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1.7000000000000001E-2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3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6.9999999999999999E-4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Active!$I$21:$I$971</c:f>
              <c:numCache>
                <c:formatCode>General</c:formatCode>
                <c:ptCount val="951"/>
                <c:pt idx="5">
                  <c:v>5.4461748950416222E-3</c:v>
                </c:pt>
                <c:pt idx="8">
                  <c:v>6.1026570256217383E-3</c:v>
                </c:pt>
                <c:pt idx="9">
                  <c:v>3.7567464096355252E-3</c:v>
                </c:pt>
                <c:pt idx="10">
                  <c:v>1.6755826116423123E-2</c:v>
                </c:pt>
                <c:pt idx="11">
                  <c:v>7.4224314303137362E-3</c:v>
                </c:pt>
                <c:pt idx="16">
                  <c:v>1.5069894732732791E-2</c:v>
                </c:pt>
                <c:pt idx="19">
                  <c:v>-4.9599226404097863E-3</c:v>
                </c:pt>
                <c:pt idx="21">
                  <c:v>1.7692142100713681E-2</c:v>
                </c:pt>
                <c:pt idx="22">
                  <c:v>-2.3185332465800457E-3</c:v>
                </c:pt>
                <c:pt idx="23">
                  <c:v>6.6812826989917085E-3</c:v>
                </c:pt>
                <c:pt idx="24">
                  <c:v>-2.319453538802918E-3</c:v>
                </c:pt>
                <c:pt idx="25">
                  <c:v>-3.6528482232824899E-3</c:v>
                </c:pt>
                <c:pt idx="26">
                  <c:v>3.4013757089269347E-2</c:v>
                </c:pt>
                <c:pt idx="27">
                  <c:v>8.6796261748531833E-3</c:v>
                </c:pt>
                <c:pt idx="28">
                  <c:v>-7.6537685090443119E-3</c:v>
                </c:pt>
                <c:pt idx="29">
                  <c:v>-1.6537685078219511E-3</c:v>
                </c:pt>
                <c:pt idx="30">
                  <c:v>1.5346231492003426E-2</c:v>
                </c:pt>
                <c:pt idx="31">
                  <c:v>-2.3205578836495988E-3</c:v>
                </c:pt>
                <c:pt idx="32">
                  <c:v>-2.1662051112798508E-2</c:v>
                </c:pt>
                <c:pt idx="33">
                  <c:v>-6.9971023258403875E-3</c:v>
                </c:pt>
                <c:pt idx="34">
                  <c:v>-3.3049700869014487E-4</c:v>
                </c:pt>
                <c:pt idx="35">
                  <c:v>5.3353720722952858E-3</c:v>
                </c:pt>
                <c:pt idx="36">
                  <c:v>1.9335372075147461E-2</c:v>
                </c:pt>
                <c:pt idx="37">
                  <c:v>-2.6664811986847781E-2</c:v>
                </c:pt>
                <c:pt idx="38">
                  <c:v>7.0010570925660431E-3</c:v>
                </c:pt>
                <c:pt idx="39">
                  <c:v>-2.3999863195058424E-2</c:v>
                </c:pt>
                <c:pt idx="40">
                  <c:v>-5.6729105344857089E-3</c:v>
                </c:pt>
                <c:pt idx="41">
                  <c:v>-5.0063052185578272E-3</c:v>
                </c:pt>
                <c:pt idx="42">
                  <c:v>-1.3673830821062438E-2</c:v>
                </c:pt>
                <c:pt idx="43">
                  <c:v>-8.6738308164058253E-3</c:v>
                </c:pt>
                <c:pt idx="44">
                  <c:v>-3.0074095629970543E-3</c:v>
                </c:pt>
                <c:pt idx="45">
                  <c:v>2.6577232929412276E-3</c:v>
                </c:pt>
                <c:pt idx="46">
                  <c:v>-1.1675671397824772E-2</c:v>
                </c:pt>
                <c:pt idx="47">
                  <c:v>-1.7344117288303096E-2</c:v>
                </c:pt>
                <c:pt idx="48">
                  <c:v>-1.6344117291737348E-2</c:v>
                </c:pt>
                <c:pt idx="49">
                  <c:v>-5.6821134203346446E-3</c:v>
                </c:pt>
                <c:pt idx="50">
                  <c:v>-6.0156921608722769E-3</c:v>
                </c:pt>
                <c:pt idx="51">
                  <c:v>6.3162300575640984E-3</c:v>
                </c:pt>
                <c:pt idx="52">
                  <c:v>8.316230057971552E-3</c:v>
                </c:pt>
                <c:pt idx="53">
                  <c:v>9.9826513105654158E-3</c:v>
                </c:pt>
                <c:pt idx="54">
                  <c:v>-1.2018084918963723E-2</c:v>
                </c:pt>
                <c:pt idx="55">
                  <c:v>-1.0018084918556269E-2</c:v>
                </c:pt>
                <c:pt idx="56">
                  <c:v>-9.0180849147145636E-3</c:v>
                </c:pt>
                <c:pt idx="57">
                  <c:v>-6.018084917741362E-3</c:v>
                </c:pt>
                <c:pt idx="58">
                  <c:v>-5.0180849138996564E-3</c:v>
                </c:pt>
                <c:pt idx="59">
                  <c:v>3.9819150842959061E-3</c:v>
                </c:pt>
                <c:pt idx="60">
                  <c:v>3.6485203963820823E-3</c:v>
                </c:pt>
                <c:pt idx="61">
                  <c:v>-7.6848742901347578E-3</c:v>
                </c:pt>
                <c:pt idx="62">
                  <c:v>-1.2351663659501355E-2</c:v>
                </c:pt>
                <c:pt idx="63">
                  <c:v>1.0647784169123042E-2</c:v>
                </c:pt>
                <c:pt idx="64">
                  <c:v>-1.4019005204318091E-2</c:v>
                </c:pt>
                <c:pt idx="65">
                  <c:v>-8.0190052030957304E-3</c:v>
                </c:pt>
                <c:pt idx="66">
                  <c:v>-1.3019925499975216E-2</c:v>
                </c:pt>
                <c:pt idx="67">
                  <c:v>2.9798904433846474E-3</c:v>
                </c:pt>
                <c:pt idx="68">
                  <c:v>-1.6687451097823214E-2</c:v>
                </c:pt>
                <c:pt idx="69">
                  <c:v>-1.1687451093166601E-2</c:v>
                </c:pt>
                <c:pt idx="70">
                  <c:v>-4.687451095378492E-3</c:v>
                </c:pt>
                <c:pt idx="71">
                  <c:v>-3.6874510915367864E-3</c:v>
                </c:pt>
                <c:pt idx="72">
                  <c:v>2.3125489024096169E-3</c:v>
                </c:pt>
                <c:pt idx="73">
                  <c:v>-1.302084578492213E-2</c:v>
                </c:pt>
                <c:pt idx="74">
                  <c:v>-1.2020845788356382E-2</c:v>
                </c:pt>
                <c:pt idx="75">
                  <c:v>-1.7358841920213308E-2</c:v>
                </c:pt>
                <c:pt idx="76">
                  <c:v>-1.56938931249897E-2</c:v>
                </c:pt>
                <c:pt idx="77">
                  <c:v>-1.3693893124582246E-2</c:v>
                </c:pt>
                <c:pt idx="78">
                  <c:v>-1.2693893128016498E-2</c:v>
                </c:pt>
                <c:pt idx="79">
                  <c:v>-6.6938931267941371E-3</c:v>
                </c:pt>
                <c:pt idx="80">
                  <c:v>-2.3027471863315441E-2</c:v>
                </c:pt>
                <c:pt idx="81">
                  <c:v>-1.5361418729298748E-2</c:v>
                </c:pt>
                <c:pt idx="82">
                  <c:v>3.0518658604705706E-4</c:v>
                </c:pt>
                <c:pt idx="83">
                  <c:v>-1.1696653993567452E-2</c:v>
                </c:pt>
                <c:pt idx="84">
                  <c:v>-1.1030784909962676E-2</c:v>
                </c:pt>
                <c:pt idx="85">
                  <c:v>-1.0030784906120971E-2</c:v>
                </c:pt>
                <c:pt idx="86">
                  <c:v>-1.1697574278514367E-2</c:v>
                </c:pt>
                <c:pt idx="88">
                  <c:v>-2.0392515725689009E-3</c:v>
                </c:pt>
                <c:pt idx="89">
                  <c:v>-1.4039987800060771E-2</c:v>
                </c:pt>
                <c:pt idx="90">
                  <c:v>-3.0401718540815637E-3</c:v>
                </c:pt>
                <c:pt idx="91">
                  <c:v>-1.0707513400120661E-2</c:v>
                </c:pt>
                <c:pt idx="92">
                  <c:v>-2.0382401315146126E-2</c:v>
                </c:pt>
                <c:pt idx="95">
                  <c:v>-5.3851621923968196E-3</c:v>
                </c:pt>
                <c:pt idx="97">
                  <c:v>6.2259724298201036E-2</c:v>
                </c:pt>
                <c:pt idx="98">
                  <c:v>-7.7478220700868405E-3</c:v>
                </c:pt>
                <c:pt idx="100">
                  <c:v>9.0700353757711127E-4</c:v>
                </c:pt>
                <c:pt idx="102">
                  <c:v>4.2378214202472009E-3</c:v>
                </c:pt>
                <c:pt idx="103">
                  <c:v>6.2378214206546545E-3</c:v>
                </c:pt>
                <c:pt idx="104">
                  <c:v>1.7237821419257671E-2</c:v>
                </c:pt>
                <c:pt idx="105">
                  <c:v>6.2304591046995483E-3</c:v>
                </c:pt>
                <c:pt idx="109">
                  <c:v>5.2284344710642472E-3</c:v>
                </c:pt>
                <c:pt idx="110">
                  <c:v>-1.1049602180719376E-3</c:v>
                </c:pt>
                <c:pt idx="111">
                  <c:v>-4.4409317124518566E-3</c:v>
                </c:pt>
                <c:pt idx="113">
                  <c:v>-4.7813206037972122E-3</c:v>
                </c:pt>
                <c:pt idx="114">
                  <c:v>-4.7816887163207866E-3</c:v>
                </c:pt>
                <c:pt idx="115">
                  <c:v>-1.6784081461082678E-2</c:v>
                </c:pt>
                <c:pt idx="116">
                  <c:v>-4.4580490939551964E-3</c:v>
                </c:pt>
                <c:pt idx="117">
                  <c:v>-1.7914437776198611E-3</c:v>
                </c:pt>
                <c:pt idx="118">
                  <c:v>-4.7916278344928287E-3</c:v>
                </c:pt>
                <c:pt idx="119">
                  <c:v>6.5380856904084794E-3</c:v>
                </c:pt>
                <c:pt idx="120">
                  <c:v>5.3090744040673599E-4</c:v>
                </c:pt>
                <c:pt idx="121">
                  <c:v>-1.180248724995181E-2</c:v>
                </c:pt>
                <c:pt idx="122">
                  <c:v>9.8613571972236969E-3</c:v>
                </c:pt>
                <c:pt idx="123">
                  <c:v>4.7520968320895918E-2</c:v>
                </c:pt>
                <c:pt idx="124">
                  <c:v>6.0520048020407557E-2</c:v>
                </c:pt>
                <c:pt idx="125">
                  <c:v>5.418665333854733E-2</c:v>
                </c:pt>
                <c:pt idx="126">
                  <c:v>3.507348032144364E-3</c:v>
                </c:pt>
                <c:pt idx="128">
                  <c:v>0</c:v>
                </c:pt>
                <c:pt idx="129">
                  <c:v>3.1830619540414773E-2</c:v>
                </c:pt>
                <c:pt idx="133">
                  <c:v>1.0819392009580042E-2</c:v>
                </c:pt>
                <c:pt idx="134">
                  <c:v>-4.1813442221609876E-3</c:v>
                </c:pt>
                <c:pt idx="135">
                  <c:v>-1.813442213460803E-4</c:v>
                </c:pt>
                <c:pt idx="136">
                  <c:v>1.5485261093999725E-2</c:v>
                </c:pt>
                <c:pt idx="137">
                  <c:v>1.3816999256960116E-2</c:v>
                </c:pt>
                <c:pt idx="138">
                  <c:v>1.3816999256960116E-2</c:v>
                </c:pt>
                <c:pt idx="140">
                  <c:v>4.8105572277563624E-3</c:v>
                </c:pt>
                <c:pt idx="144">
                  <c:v>7.7967528995941393E-3</c:v>
                </c:pt>
                <c:pt idx="145">
                  <c:v>9.7958326005027629E-3</c:v>
                </c:pt>
                <c:pt idx="147">
                  <c:v>1.1209446893190034E-3</c:v>
                </c:pt>
                <c:pt idx="148">
                  <c:v>4.7875499949441291E-3</c:v>
                </c:pt>
                <c:pt idx="149">
                  <c:v>8.7875499957590364E-3</c:v>
                </c:pt>
                <c:pt idx="150">
                  <c:v>6.1191041095298715E-3</c:v>
                </c:pt>
                <c:pt idx="184">
                  <c:v>5.9136955023859628E-3</c:v>
                </c:pt>
                <c:pt idx="185">
                  <c:v>5.9136955023859628E-3</c:v>
                </c:pt>
                <c:pt idx="186">
                  <c:v>5.9136955605936237E-3</c:v>
                </c:pt>
                <c:pt idx="188">
                  <c:v>8.5710978455608711E-3</c:v>
                </c:pt>
                <c:pt idx="189">
                  <c:v>8.5710978455608711E-3</c:v>
                </c:pt>
                <c:pt idx="190">
                  <c:v>8.5710979765281081E-3</c:v>
                </c:pt>
                <c:pt idx="191">
                  <c:v>-4.7630329354433343E-3</c:v>
                </c:pt>
                <c:pt idx="192">
                  <c:v>-4.7630328699597158E-3</c:v>
                </c:pt>
                <c:pt idx="193">
                  <c:v>-4.7630328699597158E-3</c:v>
                </c:pt>
                <c:pt idx="194">
                  <c:v>2.9035721672698855E-3</c:v>
                </c:pt>
                <c:pt idx="195">
                  <c:v>2.9035721672698855E-3</c:v>
                </c:pt>
                <c:pt idx="196">
                  <c:v>2.9035723782726564E-3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5B-46CF-9E01-37ABE8249A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Active!$J$21:$J$971</c:f>
              <c:numCache>
                <c:formatCode>General</c:formatCode>
                <c:ptCount val="951"/>
                <c:pt idx="0">
                  <c:v>-3.8546272735402454E-3</c:v>
                </c:pt>
                <c:pt idx="1">
                  <c:v>-3.6880219595332164E-3</c:v>
                </c:pt>
                <c:pt idx="2">
                  <c:v>0</c:v>
                </c:pt>
                <c:pt idx="3">
                  <c:v>-1.3339468569029123E-4</c:v>
                </c:pt>
                <c:pt idx="4">
                  <c:v>-2.3431497538695112E-4</c:v>
                </c:pt>
                <c:pt idx="6">
                  <c:v>3.7459908344317228E-3</c:v>
                </c:pt>
                <c:pt idx="7">
                  <c:v>3.8443343146354891E-3</c:v>
                </c:pt>
                <c:pt idx="12">
                  <c:v>8.7543536574230529E-3</c:v>
                </c:pt>
                <c:pt idx="13">
                  <c:v>9.2119401306263171E-3</c:v>
                </c:pt>
                <c:pt idx="14">
                  <c:v>9.5785454468568787E-3</c:v>
                </c:pt>
                <c:pt idx="15">
                  <c:v>9.0377884480403736E-3</c:v>
                </c:pt>
                <c:pt idx="17">
                  <c:v>9.4582990859635174E-3</c:v>
                </c:pt>
                <c:pt idx="18">
                  <c:v>9.5582990834373049E-3</c:v>
                </c:pt>
                <c:pt idx="20">
                  <c:v>6.0282976555754431E-3</c:v>
                </c:pt>
                <c:pt idx="87">
                  <c:v>-3.9040163028403185E-3</c:v>
                </c:pt>
                <c:pt idx="93">
                  <c:v>-6.2176365827326663E-3</c:v>
                </c:pt>
                <c:pt idx="94">
                  <c:v>-5.0510312721598893E-3</c:v>
                </c:pt>
                <c:pt idx="96">
                  <c:v>-8.2710935748764314E-3</c:v>
                </c:pt>
                <c:pt idx="99">
                  <c:v>-5.483793567691464E-3</c:v>
                </c:pt>
                <c:pt idx="101">
                  <c:v>-7.1612582905800082E-3</c:v>
                </c:pt>
                <c:pt idx="106">
                  <c:v>-6.6363302612444386E-3</c:v>
                </c:pt>
                <c:pt idx="107">
                  <c:v>-6.5697249519871548E-3</c:v>
                </c:pt>
                <c:pt idx="108">
                  <c:v>-6.3713814743096009E-3</c:v>
                </c:pt>
                <c:pt idx="112">
                  <c:v>-5.1796640764223412E-3</c:v>
                </c:pt>
                <c:pt idx="127">
                  <c:v>5.7732171117095277E-3</c:v>
                </c:pt>
                <c:pt idx="130">
                  <c:v>5.0972248573089018E-3</c:v>
                </c:pt>
                <c:pt idx="131">
                  <c:v>5.2972248522564769E-3</c:v>
                </c:pt>
                <c:pt idx="141">
                  <c:v>7.1771625443943776E-3</c:v>
                </c:pt>
                <c:pt idx="142">
                  <c:v>6.6096369409933686E-3</c:v>
                </c:pt>
                <c:pt idx="143">
                  <c:v>2.6978572423104197E-3</c:v>
                </c:pt>
                <c:pt idx="146">
                  <c:v>7.554523428552784E-3</c:v>
                </c:pt>
                <c:pt idx="154">
                  <c:v>-9.6330880987807177E-3</c:v>
                </c:pt>
                <c:pt idx="156">
                  <c:v>-8.7755016211303882E-3</c:v>
                </c:pt>
                <c:pt idx="157">
                  <c:v>-9.0088963115704246E-3</c:v>
                </c:pt>
                <c:pt idx="158">
                  <c:v>-1.0598324792226776E-2</c:v>
                </c:pt>
                <c:pt idx="159">
                  <c:v>-9.2656663327943534E-3</c:v>
                </c:pt>
                <c:pt idx="160">
                  <c:v>-1.0142578896193299E-2</c:v>
                </c:pt>
                <c:pt idx="161">
                  <c:v>-1.0443499180837534E-2</c:v>
                </c:pt>
                <c:pt idx="163">
                  <c:v>-9.6442354115424678E-3</c:v>
                </c:pt>
                <c:pt idx="165">
                  <c:v>-1.241746680898359E-2</c:v>
                </c:pt>
                <c:pt idx="166">
                  <c:v>-1.0617466810799669E-2</c:v>
                </c:pt>
                <c:pt idx="167">
                  <c:v>-1.0351781784265768E-2</c:v>
                </c:pt>
                <c:pt idx="168">
                  <c:v>-9.9525180121418089E-3</c:v>
                </c:pt>
                <c:pt idx="169">
                  <c:v>-1.00859126978321E-2</c:v>
                </c:pt>
                <c:pt idx="170">
                  <c:v>-7.4193073887727223E-3</c:v>
                </c:pt>
                <c:pt idx="171">
                  <c:v>-8.8875692235887982E-3</c:v>
                </c:pt>
                <c:pt idx="179">
                  <c:v>2.5107146939262748E-5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5B-46CF-9E01-37ABE8249A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Active!$K$21:$K$971</c:f>
              <c:numCache>
                <c:formatCode>General</c:formatCode>
                <c:ptCount val="951"/>
                <c:pt idx="132">
                  <c:v>9.9610692996066064E-3</c:v>
                </c:pt>
                <c:pt idx="153">
                  <c:v>-7.9996934146038257E-3</c:v>
                </c:pt>
                <c:pt idx="155">
                  <c:v>-8.8755016186041757E-3</c:v>
                </c:pt>
                <c:pt idx="162">
                  <c:v>-9.9436832388164476E-3</c:v>
                </c:pt>
                <c:pt idx="164">
                  <c:v>-1.0011208840296604E-2</c:v>
                </c:pt>
                <c:pt idx="172">
                  <c:v>-8.5987967540859245E-3</c:v>
                </c:pt>
                <c:pt idx="173">
                  <c:v>-7.9997170396381989E-3</c:v>
                </c:pt>
                <c:pt idx="174">
                  <c:v>-7.9670585837448016E-3</c:v>
                </c:pt>
                <c:pt idx="175">
                  <c:v>-8.2006373268086463E-3</c:v>
                </c:pt>
                <c:pt idx="176">
                  <c:v>-7.0402899800683372E-3</c:v>
                </c:pt>
                <c:pt idx="177">
                  <c:v>-6.8448914244072512E-3</c:v>
                </c:pt>
                <c:pt idx="178">
                  <c:v>-1.2989005990675651E-3</c:v>
                </c:pt>
                <c:pt idx="181">
                  <c:v>3.0821412365185097E-3</c:v>
                </c:pt>
                <c:pt idx="182">
                  <c:v>1.2487465792219155E-3</c:v>
                </c:pt>
                <c:pt idx="183">
                  <c:v>3.3474583542556502E-3</c:v>
                </c:pt>
                <c:pt idx="187">
                  <c:v>1.9718342155101709E-3</c:v>
                </c:pt>
                <c:pt idx="197">
                  <c:v>5.8032042652484961E-3</c:v>
                </c:pt>
                <c:pt idx="198">
                  <c:v>5.5272120007430203E-3</c:v>
                </c:pt>
                <c:pt idx="199">
                  <c:v>5.4906883306102827E-3</c:v>
                </c:pt>
                <c:pt idx="200">
                  <c:v>5.0811173205147497E-3</c:v>
                </c:pt>
                <c:pt idx="201">
                  <c:v>3.9062294017639942E-3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5B-46CF-9E01-37ABE8249A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5B-46CF-9E01-37ABE8249A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5B-46CF-9E01-37ABE8249A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Active!$N$21:$N$971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5B-46CF-9E01-37ABE8249A7D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</c:v>
                </c:pt>
                <c:pt idx="1">
                  <c:v>-2900</c:v>
                </c:pt>
                <c:pt idx="2">
                  <c:v>-2800</c:v>
                </c:pt>
                <c:pt idx="3">
                  <c:v>-2700</c:v>
                </c:pt>
                <c:pt idx="4">
                  <c:v>-2600</c:v>
                </c:pt>
                <c:pt idx="5">
                  <c:v>-2500</c:v>
                </c:pt>
                <c:pt idx="6">
                  <c:v>-2400</c:v>
                </c:pt>
                <c:pt idx="7">
                  <c:v>-2300</c:v>
                </c:pt>
                <c:pt idx="8">
                  <c:v>-2200</c:v>
                </c:pt>
                <c:pt idx="9">
                  <c:v>-2100</c:v>
                </c:pt>
                <c:pt idx="10">
                  <c:v>-2000</c:v>
                </c:pt>
                <c:pt idx="11">
                  <c:v>-1900</c:v>
                </c:pt>
                <c:pt idx="12">
                  <c:v>-1800</c:v>
                </c:pt>
                <c:pt idx="13">
                  <c:v>-1700</c:v>
                </c:pt>
                <c:pt idx="14">
                  <c:v>-1600</c:v>
                </c:pt>
                <c:pt idx="15">
                  <c:v>-1500</c:v>
                </c:pt>
                <c:pt idx="16">
                  <c:v>-1400</c:v>
                </c:pt>
                <c:pt idx="17">
                  <c:v>-1300</c:v>
                </c:pt>
                <c:pt idx="18">
                  <c:v>-1200</c:v>
                </c:pt>
                <c:pt idx="19">
                  <c:v>-1100</c:v>
                </c:pt>
                <c:pt idx="20">
                  <c:v>-1000</c:v>
                </c:pt>
                <c:pt idx="21">
                  <c:v>-900</c:v>
                </c:pt>
                <c:pt idx="22">
                  <c:v>-800</c:v>
                </c:pt>
                <c:pt idx="23">
                  <c:v>-700</c:v>
                </c:pt>
                <c:pt idx="24">
                  <c:v>-600</c:v>
                </c:pt>
                <c:pt idx="25">
                  <c:v>-500</c:v>
                </c:pt>
                <c:pt idx="26">
                  <c:v>-400</c:v>
                </c:pt>
                <c:pt idx="27">
                  <c:v>-300</c:v>
                </c:pt>
                <c:pt idx="28">
                  <c:v>-200</c:v>
                </c:pt>
                <c:pt idx="29">
                  <c:v>-100</c:v>
                </c:pt>
                <c:pt idx="30">
                  <c:v>0</c:v>
                </c:pt>
                <c:pt idx="31">
                  <c:v>100</c:v>
                </c:pt>
                <c:pt idx="32">
                  <c:v>200</c:v>
                </c:pt>
                <c:pt idx="33">
                  <c:v>300</c:v>
                </c:pt>
                <c:pt idx="34">
                  <c:v>400</c:v>
                </c:pt>
                <c:pt idx="35">
                  <c:v>500</c:v>
                </c:pt>
                <c:pt idx="36">
                  <c:v>600</c:v>
                </c:pt>
                <c:pt idx="37">
                  <c:v>700</c:v>
                </c:pt>
                <c:pt idx="38">
                  <c:v>800</c:v>
                </c:pt>
                <c:pt idx="39">
                  <c:v>900</c:v>
                </c:pt>
                <c:pt idx="40">
                  <c:v>1000</c:v>
                </c:pt>
                <c:pt idx="41">
                  <c:v>1100</c:v>
                </c:pt>
                <c:pt idx="42">
                  <c:v>1200</c:v>
                </c:pt>
                <c:pt idx="43">
                  <c:v>1300</c:v>
                </c:pt>
                <c:pt idx="44">
                  <c:v>1400</c:v>
                </c:pt>
                <c:pt idx="45">
                  <c:v>1500</c:v>
                </c:pt>
                <c:pt idx="46">
                  <c:v>1600</c:v>
                </c:pt>
                <c:pt idx="47">
                  <c:v>1700</c:v>
                </c:pt>
                <c:pt idx="48">
                  <c:v>1800</c:v>
                </c:pt>
                <c:pt idx="49">
                  <c:v>1900</c:v>
                </c:pt>
                <c:pt idx="50">
                  <c:v>2000</c:v>
                </c:pt>
                <c:pt idx="51">
                  <c:v>2100</c:v>
                </c:pt>
                <c:pt idx="52">
                  <c:v>2200</c:v>
                </c:pt>
                <c:pt idx="53">
                  <c:v>2300</c:v>
                </c:pt>
                <c:pt idx="54">
                  <c:v>2400</c:v>
                </c:pt>
                <c:pt idx="55">
                  <c:v>2500</c:v>
                </c:pt>
                <c:pt idx="56">
                  <c:v>2600</c:v>
                </c:pt>
                <c:pt idx="57">
                  <c:v>2700</c:v>
                </c:pt>
                <c:pt idx="58">
                  <c:v>2800</c:v>
                </c:pt>
                <c:pt idx="59">
                  <c:v>2900</c:v>
                </c:pt>
                <c:pt idx="60">
                  <c:v>3000</c:v>
                </c:pt>
                <c:pt idx="61">
                  <c:v>3100</c:v>
                </c:pt>
                <c:pt idx="62">
                  <c:v>3200</c:v>
                </c:pt>
                <c:pt idx="63">
                  <c:v>3300</c:v>
                </c:pt>
                <c:pt idx="64">
                  <c:v>3400</c:v>
                </c:pt>
                <c:pt idx="65">
                  <c:v>3500</c:v>
                </c:pt>
                <c:pt idx="66">
                  <c:v>3600</c:v>
                </c:pt>
                <c:pt idx="67">
                  <c:v>3700</c:v>
                </c:pt>
                <c:pt idx="68">
                  <c:v>3800</c:v>
                </c:pt>
                <c:pt idx="69">
                  <c:v>3900</c:v>
                </c:pt>
                <c:pt idx="70">
                  <c:v>4000</c:v>
                </c:pt>
                <c:pt idx="71">
                  <c:v>4100</c:v>
                </c:pt>
                <c:pt idx="72">
                  <c:v>4200</c:v>
                </c:pt>
                <c:pt idx="73">
                  <c:v>4300</c:v>
                </c:pt>
                <c:pt idx="74">
                  <c:v>4400</c:v>
                </c:pt>
                <c:pt idx="75">
                  <c:v>4500</c:v>
                </c:pt>
                <c:pt idx="76">
                  <c:v>4600</c:v>
                </c:pt>
                <c:pt idx="77">
                  <c:v>4700</c:v>
                </c:pt>
                <c:pt idx="78">
                  <c:v>4800</c:v>
                </c:pt>
                <c:pt idx="79">
                  <c:v>4900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-3.8240542434507183E-5</c:v>
                </c:pt>
                <c:pt idx="1">
                  <c:v>-1.4906381162147226E-3</c:v>
                </c:pt>
                <c:pt idx="2">
                  <c:v>-2.5925752681633081E-3</c:v>
                </c:pt>
                <c:pt idx="3">
                  <c:v>-3.2894190823613495E-3</c:v>
                </c:pt>
                <c:pt idx="4">
                  <c:v>-3.5257805074686913E-3</c:v>
                </c:pt>
                <c:pt idx="5">
                  <c:v>-3.2448849247727167E-3</c:v>
                </c:pt>
                <c:pt idx="6">
                  <c:v>-2.3908856838410772E-3</c:v>
                </c:pt>
                <c:pt idx="7">
                  <c:v>-9.1779419102601227E-4</c:v>
                </c:pt>
                <c:pt idx="8">
                  <c:v>1.1868242031330537E-3</c:v>
                </c:pt>
                <c:pt idx="9">
                  <c:v>3.8487455443524873E-3</c:v>
                </c:pt>
                <c:pt idx="10">
                  <c:v>6.8141169607236554E-3</c:v>
                </c:pt>
                <c:pt idx="11">
                  <c:v>9.571862562385406E-3</c:v>
                </c:pt>
                <c:pt idx="12">
                  <c:v>1.1483601752279499E-2</c:v>
                </c:pt>
                <c:pt idx="13">
                  <c:v>1.2166854363521881E-2</c:v>
                </c:pt>
                <c:pt idx="14">
                  <c:v>1.1685830710736346E-2</c:v>
                </c:pt>
                <c:pt idx="15">
                  <c:v>1.0352649183359881E-2</c:v>
                </c:pt>
                <c:pt idx="16">
                  <c:v>8.4944475487875939E-3</c:v>
                </c:pt>
                <c:pt idx="17">
                  <c:v>6.3671656834664823E-3</c:v>
                </c:pt>
                <c:pt idx="18">
                  <c:v>4.1544033266235156E-3</c:v>
                </c:pt>
                <c:pt idx="19">
                  <c:v>1.9871895437329093E-3</c:v>
                </c:pt>
                <c:pt idx="20">
                  <c:v>-3.765545635583999E-5</c:v>
                </c:pt>
                <c:pt idx="21">
                  <c:v>-1.8444078540593347E-3</c:v>
                </c:pt>
                <c:pt idx="22">
                  <c:v>-3.3696868849171046E-3</c:v>
                </c:pt>
                <c:pt idx="23">
                  <c:v>-4.5565082242111869E-3</c:v>
                </c:pt>
                <c:pt idx="24">
                  <c:v>-5.3501475345269726E-3</c:v>
                </c:pt>
                <c:pt idx="25">
                  <c:v>-5.6955009661611858E-3</c:v>
                </c:pt>
                <c:pt idx="26">
                  <c:v>-5.5360355268772293E-3</c:v>
                </c:pt>
                <c:pt idx="27">
                  <c:v>-4.815256809160836E-3</c:v>
                </c:pt>
                <c:pt idx="28">
                  <c:v>-3.483699391133716E-3</c:v>
                </c:pt>
                <c:pt idx="29">
                  <c:v>-1.5183850203736838E-3</c:v>
                </c:pt>
                <c:pt idx="30">
                  <c:v>1.0319571063086101E-3</c:v>
                </c:pt>
                <c:pt idx="31">
                  <c:v>3.9617934992028092E-3</c:v>
                </c:pt>
                <c:pt idx="32">
                  <c:v>6.8158802455270395E-3</c:v>
                </c:pt>
                <c:pt idx="33">
                  <c:v>8.9556285052804618E-3</c:v>
                </c:pt>
                <c:pt idx="34">
                  <c:v>9.9114329463556305E-3</c:v>
                </c:pt>
                <c:pt idx="35">
                  <c:v>9.6576850783500409E-3</c:v>
                </c:pt>
                <c:pt idx="36">
                  <c:v>8.4767126586513444E-3</c:v>
                </c:pt>
                <c:pt idx="37">
                  <c:v>6.7044605606575523E-3</c:v>
                </c:pt>
                <c:pt idx="38">
                  <c:v>4.6140815303970534E-3</c:v>
                </c:pt>
                <c:pt idx="39">
                  <c:v>2.4034207494346652E-3</c:v>
                </c:pt>
                <c:pt idx="40">
                  <c:v>2.1322851786139297E-4</c:v>
                </c:pt>
                <c:pt idx="41">
                  <c:v>-1.8535182574137346E-3</c:v>
                </c:pt>
                <c:pt idx="42">
                  <c:v>-3.7173706215727679E-3</c:v>
                </c:pt>
                <c:pt idx="43">
                  <c:v>-5.3128411404028617E-3</c:v>
                </c:pt>
                <c:pt idx="44">
                  <c:v>-6.5819584742198662E-3</c:v>
                </c:pt>
                <c:pt idx="45">
                  <c:v>-7.4697814188164381E-3</c:v>
                </c:pt>
                <c:pt idx="46">
                  <c:v>-7.921438670092101E-3</c:v>
                </c:pt>
                <c:pt idx="47">
                  <c:v>-7.8806980381065615E-3</c:v>
                </c:pt>
                <c:pt idx="48">
                  <c:v>-7.2907246312263196E-3</c:v>
                </c:pt>
                <c:pt idx="49">
                  <c:v>-6.0994497377719285E-3</c:v>
                </c:pt>
                <c:pt idx="50">
                  <c:v>-4.27542698213492E-3</c:v>
                </c:pt>
                <c:pt idx="51">
                  <c:v>-1.845985850787976E-3</c:v>
                </c:pt>
                <c:pt idx="52">
                  <c:v>1.0265861078519105E-3</c:v>
                </c:pt>
                <c:pt idx="53">
                  <c:v>3.9451322486994019E-3</c:v>
                </c:pt>
                <c:pt idx="54">
                  <c:v>6.2892953067566091E-3</c:v>
                </c:pt>
                <c:pt idx="55">
                  <c:v>7.5172089795749091E-3</c:v>
                </c:pt>
                <c:pt idx="56">
                  <c:v>7.5052301372317796E-3</c:v>
                </c:pt>
                <c:pt idx="57">
                  <c:v>6.4928079305953106E-3</c:v>
                </c:pt>
                <c:pt idx="58">
                  <c:v>4.8194823585658887E-3</c:v>
                </c:pt>
                <c:pt idx="59">
                  <c:v>2.7753186258417184E-3</c:v>
                </c:pt>
                <c:pt idx="60">
                  <c:v>5.7336718087960185E-4</c:v>
                </c:pt>
                <c:pt idx="61">
                  <c:v>-1.6349676502566189E-3</c:v>
                </c:pt>
                <c:pt idx="62">
                  <c:v>-3.7398793706283381E-3</c:v>
                </c:pt>
                <c:pt idx="63">
                  <c:v>-5.6577462386986025E-3</c:v>
                </c:pt>
                <c:pt idx="64">
                  <c:v>-7.3206726743239416E-3</c:v>
                </c:pt>
                <c:pt idx="65">
                  <c:v>-8.669488701874976E-3</c:v>
                </c:pt>
                <c:pt idx="66">
                  <c:v>-9.6488957707248201E-3</c:v>
                </c:pt>
                <c:pt idx="67">
                  <c:v>-1.0204185328726736E-2</c:v>
                </c:pt>
                <c:pt idx="68">
                  <c:v>-1.0279453616057322E-2</c:v>
                </c:pt>
                <c:pt idx="69">
                  <c:v>-9.8177593869111044E-3</c:v>
                </c:pt>
                <c:pt idx="70">
                  <c:v>-8.7651398392072904E-3</c:v>
                </c:pt>
                <c:pt idx="71">
                  <c:v>-7.0834208723309974E-3</c:v>
                </c:pt>
                <c:pt idx="72">
                  <c:v>-4.7821475220132187E-3</c:v>
                </c:pt>
                <c:pt idx="73">
                  <c:v>-1.9855904714658475E-3</c:v>
                </c:pt>
                <c:pt idx="74">
                  <c:v>9.6669495894741901E-4</c:v>
                </c:pt>
                <c:pt idx="75">
                  <c:v>3.4879179098014457E-3</c:v>
                </c:pt>
                <c:pt idx="76">
                  <c:v>4.9824671385127976E-3</c:v>
                </c:pt>
                <c:pt idx="77">
                  <c:v>5.2248108699062094E-3</c:v>
                </c:pt>
                <c:pt idx="78">
                  <c:v>4.3975918169447351E-3</c:v>
                </c:pt>
                <c:pt idx="79">
                  <c:v>2.8370223616927112E-3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5B-46CF-9E01-37ABE8249A7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Active!$U$21:$U$971</c:f>
              <c:numCache>
                <c:formatCode>General</c:formatCode>
                <c:ptCount val="951"/>
                <c:pt idx="128">
                  <c:v>6.9833380410273094E-2</c:v>
                </c:pt>
                <c:pt idx="139">
                  <c:v>0.21558750000258442</c:v>
                </c:pt>
                <c:pt idx="151">
                  <c:v>0.31740785295551177</c:v>
                </c:pt>
                <c:pt idx="152">
                  <c:v>8.9607668902317528E-2</c:v>
                </c:pt>
                <c:pt idx="180">
                  <c:v>3.5889135644538328E-2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5B-46CF-9E01-37ABE824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83424"/>
        <c:axId val="1"/>
      </c:scatterChart>
      <c:valAx>
        <c:axId val="713583424"/>
        <c:scaling>
          <c:orientation val="minMax"/>
          <c:max val="5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724662025942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91305565065236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583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99680974221656"/>
          <c:y val="0.92753897067214419"/>
          <c:w val="0.83501824898150367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47902688634509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0264927672768"/>
          <c:y val="0.13872851947553438"/>
          <c:w val="0.7966393092168701"/>
          <c:h val="0.679191709932303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5B-414D-A189-54CF78D3CA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1E-4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1.7000000000000001E-2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3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6.9999999999999999E-4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</c:numCache>
              </c:numRef>
            </c:plus>
            <c:minus>
              <c:numRef>
                <c:f>Active!$D$21:$D$971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1E-4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1.7000000000000001E-2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3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6.9999999999999999E-4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Active!$I$21:$I$971</c:f>
              <c:numCache>
                <c:formatCode>General</c:formatCode>
                <c:ptCount val="951"/>
                <c:pt idx="5">
                  <c:v>5.4461748950416222E-3</c:v>
                </c:pt>
                <c:pt idx="8">
                  <c:v>6.1026570256217383E-3</c:v>
                </c:pt>
                <c:pt idx="9">
                  <c:v>3.7567464096355252E-3</c:v>
                </c:pt>
                <c:pt idx="10">
                  <c:v>1.6755826116423123E-2</c:v>
                </c:pt>
                <c:pt idx="11">
                  <c:v>7.4224314303137362E-3</c:v>
                </c:pt>
                <c:pt idx="16">
                  <c:v>1.5069894732732791E-2</c:v>
                </c:pt>
                <c:pt idx="19">
                  <c:v>-4.9599226404097863E-3</c:v>
                </c:pt>
                <c:pt idx="21">
                  <c:v>1.7692142100713681E-2</c:v>
                </c:pt>
                <c:pt idx="22">
                  <c:v>-2.3185332465800457E-3</c:v>
                </c:pt>
                <c:pt idx="23">
                  <c:v>6.6812826989917085E-3</c:v>
                </c:pt>
                <c:pt idx="24">
                  <c:v>-2.319453538802918E-3</c:v>
                </c:pt>
                <c:pt idx="25">
                  <c:v>-3.6528482232824899E-3</c:v>
                </c:pt>
                <c:pt idx="26">
                  <c:v>3.4013757089269347E-2</c:v>
                </c:pt>
                <c:pt idx="27">
                  <c:v>8.6796261748531833E-3</c:v>
                </c:pt>
                <c:pt idx="28">
                  <c:v>-7.6537685090443119E-3</c:v>
                </c:pt>
                <c:pt idx="29">
                  <c:v>-1.6537685078219511E-3</c:v>
                </c:pt>
                <c:pt idx="30">
                  <c:v>1.5346231492003426E-2</c:v>
                </c:pt>
                <c:pt idx="31">
                  <c:v>-2.3205578836495988E-3</c:v>
                </c:pt>
                <c:pt idx="32">
                  <c:v>-2.1662051112798508E-2</c:v>
                </c:pt>
                <c:pt idx="33">
                  <c:v>-6.9971023258403875E-3</c:v>
                </c:pt>
                <c:pt idx="34">
                  <c:v>-3.3049700869014487E-4</c:v>
                </c:pt>
                <c:pt idx="35">
                  <c:v>5.3353720722952858E-3</c:v>
                </c:pt>
                <c:pt idx="36">
                  <c:v>1.9335372075147461E-2</c:v>
                </c:pt>
                <c:pt idx="37">
                  <c:v>-2.6664811986847781E-2</c:v>
                </c:pt>
                <c:pt idx="38">
                  <c:v>7.0010570925660431E-3</c:v>
                </c:pt>
                <c:pt idx="39">
                  <c:v>-2.3999863195058424E-2</c:v>
                </c:pt>
                <c:pt idx="40">
                  <c:v>-5.6729105344857089E-3</c:v>
                </c:pt>
                <c:pt idx="41">
                  <c:v>-5.0063052185578272E-3</c:v>
                </c:pt>
                <c:pt idx="42">
                  <c:v>-1.3673830821062438E-2</c:v>
                </c:pt>
                <c:pt idx="43">
                  <c:v>-8.6738308164058253E-3</c:v>
                </c:pt>
                <c:pt idx="44">
                  <c:v>-3.0074095629970543E-3</c:v>
                </c:pt>
                <c:pt idx="45">
                  <c:v>2.6577232929412276E-3</c:v>
                </c:pt>
                <c:pt idx="46">
                  <c:v>-1.1675671397824772E-2</c:v>
                </c:pt>
                <c:pt idx="47">
                  <c:v>-1.7344117288303096E-2</c:v>
                </c:pt>
                <c:pt idx="48">
                  <c:v>-1.6344117291737348E-2</c:v>
                </c:pt>
                <c:pt idx="49">
                  <c:v>-5.6821134203346446E-3</c:v>
                </c:pt>
                <c:pt idx="50">
                  <c:v>-6.0156921608722769E-3</c:v>
                </c:pt>
                <c:pt idx="51">
                  <c:v>6.3162300575640984E-3</c:v>
                </c:pt>
                <c:pt idx="52">
                  <c:v>8.316230057971552E-3</c:v>
                </c:pt>
                <c:pt idx="53">
                  <c:v>9.9826513105654158E-3</c:v>
                </c:pt>
                <c:pt idx="54">
                  <c:v>-1.2018084918963723E-2</c:v>
                </c:pt>
                <c:pt idx="55">
                  <c:v>-1.0018084918556269E-2</c:v>
                </c:pt>
                <c:pt idx="56">
                  <c:v>-9.0180849147145636E-3</c:v>
                </c:pt>
                <c:pt idx="57">
                  <c:v>-6.018084917741362E-3</c:v>
                </c:pt>
                <c:pt idx="58">
                  <c:v>-5.0180849138996564E-3</c:v>
                </c:pt>
                <c:pt idx="59">
                  <c:v>3.9819150842959061E-3</c:v>
                </c:pt>
                <c:pt idx="60">
                  <c:v>3.6485203963820823E-3</c:v>
                </c:pt>
                <c:pt idx="61">
                  <c:v>-7.6848742901347578E-3</c:v>
                </c:pt>
                <c:pt idx="62">
                  <c:v>-1.2351663659501355E-2</c:v>
                </c:pt>
                <c:pt idx="63">
                  <c:v>1.0647784169123042E-2</c:v>
                </c:pt>
                <c:pt idx="64">
                  <c:v>-1.4019005204318091E-2</c:v>
                </c:pt>
                <c:pt idx="65">
                  <c:v>-8.0190052030957304E-3</c:v>
                </c:pt>
                <c:pt idx="66">
                  <c:v>-1.3019925499975216E-2</c:v>
                </c:pt>
                <c:pt idx="67">
                  <c:v>2.9798904433846474E-3</c:v>
                </c:pt>
                <c:pt idx="68">
                  <c:v>-1.6687451097823214E-2</c:v>
                </c:pt>
                <c:pt idx="69">
                  <c:v>-1.1687451093166601E-2</c:v>
                </c:pt>
                <c:pt idx="70">
                  <c:v>-4.687451095378492E-3</c:v>
                </c:pt>
                <c:pt idx="71">
                  <c:v>-3.6874510915367864E-3</c:v>
                </c:pt>
                <c:pt idx="72">
                  <c:v>2.3125489024096169E-3</c:v>
                </c:pt>
                <c:pt idx="73">
                  <c:v>-1.302084578492213E-2</c:v>
                </c:pt>
                <c:pt idx="74">
                  <c:v>-1.2020845788356382E-2</c:v>
                </c:pt>
                <c:pt idx="75">
                  <c:v>-1.7358841920213308E-2</c:v>
                </c:pt>
                <c:pt idx="76">
                  <c:v>-1.56938931249897E-2</c:v>
                </c:pt>
                <c:pt idx="77">
                  <c:v>-1.3693893124582246E-2</c:v>
                </c:pt>
                <c:pt idx="78">
                  <c:v>-1.2693893128016498E-2</c:v>
                </c:pt>
                <c:pt idx="79">
                  <c:v>-6.6938931267941371E-3</c:v>
                </c:pt>
                <c:pt idx="80">
                  <c:v>-2.3027471863315441E-2</c:v>
                </c:pt>
                <c:pt idx="81">
                  <c:v>-1.5361418729298748E-2</c:v>
                </c:pt>
                <c:pt idx="82">
                  <c:v>3.0518658604705706E-4</c:v>
                </c:pt>
                <c:pt idx="83">
                  <c:v>-1.1696653993567452E-2</c:v>
                </c:pt>
                <c:pt idx="84">
                  <c:v>-1.1030784909962676E-2</c:v>
                </c:pt>
                <c:pt idx="85">
                  <c:v>-1.0030784906120971E-2</c:v>
                </c:pt>
                <c:pt idx="86">
                  <c:v>-1.1697574278514367E-2</c:v>
                </c:pt>
                <c:pt idx="88">
                  <c:v>-2.0392515725689009E-3</c:v>
                </c:pt>
                <c:pt idx="89">
                  <c:v>-1.4039987800060771E-2</c:v>
                </c:pt>
                <c:pt idx="90">
                  <c:v>-3.0401718540815637E-3</c:v>
                </c:pt>
                <c:pt idx="91">
                  <c:v>-1.0707513400120661E-2</c:v>
                </c:pt>
                <c:pt idx="92">
                  <c:v>-2.0382401315146126E-2</c:v>
                </c:pt>
                <c:pt idx="95">
                  <c:v>-5.3851621923968196E-3</c:v>
                </c:pt>
                <c:pt idx="97">
                  <c:v>6.2259724298201036E-2</c:v>
                </c:pt>
                <c:pt idx="98">
                  <c:v>-7.7478220700868405E-3</c:v>
                </c:pt>
                <c:pt idx="100">
                  <c:v>9.0700353757711127E-4</c:v>
                </c:pt>
                <c:pt idx="102">
                  <c:v>4.2378214202472009E-3</c:v>
                </c:pt>
                <c:pt idx="103">
                  <c:v>6.2378214206546545E-3</c:v>
                </c:pt>
                <c:pt idx="104">
                  <c:v>1.7237821419257671E-2</c:v>
                </c:pt>
                <c:pt idx="105">
                  <c:v>6.2304591046995483E-3</c:v>
                </c:pt>
                <c:pt idx="109">
                  <c:v>5.2284344710642472E-3</c:v>
                </c:pt>
                <c:pt idx="110">
                  <c:v>-1.1049602180719376E-3</c:v>
                </c:pt>
                <c:pt idx="111">
                  <c:v>-4.4409317124518566E-3</c:v>
                </c:pt>
                <c:pt idx="113">
                  <c:v>-4.7813206037972122E-3</c:v>
                </c:pt>
                <c:pt idx="114">
                  <c:v>-4.7816887163207866E-3</c:v>
                </c:pt>
                <c:pt idx="115">
                  <c:v>-1.6784081461082678E-2</c:v>
                </c:pt>
                <c:pt idx="116">
                  <c:v>-4.4580490939551964E-3</c:v>
                </c:pt>
                <c:pt idx="117">
                  <c:v>-1.7914437776198611E-3</c:v>
                </c:pt>
                <c:pt idx="118">
                  <c:v>-4.7916278344928287E-3</c:v>
                </c:pt>
                <c:pt idx="119">
                  <c:v>6.5380856904084794E-3</c:v>
                </c:pt>
                <c:pt idx="120">
                  <c:v>5.3090744040673599E-4</c:v>
                </c:pt>
                <c:pt idx="121">
                  <c:v>-1.180248724995181E-2</c:v>
                </c:pt>
                <c:pt idx="122">
                  <c:v>9.8613571972236969E-3</c:v>
                </c:pt>
                <c:pt idx="123">
                  <c:v>4.7520968320895918E-2</c:v>
                </c:pt>
                <c:pt idx="124">
                  <c:v>6.0520048020407557E-2</c:v>
                </c:pt>
                <c:pt idx="125">
                  <c:v>5.418665333854733E-2</c:v>
                </c:pt>
                <c:pt idx="126">
                  <c:v>3.507348032144364E-3</c:v>
                </c:pt>
                <c:pt idx="128">
                  <c:v>0</c:v>
                </c:pt>
                <c:pt idx="129">
                  <c:v>3.1830619540414773E-2</c:v>
                </c:pt>
                <c:pt idx="133">
                  <c:v>1.0819392009580042E-2</c:v>
                </c:pt>
                <c:pt idx="134">
                  <c:v>-4.1813442221609876E-3</c:v>
                </c:pt>
                <c:pt idx="135">
                  <c:v>-1.813442213460803E-4</c:v>
                </c:pt>
                <c:pt idx="136">
                  <c:v>1.5485261093999725E-2</c:v>
                </c:pt>
                <c:pt idx="137">
                  <c:v>1.3816999256960116E-2</c:v>
                </c:pt>
                <c:pt idx="138">
                  <c:v>1.3816999256960116E-2</c:v>
                </c:pt>
                <c:pt idx="140">
                  <c:v>4.8105572277563624E-3</c:v>
                </c:pt>
                <c:pt idx="144">
                  <c:v>7.7967528995941393E-3</c:v>
                </c:pt>
                <c:pt idx="145">
                  <c:v>9.7958326005027629E-3</c:v>
                </c:pt>
                <c:pt idx="147">
                  <c:v>1.1209446893190034E-3</c:v>
                </c:pt>
                <c:pt idx="148">
                  <c:v>4.7875499949441291E-3</c:v>
                </c:pt>
                <c:pt idx="149">
                  <c:v>8.7875499957590364E-3</c:v>
                </c:pt>
                <c:pt idx="150">
                  <c:v>6.1191041095298715E-3</c:v>
                </c:pt>
                <c:pt idx="184">
                  <c:v>5.9136955023859628E-3</c:v>
                </c:pt>
                <c:pt idx="185">
                  <c:v>5.9136955023859628E-3</c:v>
                </c:pt>
                <c:pt idx="186">
                  <c:v>5.9136955605936237E-3</c:v>
                </c:pt>
                <c:pt idx="188">
                  <c:v>8.5710978455608711E-3</c:v>
                </c:pt>
                <c:pt idx="189">
                  <c:v>8.5710978455608711E-3</c:v>
                </c:pt>
                <c:pt idx="190">
                  <c:v>8.5710979765281081E-3</c:v>
                </c:pt>
                <c:pt idx="191">
                  <c:v>-4.7630329354433343E-3</c:v>
                </c:pt>
                <c:pt idx="192">
                  <c:v>-4.7630328699597158E-3</c:v>
                </c:pt>
                <c:pt idx="193">
                  <c:v>-4.7630328699597158E-3</c:v>
                </c:pt>
                <c:pt idx="194">
                  <c:v>2.9035721672698855E-3</c:v>
                </c:pt>
                <c:pt idx="195">
                  <c:v>2.9035721672698855E-3</c:v>
                </c:pt>
                <c:pt idx="196">
                  <c:v>2.9035723782726564E-3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B-414D-A189-54CF78D3CA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Active!$J$21:$J$971</c:f>
              <c:numCache>
                <c:formatCode>General</c:formatCode>
                <c:ptCount val="951"/>
                <c:pt idx="0">
                  <c:v>-3.8546272735402454E-3</c:v>
                </c:pt>
                <c:pt idx="1">
                  <c:v>-3.6880219595332164E-3</c:v>
                </c:pt>
                <c:pt idx="2">
                  <c:v>0</c:v>
                </c:pt>
                <c:pt idx="3">
                  <c:v>-1.3339468569029123E-4</c:v>
                </c:pt>
                <c:pt idx="4">
                  <c:v>-2.3431497538695112E-4</c:v>
                </c:pt>
                <c:pt idx="6">
                  <c:v>3.7459908344317228E-3</c:v>
                </c:pt>
                <c:pt idx="7">
                  <c:v>3.8443343146354891E-3</c:v>
                </c:pt>
                <c:pt idx="12">
                  <c:v>8.7543536574230529E-3</c:v>
                </c:pt>
                <c:pt idx="13">
                  <c:v>9.2119401306263171E-3</c:v>
                </c:pt>
                <c:pt idx="14">
                  <c:v>9.5785454468568787E-3</c:v>
                </c:pt>
                <c:pt idx="15">
                  <c:v>9.0377884480403736E-3</c:v>
                </c:pt>
                <c:pt idx="17">
                  <c:v>9.4582990859635174E-3</c:v>
                </c:pt>
                <c:pt idx="18">
                  <c:v>9.5582990834373049E-3</c:v>
                </c:pt>
                <c:pt idx="20">
                  <c:v>6.0282976555754431E-3</c:v>
                </c:pt>
                <c:pt idx="87">
                  <c:v>-3.9040163028403185E-3</c:v>
                </c:pt>
                <c:pt idx="93">
                  <c:v>-6.2176365827326663E-3</c:v>
                </c:pt>
                <c:pt idx="94">
                  <c:v>-5.0510312721598893E-3</c:v>
                </c:pt>
                <c:pt idx="96">
                  <c:v>-8.2710935748764314E-3</c:v>
                </c:pt>
                <c:pt idx="99">
                  <c:v>-5.483793567691464E-3</c:v>
                </c:pt>
                <c:pt idx="101">
                  <c:v>-7.1612582905800082E-3</c:v>
                </c:pt>
                <c:pt idx="106">
                  <c:v>-6.6363302612444386E-3</c:v>
                </c:pt>
                <c:pt idx="107">
                  <c:v>-6.5697249519871548E-3</c:v>
                </c:pt>
                <c:pt idx="108">
                  <c:v>-6.3713814743096009E-3</c:v>
                </c:pt>
                <c:pt idx="112">
                  <c:v>-5.1796640764223412E-3</c:v>
                </c:pt>
                <c:pt idx="127">
                  <c:v>5.7732171117095277E-3</c:v>
                </c:pt>
                <c:pt idx="130">
                  <c:v>5.0972248573089018E-3</c:v>
                </c:pt>
                <c:pt idx="131">
                  <c:v>5.2972248522564769E-3</c:v>
                </c:pt>
                <c:pt idx="141">
                  <c:v>7.1771625443943776E-3</c:v>
                </c:pt>
                <c:pt idx="142">
                  <c:v>6.6096369409933686E-3</c:v>
                </c:pt>
                <c:pt idx="143">
                  <c:v>2.6978572423104197E-3</c:v>
                </c:pt>
                <c:pt idx="146">
                  <c:v>7.554523428552784E-3</c:v>
                </c:pt>
                <c:pt idx="154">
                  <c:v>-9.6330880987807177E-3</c:v>
                </c:pt>
                <c:pt idx="156">
                  <c:v>-8.7755016211303882E-3</c:v>
                </c:pt>
                <c:pt idx="157">
                  <c:v>-9.0088963115704246E-3</c:v>
                </c:pt>
                <c:pt idx="158">
                  <c:v>-1.0598324792226776E-2</c:v>
                </c:pt>
                <c:pt idx="159">
                  <c:v>-9.2656663327943534E-3</c:v>
                </c:pt>
                <c:pt idx="160">
                  <c:v>-1.0142578896193299E-2</c:v>
                </c:pt>
                <c:pt idx="161">
                  <c:v>-1.0443499180837534E-2</c:v>
                </c:pt>
                <c:pt idx="163">
                  <c:v>-9.6442354115424678E-3</c:v>
                </c:pt>
                <c:pt idx="165">
                  <c:v>-1.241746680898359E-2</c:v>
                </c:pt>
                <c:pt idx="166">
                  <c:v>-1.0617466810799669E-2</c:v>
                </c:pt>
                <c:pt idx="167">
                  <c:v>-1.0351781784265768E-2</c:v>
                </c:pt>
                <c:pt idx="168">
                  <c:v>-9.9525180121418089E-3</c:v>
                </c:pt>
                <c:pt idx="169">
                  <c:v>-1.00859126978321E-2</c:v>
                </c:pt>
                <c:pt idx="170">
                  <c:v>-7.4193073887727223E-3</c:v>
                </c:pt>
                <c:pt idx="171">
                  <c:v>-8.8875692235887982E-3</c:v>
                </c:pt>
                <c:pt idx="179">
                  <c:v>2.5107146939262748E-5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5B-414D-A189-54CF78D3CA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Active!$K$21:$K$971</c:f>
              <c:numCache>
                <c:formatCode>General</c:formatCode>
                <c:ptCount val="951"/>
                <c:pt idx="132">
                  <c:v>9.9610692996066064E-3</c:v>
                </c:pt>
                <c:pt idx="153">
                  <c:v>-7.9996934146038257E-3</c:v>
                </c:pt>
                <c:pt idx="155">
                  <c:v>-8.8755016186041757E-3</c:v>
                </c:pt>
                <c:pt idx="162">
                  <c:v>-9.9436832388164476E-3</c:v>
                </c:pt>
                <c:pt idx="164">
                  <c:v>-1.0011208840296604E-2</c:v>
                </c:pt>
                <c:pt idx="172">
                  <c:v>-8.5987967540859245E-3</c:v>
                </c:pt>
                <c:pt idx="173">
                  <c:v>-7.9997170396381989E-3</c:v>
                </c:pt>
                <c:pt idx="174">
                  <c:v>-7.9670585837448016E-3</c:v>
                </c:pt>
                <c:pt idx="175">
                  <c:v>-8.2006373268086463E-3</c:v>
                </c:pt>
                <c:pt idx="176">
                  <c:v>-7.0402899800683372E-3</c:v>
                </c:pt>
                <c:pt idx="177">
                  <c:v>-6.8448914244072512E-3</c:v>
                </c:pt>
                <c:pt idx="178">
                  <c:v>-1.2989005990675651E-3</c:v>
                </c:pt>
                <c:pt idx="181">
                  <c:v>3.0821412365185097E-3</c:v>
                </c:pt>
                <c:pt idx="182">
                  <c:v>1.2487465792219155E-3</c:v>
                </c:pt>
                <c:pt idx="183">
                  <c:v>3.3474583542556502E-3</c:v>
                </c:pt>
                <c:pt idx="187">
                  <c:v>1.9718342155101709E-3</c:v>
                </c:pt>
                <c:pt idx="197">
                  <c:v>5.8032042652484961E-3</c:v>
                </c:pt>
                <c:pt idx="198">
                  <c:v>5.5272120007430203E-3</c:v>
                </c:pt>
                <c:pt idx="199">
                  <c:v>5.4906883306102827E-3</c:v>
                </c:pt>
                <c:pt idx="200">
                  <c:v>5.0811173205147497E-3</c:v>
                </c:pt>
                <c:pt idx="201">
                  <c:v>3.9062294017639942E-3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5B-414D-A189-54CF78D3CA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5B-414D-A189-54CF78D3CA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5B-414D-A189-54CF78D3CA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Active!$N$21:$N$971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5B-414D-A189-54CF78D3CA43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</c:v>
                </c:pt>
                <c:pt idx="1">
                  <c:v>-2900</c:v>
                </c:pt>
                <c:pt idx="2">
                  <c:v>-2800</c:v>
                </c:pt>
                <c:pt idx="3">
                  <c:v>-2700</c:v>
                </c:pt>
                <c:pt idx="4">
                  <c:v>-2600</c:v>
                </c:pt>
                <c:pt idx="5">
                  <c:v>-2500</c:v>
                </c:pt>
                <c:pt idx="6">
                  <c:v>-2400</c:v>
                </c:pt>
                <c:pt idx="7">
                  <c:v>-2300</c:v>
                </c:pt>
                <c:pt idx="8">
                  <c:v>-2200</c:v>
                </c:pt>
                <c:pt idx="9">
                  <c:v>-2100</c:v>
                </c:pt>
                <c:pt idx="10">
                  <c:v>-2000</c:v>
                </c:pt>
                <c:pt idx="11">
                  <c:v>-1900</c:v>
                </c:pt>
                <c:pt idx="12">
                  <c:v>-1800</c:v>
                </c:pt>
                <c:pt idx="13">
                  <c:v>-1700</c:v>
                </c:pt>
                <c:pt idx="14">
                  <c:v>-1600</c:v>
                </c:pt>
                <c:pt idx="15">
                  <c:v>-1500</c:v>
                </c:pt>
                <c:pt idx="16">
                  <c:v>-1400</c:v>
                </c:pt>
                <c:pt idx="17">
                  <c:v>-1300</c:v>
                </c:pt>
                <c:pt idx="18">
                  <c:v>-1200</c:v>
                </c:pt>
                <c:pt idx="19">
                  <c:v>-1100</c:v>
                </c:pt>
                <c:pt idx="20">
                  <c:v>-1000</c:v>
                </c:pt>
                <c:pt idx="21">
                  <c:v>-900</c:v>
                </c:pt>
                <c:pt idx="22">
                  <c:v>-800</c:v>
                </c:pt>
                <c:pt idx="23">
                  <c:v>-700</c:v>
                </c:pt>
                <c:pt idx="24">
                  <c:v>-600</c:v>
                </c:pt>
                <c:pt idx="25">
                  <c:v>-500</c:v>
                </c:pt>
                <c:pt idx="26">
                  <c:v>-400</c:v>
                </c:pt>
                <c:pt idx="27">
                  <c:v>-300</c:v>
                </c:pt>
                <c:pt idx="28">
                  <c:v>-200</c:v>
                </c:pt>
                <c:pt idx="29">
                  <c:v>-100</c:v>
                </c:pt>
                <c:pt idx="30">
                  <c:v>0</c:v>
                </c:pt>
                <c:pt idx="31">
                  <c:v>100</c:v>
                </c:pt>
                <c:pt idx="32">
                  <c:v>200</c:v>
                </c:pt>
                <c:pt idx="33">
                  <c:v>300</c:v>
                </c:pt>
                <c:pt idx="34">
                  <c:v>400</c:v>
                </c:pt>
                <c:pt idx="35">
                  <c:v>500</c:v>
                </c:pt>
                <c:pt idx="36">
                  <c:v>600</c:v>
                </c:pt>
                <c:pt idx="37">
                  <c:v>700</c:v>
                </c:pt>
                <c:pt idx="38">
                  <c:v>800</c:v>
                </c:pt>
                <c:pt idx="39">
                  <c:v>900</c:v>
                </c:pt>
                <c:pt idx="40">
                  <c:v>1000</c:v>
                </c:pt>
                <c:pt idx="41">
                  <c:v>1100</c:v>
                </c:pt>
                <c:pt idx="42">
                  <c:v>1200</c:v>
                </c:pt>
                <c:pt idx="43">
                  <c:v>1300</c:v>
                </c:pt>
                <c:pt idx="44">
                  <c:v>1400</c:v>
                </c:pt>
                <c:pt idx="45">
                  <c:v>1500</c:v>
                </c:pt>
                <c:pt idx="46">
                  <c:v>1600</c:v>
                </c:pt>
                <c:pt idx="47">
                  <c:v>1700</c:v>
                </c:pt>
                <c:pt idx="48">
                  <c:v>1800</c:v>
                </c:pt>
                <c:pt idx="49">
                  <c:v>1900</c:v>
                </c:pt>
                <c:pt idx="50">
                  <c:v>2000</c:v>
                </c:pt>
                <c:pt idx="51">
                  <c:v>2100</c:v>
                </c:pt>
                <c:pt idx="52">
                  <c:v>2200</c:v>
                </c:pt>
                <c:pt idx="53">
                  <c:v>2300</c:v>
                </c:pt>
                <c:pt idx="54">
                  <c:v>2400</c:v>
                </c:pt>
                <c:pt idx="55">
                  <c:v>2500</c:v>
                </c:pt>
                <c:pt idx="56">
                  <c:v>2600</c:v>
                </c:pt>
                <c:pt idx="57">
                  <c:v>2700</c:v>
                </c:pt>
                <c:pt idx="58">
                  <c:v>2800</c:v>
                </c:pt>
                <c:pt idx="59">
                  <c:v>2900</c:v>
                </c:pt>
                <c:pt idx="60">
                  <c:v>3000</c:v>
                </c:pt>
                <c:pt idx="61">
                  <c:v>3100</c:v>
                </c:pt>
                <c:pt idx="62">
                  <c:v>3200</c:v>
                </c:pt>
                <c:pt idx="63">
                  <c:v>3300</c:v>
                </c:pt>
                <c:pt idx="64">
                  <c:v>3400</c:v>
                </c:pt>
                <c:pt idx="65">
                  <c:v>3500</c:v>
                </c:pt>
                <c:pt idx="66">
                  <c:v>3600</c:v>
                </c:pt>
                <c:pt idx="67">
                  <c:v>3700</c:v>
                </c:pt>
                <c:pt idx="68">
                  <c:v>3800</c:v>
                </c:pt>
                <c:pt idx="69">
                  <c:v>3900</c:v>
                </c:pt>
                <c:pt idx="70">
                  <c:v>4000</c:v>
                </c:pt>
                <c:pt idx="71">
                  <c:v>4100</c:v>
                </c:pt>
                <c:pt idx="72">
                  <c:v>4200</c:v>
                </c:pt>
                <c:pt idx="73">
                  <c:v>4300</c:v>
                </c:pt>
                <c:pt idx="74">
                  <c:v>4400</c:v>
                </c:pt>
                <c:pt idx="75">
                  <c:v>4500</c:v>
                </c:pt>
                <c:pt idx="76">
                  <c:v>4600</c:v>
                </c:pt>
                <c:pt idx="77">
                  <c:v>4700</c:v>
                </c:pt>
                <c:pt idx="78">
                  <c:v>4800</c:v>
                </c:pt>
                <c:pt idx="79">
                  <c:v>4900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-3.8240542434507183E-5</c:v>
                </c:pt>
                <c:pt idx="1">
                  <c:v>-1.4906381162147226E-3</c:v>
                </c:pt>
                <c:pt idx="2">
                  <c:v>-2.5925752681633081E-3</c:v>
                </c:pt>
                <c:pt idx="3">
                  <c:v>-3.2894190823613495E-3</c:v>
                </c:pt>
                <c:pt idx="4">
                  <c:v>-3.5257805074686913E-3</c:v>
                </c:pt>
                <c:pt idx="5">
                  <c:v>-3.2448849247727167E-3</c:v>
                </c:pt>
                <c:pt idx="6">
                  <c:v>-2.3908856838410772E-3</c:v>
                </c:pt>
                <c:pt idx="7">
                  <c:v>-9.1779419102601227E-4</c:v>
                </c:pt>
                <c:pt idx="8">
                  <c:v>1.1868242031330537E-3</c:v>
                </c:pt>
                <c:pt idx="9">
                  <c:v>3.8487455443524873E-3</c:v>
                </c:pt>
                <c:pt idx="10">
                  <c:v>6.8141169607236554E-3</c:v>
                </c:pt>
                <c:pt idx="11">
                  <c:v>9.571862562385406E-3</c:v>
                </c:pt>
                <c:pt idx="12">
                  <c:v>1.1483601752279499E-2</c:v>
                </c:pt>
                <c:pt idx="13">
                  <c:v>1.2166854363521881E-2</c:v>
                </c:pt>
                <c:pt idx="14">
                  <c:v>1.1685830710736346E-2</c:v>
                </c:pt>
                <c:pt idx="15">
                  <c:v>1.0352649183359881E-2</c:v>
                </c:pt>
                <c:pt idx="16">
                  <c:v>8.4944475487875939E-3</c:v>
                </c:pt>
                <c:pt idx="17">
                  <c:v>6.3671656834664823E-3</c:v>
                </c:pt>
                <c:pt idx="18">
                  <c:v>4.1544033266235156E-3</c:v>
                </c:pt>
                <c:pt idx="19">
                  <c:v>1.9871895437329093E-3</c:v>
                </c:pt>
                <c:pt idx="20">
                  <c:v>-3.765545635583999E-5</c:v>
                </c:pt>
                <c:pt idx="21">
                  <c:v>-1.8444078540593347E-3</c:v>
                </c:pt>
                <c:pt idx="22">
                  <c:v>-3.3696868849171046E-3</c:v>
                </c:pt>
                <c:pt idx="23">
                  <c:v>-4.5565082242111869E-3</c:v>
                </c:pt>
                <c:pt idx="24">
                  <c:v>-5.3501475345269726E-3</c:v>
                </c:pt>
                <c:pt idx="25">
                  <c:v>-5.6955009661611858E-3</c:v>
                </c:pt>
                <c:pt idx="26">
                  <c:v>-5.5360355268772293E-3</c:v>
                </c:pt>
                <c:pt idx="27">
                  <c:v>-4.815256809160836E-3</c:v>
                </c:pt>
                <c:pt idx="28">
                  <c:v>-3.483699391133716E-3</c:v>
                </c:pt>
                <c:pt idx="29">
                  <c:v>-1.5183850203736838E-3</c:v>
                </c:pt>
                <c:pt idx="30">
                  <c:v>1.0319571063086101E-3</c:v>
                </c:pt>
                <c:pt idx="31">
                  <c:v>3.9617934992028092E-3</c:v>
                </c:pt>
                <c:pt idx="32">
                  <c:v>6.8158802455270395E-3</c:v>
                </c:pt>
                <c:pt idx="33">
                  <c:v>8.9556285052804618E-3</c:v>
                </c:pt>
                <c:pt idx="34">
                  <c:v>9.9114329463556305E-3</c:v>
                </c:pt>
                <c:pt idx="35">
                  <c:v>9.6576850783500409E-3</c:v>
                </c:pt>
                <c:pt idx="36">
                  <c:v>8.4767126586513444E-3</c:v>
                </c:pt>
                <c:pt idx="37">
                  <c:v>6.7044605606575523E-3</c:v>
                </c:pt>
                <c:pt idx="38">
                  <c:v>4.6140815303970534E-3</c:v>
                </c:pt>
                <c:pt idx="39">
                  <c:v>2.4034207494346652E-3</c:v>
                </c:pt>
                <c:pt idx="40">
                  <c:v>2.1322851786139297E-4</c:v>
                </c:pt>
                <c:pt idx="41">
                  <c:v>-1.8535182574137346E-3</c:v>
                </c:pt>
                <c:pt idx="42">
                  <c:v>-3.7173706215727679E-3</c:v>
                </c:pt>
                <c:pt idx="43">
                  <c:v>-5.3128411404028617E-3</c:v>
                </c:pt>
                <c:pt idx="44">
                  <c:v>-6.5819584742198662E-3</c:v>
                </c:pt>
                <c:pt idx="45">
                  <c:v>-7.4697814188164381E-3</c:v>
                </c:pt>
                <c:pt idx="46">
                  <c:v>-7.921438670092101E-3</c:v>
                </c:pt>
                <c:pt idx="47">
                  <c:v>-7.8806980381065615E-3</c:v>
                </c:pt>
                <c:pt idx="48">
                  <c:v>-7.2907246312263196E-3</c:v>
                </c:pt>
                <c:pt idx="49">
                  <c:v>-6.0994497377719285E-3</c:v>
                </c:pt>
                <c:pt idx="50">
                  <c:v>-4.27542698213492E-3</c:v>
                </c:pt>
                <c:pt idx="51">
                  <c:v>-1.845985850787976E-3</c:v>
                </c:pt>
                <c:pt idx="52">
                  <c:v>1.0265861078519105E-3</c:v>
                </c:pt>
                <c:pt idx="53">
                  <c:v>3.9451322486994019E-3</c:v>
                </c:pt>
                <c:pt idx="54">
                  <c:v>6.2892953067566091E-3</c:v>
                </c:pt>
                <c:pt idx="55">
                  <c:v>7.5172089795749091E-3</c:v>
                </c:pt>
                <c:pt idx="56">
                  <c:v>7.5052301372317796E-3</c:v>
                </c:pt>
                <c:pt idx="57">
                  <c:v>6.4928079305953106E-3</c:v>
                </c:pt>
                <c:pt idx="58">
                  <c:v>4.8194823585658887E-3</c:v>
                </c:pt>
                <c:pt idx="59">
                  <c:v>2.7753186258417184E-3</c:v>
                </c:pt>
                <c:pt idx="60">
                  <c:v>5.7336718087960185E-4</c:v>
                </c:pt>
                <c:pt idx="61">
                  <c:v>-1.6349676502566189E-3</c:v>
                </c:pt>
                <c:pt idx="62">
                  <c:v>-3.7398793706283381E-3</c:v>
                </c:pt>
                <c:pt idx="63">
                  <c:v>-5.6577462386986025E-3</c:v>
                </c:pt>
                <c:pt idx="64">
                  <c:v>-7.3206726743239416E-3</c:v>
                </c:pt>
                <c:pt idx="65">
                  <c:v>-8.669488701874976E-3</c:v>
                </c:pt>
                <c:pt idx="66">
                  <c:v>-9.6488957707248201E-3</c:v>
                </c:pt>
                <c:pt idx="67">
                  <c:v>-1.0204185328726736E-2</c:v>
                </c:pt>
                <c:pt idx="68">
                  <c:v>-1.0279453616057322E-2</c:v>
                </c:pt>
                <c:pt idx="69">
                  <c:v>-9.8177593869111044E-3</c:v>
                </c:pt>
                <c:pt idx="70">
                  <c:v>-8.7651398392072904E-3</c:v>
                </c:pt>
                <c:pt idx="71">
                  <c:v>-7.0834208723309974E-3</c:v>
                </c:pt>
                <c:pt idx="72">
                  <c:v>-4.7821475220132187E-3</c:v>
                </c:pt>
                <c:pt idx="73">
                  <c:v>-1.9855904714658475E-3</c:v>
                </c:pt>
                <c:pt idx="74">
                  <c:v>9.6669495894741901E-4</c:v>
                </c:pt>
                <c:pt idx="75">
                  <c:v>3.4879179098014457E-3</c:v>
                </c:pt>
                <c:pt idx="76">
                  <c:v>4.9824671385127976E-3</c:v>
                </c:pt>
                <c:pt idx="77">
                  <c:v>5.2248108699062094E-3</c:v>
                </c:pt>
                <c:pt idx="78">
                  <c:v>4.3975918169447351E-3</c:v>
                </c:pt>
                <c:pt idx="79">
                  <c:v>2.8370223616927112E-3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5B-414D-A189-54CF78D3CA4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Active!$U$21:$U$971</c:f>
              <c:numCache>
                <c:formatCode>General</c:formatCode>
                <c:ptCount val="951"/>
                <c:pt idx="128">
                  <c:v>6.9833380410273094E-2</c:v>
                </c:pt>
                <c:pt idx="139">
                  <c:v>0.21558750000258442</c:v>
                </c:pt>
                <c:pt idx="151">
                  <c:v>0.31740785295551177</c:v>
                </c:pt>
                <c:pt idx="152">
                  <c:v>8.9607668902317528E-2</c:v>
                </c:pt>
                <c:pt idx="180">
                  <c:v>3.5889135644538328E-2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5B-414D-A189-54CF78D3CA43}"/>
            </c:ext>
          </c:extLst>
        </c:ser>
        <c:ser>
          <c:idx val="9"/>
          <c:order val="9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Active!$O$21:$O$971</c:f>
              <c:numCache>
                <c:formatCode>General</c:formatCode>
                <c:ptCount val="951"/>
                <c:pt idx="105">
                  <c:v>3.5457720404740017E-2</c:v>
                </c:pt>
                <c:pt idx="113">
                  <c:v>3.4423496241611319E-2</c:v>
                </c:pt>
                <c:pt idx="115">
                  <c:v>3.4181099953378036E-2</c:v>
                </c:pt>
                <c:pt idx="117">
                  <c:v>3.3534709851422595E-2</c:v>
                </c:pt>
                <c:pt idx="126">
                  <c:v>3.0502062956415013E-2</c:v>
                </c:pt>
                <c:pt idx="127">
                  <c:v>3.0432037362036507E-2</c:v>
                </c:pt>
                <c:pt idx="132">
                  <c:v>2.936549369381004E-2</c:v>
                </c:pt>
                <c:pt idx="133">
                  <c:v>2.8632918244927214E-2</c:v>
                </c:pt>
                <c:pt idx="134">
                  <c:v>2.856827923473167E-2</c:v>
                </c:pt>
                <c:pt idx="135">
                  <c:v>2.856827923473167E-2</c:v>
                </c:pt>
                <c:pt idx="136">
                  <c:v>2.8562892650548708E-2</c:v>
                </c:pt>
                <c:pt idx="137">
                  <c:v>2.8422841461791696E-2</c:v>
                </c:pt>
                <c:pt idx="138">
                  <c:v>2.8422841461791696E-2</c:v>
                </c:pt>
                <c:pt idx="139">
                  <c:v>2.8105032994996941E-2</c:v>
                </c:pt>
                <c:pt idx="140">
                  <c:v>2.7857250122580692E-2</c:v>
                </c:pt>
                <c:pt idx="141">
                  <c:v>2.785186353839773E-2</c:v>
                </c:pt>
                <c:pt idx="142">
                  <c:v>2.7776451359836262E-2</c:v>
                </c:pt>
                <c:pt idx="143">
                  <c:v>2.6742227196707564E-2</c:v>
                </c:pt>
                <c:pt idx="144">
                  <c:v>2.6645268681414251E-2</c:v>
                </c:pt>
                <c:pt idx="145">
                  <c:v>2.6564469918669821E-2</c:v>
                </c:pt>
                <c:pt idx="146">
                  <c:v>2.5864213974884767E-2</c:v>
                </c:pt>
                <c:pt idx="147">
                  <c:v>2.5842667638152919E-2</c:v>
                </c:pt>
                <c:pt idx="148">
                  <c:v>2.5837281053969957E-2</c:v>
                </c:pt>
                <c:pt idx="149">
                  <c:v>2.5837281053969957E-2</c:v>
                </c:pt>
                <c:pt idx="150">
                  <c:v>2.5681070112664059E-2</c:v>
                </c:pt>
                <c:pt idx="151">
                  <c:v>1.8840108200302373E-2</c:v>
                </c:pt>
                <c:pt idx="152">
                  <c:v>1.8823948447753487E-2</c:v>
                </c:pt>
                <c:pt idx="153">
                  <c:v>1.8177558345798046E-2</c:v>
                </c:pt>
                <c:pt idx="154">
                  <c:v>1.8172171761615084E-2</c:v>
                </c:pt>
                <c:pt idx="155">
                  <c:v>1.7374957302536714E-2</c:v>
                </c:pt>
                <c:pt idx="156">
                  <c:v>1.7374957302536714E-2</c:v>
                </c:pt>
                <c:pt idx="157">
                  <c:v>1.7369570718353752E-2</c:v>
                </c:pt>
                <c:pt idx="158">
                  <c:v>1.5371147986474869E-2</c:v>
                </c:pt>
                <c:pt idx="159">
                  <c:v>1.5311895560462287E-2</c:v>
                </c:pt>
                <c:pt idx="160">
                  <c:v>1.4412336001907639E-2</c:v>
                </c:pt>
                <c:pt idx="161">
                  <c:v>1.4331537239163208E-2</c:v>
                </c:pt>
                <c:pt idx="162">
                  <c:v>1.4315377486614322E-2</c:v>
                </c:pt>
                <c:pt idx="163">
                  <c:v>1.4266898228967664E-2</c:v>
                </c:pt>
                <c:pt idx="164">
                  <c:v>1.4239965308052854E-2</c:v>
                </c:pt>
                <c:pt idx="165">
                  <c:v>1.3690533721390737E-2</c:v>
                </c:pt>
                <c:pt idx="166">
                  <c:v>1.3690533721390737E-2</c:v>
                </c:pt>
                <c:pt idx="167">
                  <c:v>1.3604348374463344E-2</c:v>
                </c:pt>
                <c:pt idx="168">
                  <c:v>1.35397093642678E-2</c:v>
                </c:pt>
                <c:pt idx="169">
                  <c:v>1.3534322780084838E-2</c:v>
                </c:pt>
                <c:pt idx="170">
                  <c:v>1.3528936195901876E-2</c:v>
                </c:pt>
                <c:pt idx="171">
                  <c:v>1.3388885007144864E-2</c:v>
                </c:pt>
                <c:pt idx="172">
                  <c:v>1.2403140101662831E-2</c:v>
                </c:pt>
                <c:pt idx="173">
                  <c:v>1.2322341338918401E-2</c:v>
                </c:pt>
                <c:pt idx="174">
                  <c:v>1.2263088912905819E-2</c:v>
                </c:pt>
                <c:pt idx="175">
                  <c:v>1.2241542576173971E-2</c:v>
                </c:pt>
                <c:pt idx="176">
                  <c:v>1.1686724405328884E-2</c:v>
                </c:pt>
                <c:pt idx="177">
                  <c:v>1.1282730591606741E-2</c:v>
                </c:pt>
                <c:pt idx="178">
                  <c:v>9.4674517219485582E-3</c:v>
                </c:pt>
                <c:pt idx="179">
                  <c:v>8.6486909261383402E-3</c:v>
                </c:pt>
                <c:pt idx="180">
                  <c:v>8.4170678062709808E-3</c:v>
                </c:pt>
                <c:pt idx="181">
                  <c:v>7.8029972094133121E-3</c:v>
                </c:pt>
                <c:pt idx="182">
                  <c:v>7.7976106252303501E-3</c:v>
                </c:pt>
                <c:pt idx="183">
                  <c:v>7.684492357388148E-3</c:v>
                </c:pt>
                <c:pt idx="184">
                  <c:v>7.6467862681074208E-3</c:v>
                </c:pt>
                <c:pt idx="185">
                  <c:v>7.6467862681074208E-3</c:v>
                </c:pt>
                <c:pt idx="186">
                  <c:v>7.6467862681074208E-3</c:v>
                </c:pt>
                <c:pt idx="187">
                  <c:v>6.8980510666757019E-3</c:v>
                </c:pt>
                <c:pt idx="188">
                  <c:v>6.8334120564801648E-3</c:v>
                </c:pt>
                <c:pt idx="189">
                  <c:v>6.8334120564801648E-3</c:v>
                </c:pt>
                <c:pt idx="190">
                  <c:v>6.8334120564801648E-3</c:v>
                </c:pt>
                <c:pt idx="191">
                  <c:v>6.7633864621016587E-3</c:v>
                </c:pt>
                <c:pt idx="192">
                  <c:v>6.7633864621016587E-3</c:v>
                </c:pt>
                <c:pt idx="193">
                  <c:v>6.7633864621016587E-3</c:v>
                </c:pt>
                <c:pt idx="194">
                  <c:v>6.7579998779186967E-3</c:v>
                </c:pt>
                <c:pt idx="195">
                  <c:v>6.7579998779186967E-3</c:v>
                </c:pt>
                <c:pt idx="196">
                  <c:v>6.7579998779186967E-3</c:v>
                </c:pt>
                <c:pt idx="197">
                  <c:v>6.7256803728209247E-3</c:v>
                </c:pt>
                <c:pt idx="198">
                  <c:v>5.9069195770107066E-3</c:v>
                </c:pt>
                <c:pt idx="199">
                  <c:v>5.6268171994966823E-3</c:v>
                </c:pt>
                <c:pt idx="200">
                  <c:v>4.7865100669546162E-3</c:v>
                </c:pt>
                <c:pt idx="201">
                  <c:v>4.0647077864377143E-3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35B-414D-A189-54CF78D3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080384"/>
        <c:axId val="1"/>
      </c:scatterChart>
      <c:valAx>
        <c:axId val="701080384"/>
        <c:scaling>
          <c:orientation val="minMax"/>
          <c:max val="5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77346214076182"/>
              <c:y val="0.87283358366331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9017401726518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080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378151260504202E-2"/>
          <c:y val="0.92774687846100157"/>
          <c:w val="0.9394965041134564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416107382550334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4026845637584"/>
          <c:y val="0.14121037463976946"/>
          <c:w val="0.7936241610738255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2A-4A3C-9876-E69FC0E41678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Active!$J$21:$J$971</c:f>
              <c:numCache>
                <c:formatCode>General</c:formatCode>
                <c:ptCount val="951"/>
                <c:pt idx="0">
                  <c:v>-3.8546272735402454E-3</c:v>
                </c:pt>
                <c:pt idx="1">
                  <c:v>-3.6880219595332164E-3</c:v>
                </c:pt>
                <c:pt idx="2">
                  <c:v>0</c:v>
                </c:pt>
                <c:pt idx="3">
                  <c:v>-1.3339468569029123E-4</c:v>
                </c:pt>
                <c:pt idx="4">
                  <c:v>-2.3431497538695112E-4</c:v>
                </c:pt>
                <c:pt idx="6">
                  <c:v>3.7459908344317228E-3</c:v>
                </c:pt>
                <c:pt idx="7">
                  <c:v>3.8443343146354891E-3</c:v>
                </c:pt>
                <c:pt idx="12">
                  <c:v>8.7543536574230529E-3</c:v>
                </c:pt>
                <c:pt idx="13">
                  <c:v>9.2119401306263171E-3</c:v>
                </c:pt>
                <c:pt idx="14">
                  <c:v>9.5785454468568787E-3</c:v>
                </c:pt>
                <c:pt idx="15">
                  <c:v>9.0377884480403736E-3</c:v>
                </c:pt>
                <c:pt idx="17">
                  <c:v>9.4582990859635174E-3</c:v>
                </c:pt>
                <c:pt idx="18">
                  <c:v>9.5582990834373049E-3</c:v>
                </c:pt>
                <c:pt idx="20">
                  <c:v>6.0282976555754431E-3</c:v>
                </c:pt>
                <c:pt idx="87">
                  <c:v>-3.9040163028403185E-3</c:v>
                </c:pt>
                <c:pt idx="93">
                  <c:v>-6.2176365827326663E-3</c:v>
                </c:pt>
                <c:pt idx="94">
                  <c:v>-5.0510312721598893E-3</c:v>
                </c:pt>
                <c:pt idx="96">
                  <c:v>-8.2710935748764314E-3</c:v>
                </c:pt>
                <c:pt idx="99">
                  <c:v>-5.483793567691464E-3</c:v>
                </c:pt>
                <c:pt idx="101">
                  <c:v>-7.1612582905800082E-3</c:v>
                </c:pt>
                <c:pt idx="106">
                  <c:v>-6.6363302612444386E-3</c:v>
                </c:pt>
                <c:pt idx="107">
                  <c:v>-6.5697249519871548E-3</c:v>
                </c:pt>
                <c:pt idx="108">
                  <c:v>-6.3713814743096009E-3</c:v>
                </c:pt>
                <c:pt idx="112">
                  <c:v>-5.1796640764223412E-3</c:v>
                </c:pt>
                <c:pt idx="127">
                  <c:v>5.7732171117095277E-3</c:v>
                </c:pt>
                <c:pt idx="130">
                  <c:v>5.0972248573089018E-3</c:v>
                </c:pt>
                <c:pt idx="131">
                  <c:v>5.2972248522564769E-3</c:v>
                </c:pt>
                <c:pt idx="141">
                  <c:v>7.1771625443943776E-3</c:v>
                </c:pt>
                <c:pt idx="142">
                  <c:v>6.6096369409933686E-3</c:v>
                </c:pt>
                <c:pt idx="143">
                  <c:v>2.6978572423104197E-3</c:v>
                </c:pt>
                <c:pt idx="146">
                  <c:v>7.554523428552784E-3</c:v>
                </c:pt>
                <c:pt idx="154">
                  <c:v>-9.6330880987807177E-3</c:v>
                </c:pt>
                <c:pt idx="156">
                  <c:v>-8.7755016211303882E-3</c:v>
                </c:pt>
                <c:pt idx="157">
                  <c:v>-9.0088963115704246E-3</c:v>
                </c:pt>
                <c:pt idx="158">
                  <c:v>-1.0598324792226776E-2</c:v>
                </c:pt>
                <c:pt idx="159">
                  <c:v>-9.2656663327943534E-3</c:v>
                </c:pt>
                <c:pt idx="160">
                  <c:v>-1.0142578896193299E-2</c:v>
                </c:pt>
                <c:pt idx="161">
                  <c:v>-1.0443499180837534E-2</c:v>
                </c:pt>
                <c:pt idx="163">
                  <c:v>-9.6442354115424678E-3</c:v>
                </c:pt>
                <c:pt idx="165">
                  <c:v>-1.241746680898359E-2</c:v>
                </c:pt>
                <c:pt idx="166">
                  <c:v>-1.0617466810799669E-2</c:v>
                </c:pt>
                <c:pt idx="167">
                  <c:v>-1.0351781784265768E-2</c:v>
                </c:pt>
                <c:pt idx="168">
                  <c:v>-9.9525180121418089E-3</c:v>
                </c:pt>
                <c:pt idx="169">
                  <c:v>-1.00859126978321E-2</c:v>
                </c:pt>
                <c:pt idx="170">
                  <c:v>-7.4193073887727223E-3</c:v>
                </c:pt>
                <c:pt idx="171">
                  <c:v>-8.8875692235887982E-3</c:v>
                </c:pt>
                <c:pt idx="179">
                  <c:v>2.5107146939262748E-5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2A-4A3C-9876-E69FC0E41678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Active!$K$21:$K$971</c:f>
              <c:numCache>
                <c:formatCode>General</c:formatCode>
                <c:ptCount val="951"/>
                <c:pt idx="132">
                  <c:v>9.9610692996066064E-3</c:v>
                </c:pt>
                <c:pt idx="153">
                  <c:v>-7.9996934146038257E-3</c:v>
                </c:pt>
                <c:pt idx="155">
                  <c:v>-8.8755016186041757E-3</c:v>
                </c:pt>
                <c:pt idx="162">
                  <c:v>-9.9436832388164476E-3</c:v>
                </c:pt>
                <c:pt idx="164">
                  <c:v>-1.0011208840296604E-2</c:v>
                </c:pt>
                <c:pt idx="172">
                  <c:v>-8.5987967540859245E-3</c:v>
                </c:pt>
                <c:pt idx="173">
                  <c:v>-7.9997170396381989E-3</c:v>
                </c:pt>
                <c:pt idx="174">
                  <c:v>-7.9670585837448016E-3</c:v>
                </c:pt>
                <c:pt idx="175">
                  <c:v>-8.2006373268086463E-3</c:v>
                </c:pt>
                <c:pt idx="176">
                  <c:v>-7.0402899800683372E-3</c:v>
                </c:pt>
                <c:pt idx="177">
                  <c:v>-6.8448914244072512E-3</c:v>
                </c:pt>
                <c:pt idx="178">
                  <c:v>-1.2989005990675651E-3</c:v>
                </c:pt>
                <c:pt idx="181">
                  <c:v>3.0821412365185097E-3</c:v>
                </c:pt>
                <c:pt idx="182">
                  <c:v>1.2487465792219155E-3</c:v>
                </c:pt>
                <c:pt idx="183">
                  <c:v>3.3474583542556502E-3</c:v>
                </c:pt>
                <c:pt idx="187">
                  <c:v>1.9718342155101709E-3</c:v>
                </c:pt>
                <c:pt idx="197">
                  <c:v>5.8032042652484961E-3</c:v>
                </c:pt>
                <c:pt idx="198">
                  <c:v>5.5272120007430203E-3</c:v>
                </c:pt>
                <c:pt idx="199">
                  <c:v>5.4906883306102827E-3</c:v>
                </c:pt>
                <c:pt idx="200">
                  <c:v>5.0811173205147497E-3</c:v>
                </c:pt>
                <c:pt idx="201">
                  <c:v>3.9062294017639942E-3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2A-4A3C-9876-E69FC0E41678}"/>
            </c:ext>
          </c:extLst>
        </c:ser>
        <c:ser>
          <c:idx val="7"/>
          <c:order val="3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</c:v>
                </c:pt>
                <c:pt idx="1">
                  <c:v>-2900</c:v>
                </c:pt>
                <c:pt idx="2">
                  <c:v>-2800</c:v>
                </c:pt>
                <c:pt idx="3">
                  <c:v>-2700</c:v>
                </c:pt>
                <c:pt idx="4">
                  <c:v>-2600</c:v>
                </c:pt>
                <c:pt idx="5">
                  <c:v>-2500</c:v>
                </c:pt>
                <c:pt idx="6">
                  <c:v>-2400</c:v>
                </c:pt>
                <c:pt idx="7">
                  <c:v>-2300</c:v>
                </c:pt>
                <c:pt idx="8">
                  <c:v>-2200</c:v>
                </c:pt>
                <c:pt idx="9">
                  <c:v>-2100</c:v>
                </c:pt>
                <c:pt idx="10">
                  <c:v>-2000</c:v>
                </c:pt>
                <c:pt idx="11">
                  <c:v>-1900</c:v>
                </c:pt>
                <c:pt idx="12">
                  <c:v>-1800</c:v>
                </c:pt>
                <c:pt idx="13">
                  <c:v>-1700</c:v>
                </c:pt>
                <c:pt idx="14">
                  <c:v>-1600</c:v>
                </c:pt>
                <c:pt idx="15">
                  <c:v>-1500</c:v>
                </c:pt>
                <c:pt idx="16">
                  <c:v>-1400</c:v>
                </c:pt>
                <c:pt idx="17">
                  <c:v>-1300</c:v>
                </c:pt>
                <c:pt idx="18">
                  <c:v>-1200</c:v>
                </c:pt>
                <c:pt idx="19">
                  <c:v>-1100</c:v>
                </c:pt>
                <c:pt idx="20">
                  <c:v>-1000</c:v>
                </c:pt>
                <c:pt idx="21">
                  <c:v>-900</c:v>
                </c:pt>
                <c:pt idx="22">
                  <c:v>-800</c:v>
                </c:pt>
                <c:pt idx="23">
                  <c:v>-700</c:v>
                </c:pt>
                <c:pt idx="24">
                  <c:v>-600</c:v>
                </c:pt>
                <c:pt idx="25">
                  <c:v>-500</c:v>
                </c:pt>
                <c:pt idx="26">
                  <c:v>-400</c:v>
                </c:pt>
                <c:pt idx="27">
                  <c:v>-300</c:v>
                </c:pt>
                <c:pt idx="28">
                  <c:v>-200</c:v>
                </c:pt>
                <c:pt idx="29">
                  <c:v>-100</c:v>
                </c:pt>
                <c:pt idx="30">
                  <c:v>0</c:v>
                </c:pt>
                <c:pt idx="31">
                  <c:v>100</c:v>
                </c:pt>
                <c:pt idx="32">
                  <c:v>200</c:v>
                </c:pt>
                <c:pt idx="33">
                  <c:v>300</c:v>
                </c:pt>
                <c:pt idx="34">
                  <c:v>400</c:v>
                </c:pt>
                <c:pt idx="35">
                  <c:v>500</c:v>
                </c:pt>
                <c:pt idx="36">
                  <c:v>600</c:v>
                </c:pt>
                <c:pt idx="37">
                  <c:v>700</c:v>
                </c:pt>
                <c:pt idx="38">
                  <c:v>800</c:v>
                </c:pt>
                <c:pt idx="39">
                  <c:v>900</c:v>
                </c:pt>
                <c:pt idx="40">
                  <c:v>1000</c:v>
                </c:pt>
                <c:pt idx="41">
                  <c:v>1100</c:v>
                </c:pt>
                <c:pt idx="42">
                  <c:v>1200</c:v>
                </c:pt>
                <c:pt idx="43">
                  <c:v>1300</c:v>
                </c:pt>
                <c:pt idx="44">
                  <c:v>1400</c:v>
                </c:pt>
                <c:pt idx="45">
                  <c:v>1500</c:v>
                </c:pt>
                <c:pt idx="46">
                  <c:v>1600</c:v>
                </c:pt>
                <c:pt idx="47">
                  <c:v>1700</c:v>
                </c:pt>
                <c:pt idx="48">
                  <c:v>1800</c:v>
                </c:pt>
                <c:pt idx="49">
                  <c:v>1900</c:v>
                </c:pt>
                <c:pt idx="50">
                  <c:v>2000</c:v>
                </c:pt>
                <c:pt idx="51">
                  <c:v>2100</c:v>
                </c:pt>
                <c:pt idx="52">
                  <c:v>2200</c:v>
                </c:pt>
                <c:pt idx="53">
                  <c:v>2300</c:v>
                </c:pt>
                <c:pt idx="54">
                  <c:v>2400</c:v>
                </c:pt>
                <c:pt idx="55">
                  <c:v>2500</c:v>
                </c:pt>
                <c:pt idx="56">
                  <c:v>2600</c:v>
                </c:pt>
                <c:pt idx="57">
                  <c:v>2700</c:v>
                </c:pt>
                <c:pt idx="58">
                  <c:v>2800</c:v>
                </c:pt>
                <c:pt idx="59">
                  <c:v>2900</c:v>
                </c:pt>
                <c:pt idx="60">
                  <c:v>3000</c:v>
                </c:pt>
                <c:pt idx="61">
                  <c:v>3100</c:v>
                </c:pt>
                <c:pt idx="62">
                  <c:v>3200</c:v>
                </c:pt>
                <c:pt idx="63">
                  <c:v>3300</c:v>
                </c:pt>
                <c:pt idx="64">
                  <c:v>3400</c:v>
                </c:pt>
                <c:pt idx="65">
                  <c:v>3500</c:v>
                </c:pt>
                <c:pt idx="66">
                  <c:v>3600</c:v>
                </c:pt>
                <c:pt idx="67">
                  <c:v>3700</c:v>
                </c:pt>
                <c:pt idx="68">
                  <c:v>3800</c:v>
                </c:pt>
                <c:pt idx="69">
                  <c:v>3900</c:v>
                </c:pt>
                <c:pt idx="70">
                  <c:v>4000</c:v>
                </c:pt>
                <c:pt idx="71">
                  <c:v>4100</c:v>
                </c:pt>
                <c:pt idx="72">
                  <c:v>4200</c:v>
                </c:pt>
                <c:pt idx="73">
                  <c:v>4300</c:v>
                </c:pt>
                <c:pt idx="74">
                  <c:v>4400</c:v>
                </c:pt>
                <c:pt idx="75">
                  <c:v>4500</c:v>
                </c:pt>
                <c:pt idx="76">
                  <c:v>4600</c:v>
                </c:pt>
                <c:pt idx="77">
                  <c:v>4700</c:v>
                </c:pt>
                <c:pt idx="78">
                  <c:v>4800</c:v>
                </c:pt>
                <c:pt idx="79">
                  <c:v>4900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-3.8240542434507183E-5</c:v>
                </c:pt>
                <c:pt idx="1">
                  <c:v>-1.4906381162147226E-3</c:v>
                </c:pt>
                <c:pt idx="2">
                  <c:v>-2.5925752681633081E-3</c:v>
                </c:pt>
                <c:pt idx="3">
                  <c:v>-3.2894190823613495E-3</c:v>
                </c:pt>
                <c:pt idx="4">
                  <c:v>-3.5257805074686913E-3</c:v>
                </c:pt>
                <c:pt idx="5">
                  <c:v>-3.2448849247727167E-3</c:v>
                </c:pt>
                <c:pt idx="6">
                  <c:v>-2.3908856838410772E-3</c:v>
                </c:pt>
                <c:pt idx="7">
                  <c:v>-9.1779419102601227E-4</c:v>
                </c:pt>
                <c:pt idx="8">
                  <c:v>1.1868242031330537E-3</c:v>
                </c:pt>
                <c:pt idx="9">
                  <c:v>3.8487455443524873E-3</c:v>
                </c:pt>
                <c:pt idx="10">
                  <c:v>6.8141169607236554E-3</c:v>
                </c:pt>
                <c:pt idx="11">
                  <c:v>9.571862562385406E-3</c:v>
                </c:pt>
                <c:pt idx="12">
                  <c:v>1.1483601752279499E-2</c:v>
                </c:pt>
                <c:pt idx="13">
                  <c:v>1.2166854363521881E-2</c:v>
                </c:pt>
                <c:pt idx="14">
                  <c:v>1.1685830710736346E-2</c:v>
                </c:pt>
                <c:pt idx="15">
                  <c:v>1.0352649183359881E-2</c:v>
                </c:pt>
                <c:pt idx="16">
                  <c:v>8.4944475487875939E-3</c:v>
                </c:pt>
                <c:pt idx="17">
                  <c:v>6.3671656834664823E-3</c:v>
                </c:pt>
                <c:pt idx="18">
                  <c:v>4.1544033266235156E-3</c:v>
                </c:pt>
                <c:pt idx="19">
                  <c:v>1.9871895437329093E-3</c:v>
                </c:pt>
                <c:pt idx="20">
                  <c:v>-3.765545635583999E-5</c:v>
                </c:pt>
                <c:pt idx="21">
                  <c:v>-1.8444078540593347E-3</c:v>
                </c:pt>
                <c:pt idx="22">
                  <c:v>-3.3696868849171046E-3</c:v>
                </c:pt>
                <c:pt idx="23">
                  <c:v>-4.5565082242111869E-3</c:v>
                </c:pt>
                <c:pt idx="24">
                  <c:v>-5.3501475345269726E-3</c:v>
                </c:pt>
                <c:pt idx="25">
                  <c:v>-5.6955009661611858E-3</c:v>
                </c:pt>
                <c:pt idx="26">
                  <c:v>-5.5360355268772293E-3</c:v>
                </c:pt>
                <c:pt idx="27">
                  <c:v>-4.815256809160836E-3</c:v>
                </c:pt>
                <c:pt idx="28">
                  <c:v>-3.483699391133716E-3</c:v>
                </c:pt>
                <c:pt idx="29">
                  <c:v>-1.5183850203736838E-3</c:v>
                </c:pt>
                <c:pt idx="30">
                  <c:v>1.0319571063086101E-3</c:v>
                </c:pt>
                <c:pt idx="31">
                  <c:v>3.9617934992028092E-3</c:v>
                </c:pt>
                <c:pt idx="32">
                  <c:v>6.8158802455270395E-3</c:v>
                </c:pt>
                <c:pt idx="33">
                  <c:v>8.9556285052804618E-3</c:v>
                </c:pt>
                <c:pt idx="34">
                  <c:v>9.9114329463556305E-3</c:v>
                </c:pt>
                <c:pt idx="35">
                  <c:v>9.6576850783500409E-3</c:v>
                </c:pt>
                <c:pt idx="36">
                  <c:v>8.4767126586513444E-3</c:v>
                </c:pt>
                <c:pt idx="37">
                  <c:v>6.7044605606575523E-3</c:v>
                </c:pt>
                <c:pt idx="38">
                  <c:v>4.6140815303970534E-3</c:v>
                </c:pt>
                <c:pt idx="39">
                  <c:v>2.4034207494346652E-3</c:v>
                </c:pt>
                <c:pt idx="40">
                  <c:v>2.1322851786139297E-4</c:v>
                </c:pt>
                <c:pt idx="41">
                  <c:v>-1.8535182574137346E-3</c:v>
                </c:pt>
                <c:pt idx="42">
                  <c:v>-3.7173706215727679E-3</c:v>
                </c:pt>
                <c:pt idx="43">
                  <c:v>-5.3128411404028617E-3</c:v>
                </c:pt>
                <c:pt idx="44">
                  <c:v>-6.5819584742198662E-3</c:v>
                </c:pt>
                <c:pt idx="45">
                  <c:v>-7.4697814188164381E-3</c:v>
                </c:pt>
                <c:pt idx="46">
                  <c:v>-7.921438670092101E-3</c:v>
                </c:pt>
                <c:pt idx="47">
                  <c:v>-7.8806980381065615E-3</c:v>
                </c:pt>
                <c:pt idx="48">
                  <c:v>-7.2907246312263196E-3</c:v>
                </c:pt>
                <c:pt idx="49">
                  <c:v>-6.0994497377719285E-3</c:v>
                </c:pt>
                <c:pt idx="50">
                  <c:v>-4.27542698213492E-3</c:v>
                </c:pt>
                <c:pt idx="51">
                  <c:v>-1.845985850787976E-3</c:v>
                </c:pt>
                <c:pt idx="52">
                  <c:v>1.0265861078519105E-3</c:v>
                </c:pt>
                <c:pt idx="53">
                  <c:v>3.9451322486994019E-3</c:v>
                </c:pt>
                <c:pt idx="54">
                  <c:v>6.2892953067566091E-3</c:v>
                </c:pt>
                <c:pt idx="55">
                  <c:v>7.5172089795749091E-3</c:v>
                </c:pt>
                <c:pt idx="56">
                  <c:v>7.5052301372317796E-3</c:v>
                </c:pt>
                <c:pt idx="57">
                  <c:v>6.4928079305953106E-3</c:v>
                </c:pt>
                <c:pt idx="58">
                  <c:v>4.8194823585658887E-3</c:v>
                </c:pt>
                <c:pt idx="59">
                  <c:v>2.7753186258417184E-3</c:v>
                </c:pt>
                <c:pt idx="60">
                  <c:v>5.7336718087960185E-4</c:v>
                </c:pt>
                <c:pt idx="61">
                  <c:v>-1.6349676502566189E-3</c:v>
                </c:pt>
                <c:pt idx="62">
                  <c:v>-3.7398793706283381E-3</c:v>
                </c:pt>
                <c:pt idx="63">
                  <c:v>-5.6577462386986025E-3</c:v>
                </c:pt>
                <c:pt idx="64">
                  <c:v>-7.3206726743239416E-3</c:v>
                </c:pt>
                <c:pt idx="65">
                  <c:v>-8.669488701874976E-3</c:v>
                </c:pt>
                <c:pt idx="66">
                  <c:v>-9.6488957707248201E-3</c:v>
                </c:pt>
                <c:pt idx="67">
                  <c:v>-1.0204185328726736E-2</c:v>
                </c:pt>
                <c:pt idx="68">
                  <c:v>-1.0279453616057322E-2</c:v>
                </c:pt>
                <c:pt idx="69">
                  <c:v>-9.8177593869111044E-3</c:v>
                </c:pt>
                <c:pt idx="70">
                  <c:v>-8.7651398392072904E-3</c:v>
                </c:pt>
                <c:pt idx="71">
                  <c:v>-7.0834208723309974E-3</c:v>
                </c:pt>
                <c:pt idx="72">
                  <c:v>-4.7821475220132187E-3</c:v>
                </c:pt>
                <c:pt idx="73">
                  <c:v>-1.9855904714658475E-3</c:v>
                </c:pt>
                <c:pt idx="74">
                  <c:v>9.6669495894741901E-4</c:v>
                </c:pt>
                <c:pt idx="75">
                  <c:v>3.4879179098014457E-3</c:v>
                </c:pt>
                <c:pt idx="76">
                  <c:v>4.9824671385127976E-3</c:v>
                </c:pt>
                <c:pt idx="77">
                  <c:v>5.2248108699062094E-3</c:v>
                </c:pt>
                <c:pt idx="78">
                  <c:v>4.3975918169447351E-3</c:v>
                </c:pt>
                <c:pt idx="79">
                  <c:v>2.8370223616927112E-3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2A-4A3C-9876-E69FC0E41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293560"/>
        <c:axId val="1"/>
      </c:scatterChart>
      <c:valAx>
        <c:axId val="707293560"/>
        <c:scaling>
          <c:orientation val="minMax"/>
          <c:max val="5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0134228187921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29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738255033557048"/>
          <c:y val="0.9279538904899135"/>
          <c:w val="0.39765100671140946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47902688634509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0264927672768"/>
          <c:y val="0.13872851947553438"/>
          <c:w val="0.79327796192059641"/>
          <c:h val="0.679191709932303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9B-4DC2-99EF-B748FBBE7108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Active!$J$21:$J$971</c:f>
              <c:numCache>
                <c:formatCode>General</c:formatCode>
                <c:ptCount val="951"/>
                <c:pt idx="0">
                  <c:v>-3.8546272735402454E-3</c:v>
                </c:pt>
                <c:pt idx="1">
                  <c:v>-3.6880219595332164E-3</c:v>
                </c:pt>
                <c:pt idx="2">
                  <c:v>0</c:v>
                </c:pt>
                <c:pt idx="3">
                  <c:v>-1.3339468569029123E-4</c:v>
                </c:pt>
                <c:pt idx="4">
                  <c:v>-2.3431497538695112E-4</c:v>
                </c:pt>
                <c:pt idx="6">
                  <c:v>3.7459908344317228E-3</c:v>
                </c:pt>
                <c:pt idx="7">
                  <c:v>3.8443343146354891E-3</c:v>
                </c:pt>
                <c:pt idx="12">
                  <c:v>8.7543536574230529E-3</c:v>
                </c:pt>
                <c:pt idx="13">
                  <c:v>9.2119401306263171E-3</c:v>
                </c:pt>
                <c:pt idx="14">
                  <c:v>9.5785454468568787E-3</c:v>
                </c:pt>
                <c:pt idx="15">
                  <c:v>9.0377884480403736E-3</c:v>
                </c:pt>
                <c:pt idx="17">
                  <c:v>9.4582990859635174E-3</c:v>
                </c:pt>
                <c:pt idx="18">
                  <c:v>9.5582990834373049E-3</c:v>
                </c:pt>
                <c:pt idx="20">
                  <c:v>6.0282976555754431E-3</c:v>
                </c:pt>
                <c:pt idx="87">
                  <c:v>-3.9040163028403185E-3</c:v>
                </c:pt>
                <c:pt idx="93">
                  <c:v>-6.2176365827326663E-3</c:v>
                </c:pt>
                <c:pt idx="94">
                  <c:v>-5.0510312721598893E-3</c:v>
                </c:pt>
                <c:pt idx="96">
                  <c:v>-8.2710935748764314E-3</c:v>
                </c:pt>
                <c:pt idx="99">
                  <c:v>-5.483793567691464E-3</c:v>
                </c:pt>
                <c:pt idx="101">
                  <c:v>-7.1612582905800082E-3</c:v>
                </c:pt>
                <c:pt idx="106">
                  <c:v>-6.6363302612444386E-3</c:v>
                </c:pt>
                <c:pt idx="107">
                  <c:v>-6.5697249519871548E-3</c:v>
                </c:pt>
                <c:pt idx="108">
                  <c:v>-6.3713814743096009E-3</c:v>
                </c:pt>
                <c:pt idx="112">
                  <c:v>-5.1796640764223412E-3</c:v>
                </c:pt>
                <c:pt idx="127">
                  <c:v>5.7732171117095277E-3</c:v>
                </c:pt>
                <c:pt idx="130">
                  <c:v>5.0972248573089018E-3</c:v>
                </c:pt>
                <c:pt idx="131">
                  <c:v>5.2972248522564769E-3</c:v>
                </c:pt>
                <c:pt idx="141">
                  <c:v>7.1771625443943776E-3</c:v>
                </c:pt>
                <c:pt idx="142">
                  <c:v>6.6096369409933686E-3</c:v>
                </c:pt>
                <c:pt idx="143">
                  <c:v>2.6978572423104197E-3</c:v>
                </c:pt>
                <c:pt idx="146">
                  <c:v>7.554523428552784E-3</c:v>
                </c:pt>
                <c:pt idx="154">
                  <c:v>-9.6330880987807177E-3</c:v>
                </c:pt>
                <c:pt idx="156">
                  <c:v>-8.7755016211303882E-3</c:v>
                </c:pt>
                <c:pt idx="157">
                  <c:v>-9.0088963115704246E-3</c:v>
                </c:pt>
                <c:pt idx="158">
                  <c:v>-1.0598324792226776E-2</c:v>
                </c:pt>
                <c:pt idx="159">
                  <c:v>-9.2656663327943534E-3</c:v>
                </c:pt>
                <c:pt idx="160">
                  <c:v>-1.0142578896193299E-2</c:v>
                </c:pt>
                <c:pt idx="161">
                  <c:v>-1.0443499180837534E-2</c:v>
                </c:pt>
                <c:pt idx="163">
                  <c:v>-9.6442354115424678E-3</c:v>
                </c:pt>
                <c:pt idx="165">
                  <c:v>-1.241746680898359E-2</c:v>
                </c:pt>
                <c:pt idx="166">
                  <c:v>-1.0617466810799669E-2</c:v>
                </c:pt>
                <c:pt idx="167">
                  <c:v>-1.0351781784265768E-2</c:v>
                </c:pt>
                <c:pt idx="168">
                  <c:v>-9.9525180121418089E-3</c:v>
                </c:pt>
                <c:pt idx="169">
                  <c:v>-1.00859126978321E-2</c:v>
                </c:pt>
                <c:pt idx="170">
                  <c:v>-7.4193073887727223E-3</c:v>
                </c:pt>
                <c:pt idx="171">
                  <c:v>-8.8875692235887982E-3</c:v>
                </c:pt>
                <c:pt idx="179">
                  <c:v>2.5107146939262748E-5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B-4DC2-99EF-B748FBBE7108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4492</c:v>
                </c:pt>
                <c:pt idx="182">
                  <c:v>4492.5</c:v>
                </c:pt>
                <c:pt idx="183">
                  <c:v>4503</c:v>
                </c:pt>
                <c:pt idx="184">
                  <c:v>4506.5</c:v>
                </c:pt>
                <c:pt idx="185">
                  <c:v>4506.5</c:v>
                </c:pt>
                <c:pt idx="186">
                  <c:v>4506.5</c:v>
                </c:pt>
                <c:pt idx="187">
                  <c:v>4576</c:v>
                </c:pt>
                <c:pt idx="188">
                  <c:v>4582</c:v>
                </c:pt>
                <c:pt idx="189">
                  <c:v>4582</c:v>
                </c:pt>
                <c:pt idx="190">
                  <c:v>4582</c:v>
                </c:pt>
                <c:pt idx="191">
                  <c:v>4588.5</c:v>
                </c:pt>
                <c:pt idx="192">
                  <c:v>4588.5</c:v>
                </c:pt>
                <c:pt idx="193">
                  <c:v>4588.5</c:v>
                </c:pt>
                <c:pt idx="194">
                  <c:v>4589</c:v>
                </c:pt>
                <c:pt idx="195">
                  <c:v>4589</c:v>
                </c:pt>
                <c:pt idx="196">
                  <c:v>4589</c:v>
                </c:pt>
                <c:pt idx="197">
                  <c:v>4592</c:v>
                </c:pt>
                <c:pt idx="198">
                  <c:v>4668</c:v>
                </c:pt>
                <c:pt idx="199">
                  <c:v>4694</c:v>
                </c:pt>
                <c:pt idx="200">
                  <c:v>4772</c:v>
                </c:pt>
                <c:pt idx="201">
                  <c:v>4839</c:v>
                </c:pt>
              </c:numCache>
            </c:numRef>
          </c:xVal>
          <c:yVal>
            <c:numRef>
              <c:f>Active!$K$21:$K$971</c:f>
              <c:numCache>
                <c:formatCode>General</c:formatCode>
                <c:ptCount val="951"/>
                <c:pt idx="132">
                  <c:v>9.9610692996066064E-3</c:v>
                </c:pt>
                <c:pt idx="153">
                  <c:v>-7.9996934146038257E-3</c:v>
                </c:pt>
                <c:pt idx="155">
                  <c:v>-8.8755016186041757E-3</c:v>
                </c:pt>
                <c:pt idx="162">
                  <c:v>-9.9436832388164476E-3</c:v>
                </c:pt>
                <c:pt idx="164">
                  <c:v>-1.0011208840296604E-2</c:v>
                </c:pt>
                <c:pt idx="172">
                  <c:v>-8.5987967540859245E-3</c:v>
                </c:pt>
                <c:pt idx="173">
                  <c:v>-7.9997170396381989E-3</c:v>
                </c:pt>
                <c:pt idx="174">
                  <c:v>-7.9670585837448016E-3</c:v>
                </c:pt>
                <c:pt idx="175">
                  <c:v>-8.2006373268086463E-3</c:v>
                </c:pt>
                <c:pt idx="176">
                  <c:v>-7.0402899800683372E-3</c:v>
                </c:pt>
                <c:pt idx="177">
                  <c:v>-6.8448914244072512E-3</c:v>
                </c:pt>
                <c:pt idx="178">
                  <c:v>-1.2989005990675651E-3</c:v>
                </c:pt>
                <c:pt idx="181">
                  <c:v>3.0821412365185097E-3</c:v>
                </c:pt>
                <c:pt idx="182">
                  <c:v>1.2487465792219155E-3</c:v>
                </c:pt>
                <c:pt idx="183">
                  <c:v>3.3474583542556502E-3</c:v>
                </c:pt>
                <c:pt idx="187">
                  <c:v>1.9718342155101709E-3</c:v>
                </c:pt>
                <c:pt idx="197">
                  <c:v>5.8032042652484961E-3</c:v>
                </c:pt>
                <c:pt idx="198">
                  <c:v>5.5272120007430203E-3</c:v>
                </c:pt>
                <c:pt idx="199">
                  <c:v>5.4906883306102827E-3</c:v>
                </c:pt>
                <c:pt idx="200">
                  <c:v>5.0811173205147497E-3</c:v>
                </c:pt>
                <c:pt idx="201">
                  <c:v>3.9062294017639942E-3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9B-4DC2-99EF-B748FBBE7108}"/>
            </c:ext>
          </c:extLst>
        </c:ser>
        <c:ser>
          <c:idx val="7"/>
          <c:order val="3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Active!$AW$2:$AW$81</c:f>
              <c:numCache>
                <c:formatCode>General</c:formatCode>
                <c:ptCount val="80"/>
                <c:pt idx="0">
                  <c:v>-3000</c:v>
                </c:pt>
                <c:pt idx="1">
                  <c:v>-2900</c:v>
                </c:pt>
                <c:pt idx="2">
                  <c:v>-2800</c:v>
                </c:pt>
                <c:pt idx="3">
                  <c:v>-2700</c:v>
                </c:pt>
                <c:pt idx="4">
                  <c:v>-2600</c:v>
                </c:pt>
                <c:pt idx="5">
                  <c:v>-2500</c:v>
                </c:pt>
                <c:pt idx="6">
                  <c:v>-2400</c:v>
                </c:pt>
                <c:pt idx="7">
                  <c:v>-2300</c:v>
                </c:pt>
                <c:pt idx="8">
                  <c:v>-2200</c:v>
                </c:pt>
                <c:pt idx="9">
                  <c:v>-2100</c:v>
                </c:pt>
                <c:pt idx="10">
                  <c:v>-2000</c:v>
                </c:pt>
                <c:pt idx="11">
                  <c:v>-1900</c:v>
                </c:pt>
                <c:pt idx="12">
                  <c:v>-1800</c:v>
                </c:pt>
                <c:pt idx="13">
                  <c:v>-1700</c:v>
                </c:pt>
                <c:pt idx="14">
                  <c:v>-1600</c:v>
                </c:pt>
                <c:pt idx="15">
                  <c:v>-1500</c:v>
                </c:pt>
                <c:pt idx="16">
                  <c:v>-1400</c:v>
                </c:pt>
                <c:pt idx="17">
                  <c:v>-1300</c:v>
                </c:pt>
                <c:pt idx="18">
                  <c:v>-1200</c:v>
                </c:pt>
                <c:pt idx="19">
                  <c:v>-1100</c:v>
                </c:pt>
                <c:pt idx="20">
                  <c:v>-1000</c:v>
                </c:pt>
                <c:pt idx="21">
                  <c:v>-900</c:v>
                </c:pt>
                <c:pt idx="22">
                  <c:v>-800</c:v>
                </c:pt>
                <c:pt idx="23">
                  <c:v>-700</c:v>
                </c:pt>
                <c:pt idx="24">
                  <c:v>-600</c:v>
                </c:pt>
                <c:pt idx="25">
                  <c:v>-500</c:v>
                </c:pt>
                <c:pt idx="26">
                  <c:v>-400</c:v>
                </c:pt>
                <c:pt idx="27">
                  <c:v>-300</c:v>
                </c:pt>
                <c:pt idx="28">
                  <c:v>-200</c:v>
                </c:pt>
                <c:pt idx="29">
                  <c:v>-100</c:v>
                </c:pt>
                <c:pt idx="30">
                  <c:v>0</c:v>
                </c:pt>
                <c:pt idx="31">
                  <c:v>100</c:v>
                </c:pt>
                <c:pt idx="32">
                  <c:v>200</c:v>
                </c:pt>
                <c:pt idx="33">
                  <c:v>300</c:v>
                </c:pt>
                <c:pt idx="34">
                  <c:v>400</c:v>
                </c:pt>
                <c:pt idx="35">
                  <c:v>500</c:v>
                </c:pt>
                <c:pt idx="36">
                  <c:v>600</c:v>
                </c:pt>
                <c:pt idx="37">
                  <c:v>700</c:v>
                </c:pt>
                <c:pt idx="38">
                  <c:v>800</c:v>
                </c:pt>
                <c:pt idx="39">
                  <c:v>900</c:v>
                </c:pt>
                <c:pt idx="40">
                  <c:v>1000</c:v>
                </c:pt>
                <c:pt idx="41">
                  <c:v>1100</c:v>
                </c:pt>
                <c:pt idx="42">
                  <c:v>1200</c:v>
                </c:pt>
                <c:pt idx="43">
                  <c:v>1300</c:v>
                </c:pt>
                <c:pt idx="44">
                  <c:v>1400</c:v>
                </c:pt>
                <c:pt idx="45">
                  <c:v>1500</c:v>
                </c:pt>
                <c:pt idx="46">
                  <c:v>1600</c:v>
                </c:pt>
                <c:pt idx="47">
                  <c:v>1700</c:v>
                </c:pt>
                <c:pt idx="48">
                  <c:v>1800</c:v>
                </c:pt>
                <c:pt idx="49">
                  <c:v>1900</c:v>
                </c:pt>
                <c:pt idx="50">
                  <c:v>2000</c:v>
                </c:pt>
                <c:pt idx="51">
                  <c:v>2100</c:v>
                </c:pt>
                <c:pt idx="52">
                  <c:v>2200</c:v>
                </c:pt>
                <c:pt idx="53">
                  <c:v>2300</c:v>
                </c:pt>
                <c:pt idx="54">
                  <c:v>2400</c:v>
                </c:pt>
                <c:pt idx="55">
                  <c:v>2500</c:v>
                </c:pt>
                <c:pt idx="56">
                  <c:v>2600</c:v>
                </c:pt>
                <c:pt idx="57">
                  <c:v>2700</c:v>
                </c:pt>
                <c:pt idx="58">
                  <c:v>2800</c:v>
                </c:pt>
                <c:pt idx="59">
                  <c:v>2900</c:v>
                </c:pt>
                <c:pt idx="60">
                  <c:v>3000</c:v>
                </c:pt>
                <c:pt idx="61">
                  <c:v>3100</c:v>
                </c:pt>
                <c:pt idx="62">
                  <c:v>3200</c:v>
                </c:pt>
                <c:pt idx="63">
                  <c:v>3300</c:v>
                </c:pt>
                <c:pt idx="64">
                  <c:v>3400</c:v>
                </c:pt>
                <c:pt idx="65">
                  <c:v>3500</c:v>
                </c:pt>
                <c:pt idx="66">
                  <c:v>3600</c:v>
                </c:pt>
                <c:pt idx="67">
                  <c:v>3700</c:v>
                </c:pt>
                <c:pt idx="68">
                  <c:v>3800</c:v>
                </c:pt>
                <c:pt idx="69">
                  <c:v>3900</c:v>
                </c:pt>
                <c:pt idx="70">
                  <c:v>4000</c:v>
                </c:pt>
                <c:pt idx="71">
                  <c:v>4100</c:v>
                </c:pt>
                <c:pt idx="72">
                  <c:v>4200</c:v>
                </c:pt>
                <c:pt idx="73">
                  <c:v>4300</c:v>
                </c:pt>
                <c:pt idx="74">
                  <c:v>4400</c:v>
                </c:pt>
                <c:pt idx="75">
                  <c:v>4500</c:v>
                </c:pt>
                <c:pt idx="76">
                  <c:v>4600</c:v>
                </c:pt>
                <c:pt idx="77">
                  <c:v>4700</c:v>
                </c:pt>
                <c:pt idx="78">
                  <c:v>4800</c:v>
                </c:pt>
                <c:pt idx="79">
                  <c:v>4900</c:v>
                </c:pt>
              </c:numCache>
            </c:numRef>
          </c:xVal>
          <c:yVal>
            <c:numRef>
              <c:f>Active!$AX$2:$AX$81</c:f>
              <c:numCache>
                <c:formatCode>General</c:formatCode>
                <c:ptCount val="80"/>
                <c:pt idx="0">
                  <c:v>-3.8240542434507183E-5</c:v>
                </c:pt>
                <c:pt idx="1">
                  <c:v>-1.4906381162147226E-3</c:v>
                </c:pt>
                <c:pt idx="2">
                  <c:v>-2.5925752681633081E-3</c:v>
                </c:pt>
                <c:pt idx="3">
                  <c:v>-3.2894190823613495E-3</c:v>
                </c:pt>
                <c:pt idx="4">
                  <c:v>-3.5257805074686913E-3</c:v>
                </c:pt>
                <c:pt idx="5">
                  <c:v>-3.2448849247727167E-3</c:v>
                </c:pt>
                <c:pt idx="6">
                  <c:v>-2.3908856838410772E-3</c:v>
                </c:pt>
                <c:pt idx="7">
                  <c:v>-9.1779419102601227E-4</c:v>
                </c:pt>
                <c:pt idx="8">
                  <c:v>1.1868242031330537E-3</c:v>
                </c:pt>
                <c:pt idx="9">
                  <c:v>3.8487455443524873E-3</c:v>
                </c:pt>
                <c:pt idx="10">
                  <c:v>6.8141169607236554E-3</c:v>
                </c:pt>
                <c:pt idx="11">
                  <c:v>9.571862562385406E-3</c:v>
                </c:pt>
                <c:pt idx="12">
                  <c:v>1.1483601752279499E-2</c:v>
                </c:pt>
                <c:pt idx="13">
                  <c:v>1.2166854363521881E-2</c:v>
                </c:pt>
                <c:pt idx="14">
                  <c:v>1.1685830710736346E-2</c:v>
                </c:pt>
                <c:pt idx="15">
                  <c:v>1.0352649183359881E-2</c:v>
                </c:pt>
                <c:pt idx="16">
                  <c:v>8.4944475487875939E-3</c:v>
                </c:pt>
                <c:pt idx="17">
                  <c:v>6.3671656834664823E-3</c:v>
                </c:pt>
                <c:pt idx="18">
                  <c:v>4.1544033266235156E-3</c:v>
                </c:pt>
                <c:pt idx="19">
                  <c:v>1.9871895437329093E-3</c:v>
                </c:pt>
                <c:pt idx="20">
                  <c:v>-3.765545635583999E-5</c:v>
                </c:pt>
                <c:pt idx="21">
                  <c:v>-1.8444078540593347E-3</c:v>
                </c:pt>
                <c:pt idx="22">
                  <c:v>-3.3696868849171046E-3</c:v>
                </c:pt>
                <c:pt idx="23">
                  <c:v>-4.5565082242111869E-3</c:v>
                </c:pt>
                <c:pt idx="24">
                  <c:v>-5.3501475345269726E-3</c:v>
                </c:pt>
                <c:pt idx="25">
                  <c:v>-5.6955009661611858E-3</c:v>
                </c:pt>
                <c:pt idx="26">
                  <c:v>-5.5360355268772293E-3</c:v>
                </c:pt>
                <c:pt idx="27">
                  <c:v>-4.815256809160836E-3</c:v>
                </c:pt>
                <c:pt idx="28">
                  <c:v>-3.483699391133716E-3</c:v>
                </c:pt>
                <c:pt idx="29">
                  <c:v>-1.5183850203736838E-3</c:v>
                </c:pt>
                <c:pt idx="30">
                  <c:v>1.0319571063086101E-3</c:v>
                </c:pt>
                <c:pt idx="31">
                  <c:v>3.9617934992028092E-3</c:v>
                </c:pt>
                <c:pt idx="32">
                  <c:v>6.8158802455270395E-3</c:v>
                </c:pt>
                <c:pt idx="33">
                  <c:v>8.9556285052804618E-3</c:v>
                </c:pt>
                <c:pt idx="34">
                  <c:v>9.9114329463556305E-3</c:v>
                </c:pt>
                <c:pt idx="35">
                  <c:v>9.6576850783500409E-3</c:v>
                </c:pt>
                <c:pt idx="36">
                  <c:v>8.4767126586513444E-3</c:v>
                </c:pt>
                <c:pt idx="37">
                  <c:v>6.7044605606575523E-3</c:v>
                </c:pt>
                <c:pt idx="38">
                  <c:v>4.6140815303970534E-3</c:v>
                </c:pt>
                <c:pt idx="39">
                  <c:v>2.4034207494346652E-3</c:v>
                </c:pt>
                <c:pt idx="40">
                  <c:v>2.1322851786139297E-4</c:v>
                </c:pt>
                <c:pt idx="41">
                  <c:v>-1.8535182574137346E-3</c:v>
                </c:pt>
                <c:pt idx="42">
                  <c:v>-3.7173706215727679E-3</c:v>
                </c:pt>
                <c:pt idx="43">
                  <c:v>-5.3128411404028617E-3</c:v>
                </c:pt>
                <c:pt idx="44">
                  <c:v>-6.5819584742198662E-3</c:v>
                </c:pt>
                <c:pt idx="45">
                  <c:v>-7.4697814188164381E-3</c:v>
                </c:pt>
                <c:pt idx="46">
                  <c:v>-7.921438670092101E-3</c:v>
                </c:pt>
                <c:pt idx="47">
                  <c:v>-7.8806980381065615E-3</c:v>
                </c:pt>
                <c:pt idx="48">
                  <c:v>-7.2907246312263196E-3</c:v>
                </c:pt>
                <c:pt idx="49">
                  <c:v>-6.0994497377719285E-3</c:v>
                </c:pt>
                <c:pt idx="50">
                  <c:v>-4.27542698213492E-3</c:v>
                </c:pt>
                <c:pt idx="51">
                  <c:v>-1.845985850787976E-3</c:v>
                </c:pt>
                <c:pt idx="52">
                  <c:v>1.0265861078519105E-3</c:v>
                </c:pt>
                <c:pt idx="53">
                  <c:v>3.9451322486994019E-3</c:v>
                </c:pt>
                <c:pt idx="54">
                  <c:v>6.2892953067566091E-3</c:v>
                </c:pt>
                <c:pt idx="55">
                  <c:v>7.5172089795749091E-3</c:v>
                </c:pt>
                <c:pt idx="56">
                  <c:v>7.5052301372317796E-3</c:v>
                </c:pt>
                <c:pt idx="57">
                  <c:v>6.4928079305953106E-3</c:v>
                </c:pt>
                <c:pt idx="58">
                  <c:v>4.8194823585658887E-3</c:v>
                </c:pt>
                <c:pt idx="59">
                  <c:v>2.7753186258417184E-3</c:v>
                </c:pt>
                <c:pt idx="60">
                  <c:v>5.7336718087960185E-4</c:v>
                </c:pt>
                <c:pt idx="61">
                  <c:v>-1.6349676502566189E-3</c:v>
                </c:pt>
                <c:pt idx="62">
                  <c:v>-3.7398793706283381E-3</c:v>
                </c:pt>
                <c:pt idx="63">
                  <c:v>-5.6577462386986025E-3</c:v>
                </c:pt>
                <c:pt idx="64">
                  <c:v>-7.3206726743239416E-3</c:v>
                </c:pt>
                <c:pt idx="65">
                  <c:v>-8.669488701874976E-3</c:v>
                </c:pt>
                <c:pt idx="66">
                  <c:v>-9.6488957707248201E-3</c:v>
                </c:pt>
                <c:pt idx="67">
                  <c:v>-1.0204185328726736E-2</c:v>
                </c:pt>
                <c:pt idx="68">
                  <c:v>-1.0279453616057322E-2</c:v>
                </c:pt>
                <c:pt idx="69">
                  <c:v>-9.8177593869111044E-3</c:v>
                </c:pt>
                <c:pt idx="70">
                  <c:v>-8.7651398392072904E-3</c:v>
                </c:pt>
                <c:pt idx="71">
                  <c:v>-7.0834208723309974E-3</c:v>
                </c:pt>
                <c:pt idx="72">
                  <c:v>-4.7821475220132187E-3</c:v>
                </c:pt>
                <c:pt idx="73">
                  <c:v>-1.9855904714658475E-3</c:v>
                </c:pt>
                <c:pt idx="74">
                  <c:v>9.6669495894741901E-4</c:v>
                </c:pt>
                <c:pt idx="75">
                  <c:v>3.4879179098014457E-3</c:v>
                </c:pt>
                <c:pt idx="76">
                  <c:v>4.9824671385127976E-3</c:v>
                </c:pt>
                <c:pt idx="77">
                  <c:v>5.2248108699062094E-3</c:v>
                </c:pt>
                <c:pt idx="78">
                  <c:v>4.3975918169447351E-3</c:v>
                </c:pt>
                <c:pt idx="79">
                  <c:v>2.8370223616927112E-3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B-4DC2-99EF-B748FBBE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584504"/>
        <c:axId val="1"/>
      </c:scatterChart>
      <c:valAx>
        <c:axId val="713584504"/>
        <c:scaling>
          <c:orientation val="minMax"/>
          <c:max val="5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09278987185427"/>
              <c:y val="0.87283358366331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9017401726518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584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798354617437522"/>
          <c:y val="0.92774687846100157"/>
          <c:w val="0.39831968062815681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436762225969644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1163575042159"/>
          <c:y val="0.15384663538735535"/>
          <c:w val="0.80775716694772348"/>
          <c:h val="0.6442327856845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9-4A51-9775-726A1D25FD3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1.7000000000000001E-2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90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2.0000000000000001E-4</c:v>
                  </c:pt>
                  <c:pt idx="198">
                    <c:v>6.9999999999999999E-4</c:v>
                  </c:pt>
                </c:numCache>
              </c:numRef>
            </c:plus>
            <c:minus>
              <c:numRef>
                <c:f>A!$D$21:$D$971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1.7000000000000001E-2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90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2.0000000000000001E-4</c:v>
                  </c:pt>
                  <c:pt idx="19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A!$I$21:$I$971</c:f>
              <c:numCache>
                <c:formatCode>General</c:formatCode>
                <c:ptCount val="951"/>
                <c:pt idx="5">
                  <c:v>7.3500000144122168E-4</c:v>
                </c:pt>
                <c:pt idx="8">
                  <c:v>-9.5000000146683306E-4</c:v>
                </c:pt>
                <c:pt idx="9">
                  <c:v>-6.1875000028521754E-3</c:v>
                </c:pt>
                <c:pt idx="10">
                  <c:v>6.6000000006170012E-3</c:v>
                </c:pt>
                <c:pt idx="11">
                  <c:v>-2.7475000024423935E-3</c:v>
                </c:pt>
                <c:pt idx="16">
                  <c:v>4.8500000411877409E-4</c:v>
                </c:pt>
                <c:pt idx="19">
                  <c:v>-2.6399999995192047E-2</c:v>
                </c:pt>
                <c:pt idx="21">
                  <c:v>-7.1050000042305328E-3</c:v>
                </c:pt>
                <c:pt idx="22">
                  <c:v>-2.9569999998784624E-2</c:v>
                </c:pt>
                <c:pt idx="23">
                  <c:v>-2.0612499996786937E-2</c:v>
                </c:pt>
                <c:pt idx="24">
                  <c:v>-2.9782499994325917E-2</c:v>
                </c:pt>
                <c:pt idx="25">
                  <c:v>-3.1129999995755497E-2</c:v>
                </c:pt>
                <c:pt idx="26">
                  <c:v>6.5224999998463318E-3</c:v>
                </c:pt>
                <c:pt idx="27">
                  <c:v>-1.8994999998540152E-2</c:v>
                </c:pt>
                <c:pt idx="28">
                  <c:v>-3.5342499999387655E-2</c:v>
                </c:pt>
                <c:pt idx="29">
                  <c:v>-2.9342499998165295E-2</c:v>
                </c:pt>
                <c:pt idx="30">
                  <c:v>-1.2342499998339918E-2</c:v>
                </c:pt>
                <c:pt idx="31">
                  <c:v>-3.0037500000617001E-2</c:v>
                </c:pt>
                <c:pt idx="32">
                  <c:v>-5.1254999998491257E-2</c:v>
                </c:pt>
                <c:pt idx="33">
                  <c:v>-3.6984999998821877E-2</c:v>
                </c:pt>
                <c:pt idx="34">
                  <c:v>-3.0332499998621643E-2</c:v>
                </c:pt>
                <c:pt idx="35">
                  <c:v>-2.4850000001606531E-2</c:v>
                </c:pt>
                <c:pt idx="36">
                  <c:v>-1.0849999998754356E-2</c:v>
                </c:pt>
                <c:pt idx="37">
                  <c:v>-5.6892500004323665E-2</c:v>
                </c:pt>
                <c:pt idx="38">
                  <c:v>-2.3410000001604203E-2</c:v>
                </c:pt>
                <c:pt idx="39">
                  <c:v>-5.4622499999823049E-2</c:v>
                </c:pt>
                <c:pt idx="40">
                  <c:v>-3.7762500003736932E-2</c:v>
                </c:pt>
                <c:pt idx="41">
                  <c:v>-3.7110000004759058E-2</c:v>
                </c:pt>
                <c:pt idx="42">
                  <c:v>-4.597500000090804E-2</c:v>
                </c:pt>
                <c:pt idx="43">
                  <c:v>-4.0974999996251427E-2</c:v>
                </c:pt>
                <c:pt idx="44">
                  <c:v>-3.5365000003366731E-2</c:v>
                </c:pt>
                <c:pt idx="45">
                  <c:v>-3.005249999841908E-2</c:v>
                </c:pt>
                <c:pt idx="46">
                  <c:v>-4.439999999885913E-2</c:v>
                </c:pt>
                <c:pt idx="47">
                  <c:v>-5.0477499993576203E-2</c:v>
                </c:pt>
                <c:pt idx="48">
                  <c:v>-4.9477499997010455E-2</c:v>
                </c:pt>
                <c:pt idx="49">
                  <c:v>-3.9887499995529652E-2</c:v>
                </c:pt>
                <c:pt idx="50">
                  <c:v>-4.0277499996591359E-2</c:v>
                </c:pt>
                <c:pt idx="51">
                  <c:v>-2.8270000002521556E-2</c:v>
                </c:pt>
                <c:pt idx="52">
                  <c:v>-2.6270000002114102E-2</c:v>
                </c:pt>
                <c:pt idx="53">
                  <c:v>-2.4660000002768356E-2</c:v>
                </c:pt>
                <c:pt idx="54">
                  <c:v>-4.6829999999317806E-2</c:v>
                </c:pt>
                <c:pt idx="55">
                  <c:v>-4.4829999998910353E-2</c:v>
                </c:pt>
                <c:pt idx="56">
                  <c:v>-4.3829999995068647E-2</c:v>
                </c:pt>
                <c:pt idx="57">
                  <c:v>-4.0829999998095445E-2</c:v>
                </c:pt>
                <c:pt idx="58">
                  <c:v>-3.982999999425374E-2</c:v>
                </c:pt>
                <c:pt idx="59">
                  <c:v>-3.0829999996058177E-2</c:v>
                </c:pt>
                <c:pt idx="60">
                  <c:v>-3.1177500000922009E-2</c:v>
                </c:pt>
                <c:pt idx="61">
                  <c:v>-4.25249999971129E-2</c:v>
                </c:pt>
                <c:pt idx="62">
                  <c:v>-4.7220000000379514E-2</c:v>
                </c:pt>
                <c:pt idx="63">
                  <c:v>-2.4347500002477318E-2</c:v>
                </c:pt>
                <c:pt idx="64">
                  <c:v>-4.9042499995266553E-2</c:v>
                </c:pt>
                <c:pt idx="65">
                  <c:v>-4.3042499994044192E-2</c:v>
                </c:pt>
                <c:pt idx="66">
                  <c:v>-4.8255000001518056E-2</c:v>
                </c:pt>
                <c:pt idx="67">
                  <c:v>-3.229750000173226E-2</c:v>
                </c:pt>
                <c:pt idx="68">
                  <c:v>-5.2120000000286382E-2</c:v>
                </c:pt>
                <c:pt idx="69">
                  <c:v>-4.7119999995629769E-2</c:v>
                </c:pt>
                <c:pt idx="70">
                  <c:v>-4.011999999784166E-2</c:v>
                </c:pt>
                <c:pt idx="71">
                  <c:v>-3.9119999993999954E-2</c:v>
                </c:pt>
                <c:pt idx="72">
                  <c:v>-3.3120000000053551E-2</c:v>
                </c:pt>
                <c:pt idx="73">
                  <c:v>-4.8467499997059349E-2</c:v>
                </c:pt>
                <c:pt idx="74">
                  <c:v>-4.7467500000493601E-2</c:v>
                </c:pt>
                <c:pt idx="75">
                  <c:v>-5.3877500002272427E-2</c:v>
                </c:pt>
                <c:pt idx="76">
                  <c:v>-5.2607499994337559E-2</c:v>
                </c:pt>
                <c:pt idx="77">
                  <c:v>-5.0607499993930105E-2</c:v>
                </c:pt>
                <c:pt idx="78">
                  <c:v>-4.9607499997364357E-2</c:v>
                </c:pt>
                <c:pt idx="79">
                  <c:v>-4.3607499996141996E-2</c:v>
                </c:pt>
                <c:pt idx="80">
                  <c:v>-5.9997499993187375E-2</c:v>
                </c:pt>
                <c:pt idx="81">
                  <c:v>-5.2472499999566935E-2</c:v>
                </c:pt>
                <c:pt idx="82">
                  <c:v>-3.6820000001171138E-2</c:v>
                </c:pt>
                <c:pt idx="83">
                  <c:v>-4.9245000001974404E-2</c:v>
                </c:pt>
                <c:pt idx="84">
                  <c:v>-4.8762500002339948E-2</c:v>
                </c:pt>
                <c:pt idx="85">
                  <c:v>-4.7762499998498242E-2</c:v>
                </c:pt>
                <c:pt idx="86">
                  <c:v>-4.9457499997515697E-2</c:v>
                </c:pt>
                <c:pt idx="88">
                  <c:v>-4.1717500003869645E-2</c:v>
                </c:pt>
                <c:pt idx="89">
                  <c:v>-5.3887499998381827E-2</c:v>
                </c:pt>
                <c:pt idx="90">
                  <c:v>-4.2929999995976686E-2</c:v>
                </c:pt>
                <c:pt idx="91">
                  <c:v>-5.0752499999362044E-2</c:v>
                </c:pt>
                <c:pt idx="92">
                  <c:v>-6.2317500000062864E-2</c:v>
                </c:pt>
                <c:pt idx="95">
                  <c:v>-4.7955000001820736E-2</c:v>
                </c:pt>
                <c:pt idx="97">
                  <c:v>1.4682499997434206E-2</c:v>
                </c:pt>
                <c:pt idx="98">
                  <c:v>-5.7059999999182764E-2</c:v>
                </c:pt>
                <c:pt idx="100">
                  <c:v>-5.1127500002621673E-2</c:v>
                </c:pt>
                <c:pt idx="102">
                  <c:v>-4.8374999998486601E-2</c:v>
                </c:pt>
                <c:pt idx="103">
                  <c:v>-4.6374999998079147E-2</c:v>
                </c:pt>
                <c:pt idx="104">
                  <c:v>-3.5374999999476131E-2</c:v>
                </c:pt>
                <c:pt idx="105">
                  <c:v>-4.8074999998789281E-2</c:v>
                </c:pt>
                <c:pt idx="109">
                  <c:v>-4.9542499997187406E-2</c:v>
                </c:pt>
                <c:pt idx="110">
                  <c:v>-5.5889999995997641E-2</c:v>
                </c:pt>
                <c:pt idx="111">
                  <c:v>-5.9832499995536637E-2</c:v>
                </c:pt>
                <c:pt idx="113">
                  <c:v>-6.1795000001438893E-2</c:v>
                </c:pt>
                <c:pt idx="114">
                  <c:v>-6.1880000001110602E-2</c:v>
                </c:pt>
                <c:pt idx="115">
                  <c:v>-7.4432499997783452E-2</c:v>
                </c:pt>
                <c:pt idx="116">
                  <c:v>-6.3784999998460989E-2</c:v>
                </c:pt>
                <c:pt idx="117">
                  <c:v>-6.1132499999075662E-2</c:v>
                </c:pt>
                <c:pt idx="118">
                  <c:v>-6.4174999999522697E-2</c:v>
                </c:pt>
                <c:pt idx="119">
                  <c:v>-5.3677500000048894E-2</c:v>
                </c:pt>
                <c:pt idx="120">
                  <c:v>-6.1334999998507556E-2</c:v>
                </c:pt>
                <c:pt idx="121">
                  <c:v>-7.3682499998540152E-2</c:v>
                </c:pt>
                <c:pt idx="122">
                  <c:v>-5.2667500000097789E-2</c:v>
                </c:pt>
                <c:pt idx="123">
                  <c:v>-1.6629999998258427E-2</c:v>
                </c:pt>
                <c:pt idx="124">
                  <c:v>-3.8425000020652078E-3</c:v>
                </c:pt>
                <c:pt idx="125">
                  <c:v>-1.0190000000875443E-2</c:v>
                </c:pt>
                <c:pt idx="126">
                  <c:v>-6.377500000235159E-2</c:v>
                </c:pt>
                <c:pt idx="128">
                  <c:v>0</c:v>
                </c:pt>
                <c:pt idx="129">
                  <c:v>-3.7764999993669335E-2</c:v>
                </c:pt>
                <c:pt idx="133">
                  <c:v>-6.1357499995210674E-2</c:v>
                </c:pt>
                <c:pt idx="134">
                  <c:v>-7.6527500001247972E-2</c:v>
                </c:pt>
                <c:pt idx="135">
                  <c:v>-7.2527500000433065E-2</c:v>
                </c:pt>
                <c:pt idx="136">
                  <c:v>-5.6875000002037268E-2</c:v>
                </c:pt>
                <c:pt idx="137">
                  <c:v>-5.89099999924656E-2</c:v>
                </c:pt>
                <c:pt idx="138">
                  <c:v>-5.89099999924656E-2</c:v>
                </c:pt>
                <c:pt idx="140">
                  <c:v>-6.9397500003105961E-2</c:v>
                </c:pt>
                <c:pt idx="144">
                  <c:v>-6.9584999997459818E-2</c:v>
                </c:pt>
                <c:pt idx="145">
                  <c:v>-6.7797499999869615E-2</c:v>
                </c:pt>
                <c:pt idx="147">
                  <c:v>-7.8362499996728729E-2</c:v>
                </c:pt>
                <c:pt idx="148">
                  <c:v>-7.4710000000777654E-2</c:v>
                </c:pt>
                <c:pt idx="149">
                  <c:v>-7.0709999999962747E-2</c:v>
                </c:pt>
                <c:pt idx="150">
                  <c:v>-7.3787499997706618E-2</c:v>
                </c:pt>
                <c:pt idx="181">
                  <c:v>-0.12121750005462673</c:v>
                </c:pt>
                <c:pt idx="182">
                  <c:v>-0.12121750005462673</c:v>
                </c:pt>
                <c:pt idx="183">
                  <c:v>-0.12121749999641906</c:v>
                </c:pt>
                <c:pt idx="185">
                  <c:v>-0.12069000012706965</c:v>
                </c:pt>
                <c:pt idx="186">
                  <c:v>-0.12069000012706965</c:v>
                </c:pt>
                <c:pt idx="187">
                  <c:v>-0.12068999999610242</c:v>
                </c:pt>
                <c:pt idx="188">
                  <c:v>-0.13420749999204418</c:v>
                </c:pt>
                <c:pt idx="189">
                  <c:v>-0.13420749992656056</c:v>
                </c:pt>
                <c:pt idx="190">
                  <c:v>-0.13420749992656056</c:v>
                </c:pt>
                <c:pt idx="191">
                  <c:v>-0.12655500021355692</c:v>
                </c:pt>
                <c:pt idx="192">
                  <c:v>-0.12655500021355692</c:v>
                </c:pt>
                <c:pt idx="193">
                  <c:v>-0.12655500000255415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9-4A51-9775-726A1D25FD3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A!$J$21:$J$971</c:f>
              <c:numCache>
                <c:formatCode>General</c:formatCode>
                <c:ptCount val="951"/>
                <c:pt idx="0">
                  <c:v>6.7885000000387663E-2</c:v>
                </c:pt>
                <c:pt idx="1">
                  <c:v>6.8037500001082662E-2</c:v>
                </c:pt>
                <c:pt idx="2">
                  <c:v>0</c:v>
                </c:pt>
                <c:pt idx="3">
                  <c:v>-1.475000026402995E-4</c:v>
                </c:pt>
                <c:pt idx="4">
                  <c:v>-4.5999999565538019E-4</c:v>
                </c:pt>
                <c:pt idx="6">
                  <c:v>-1.007500002742745E-3</c:v>
                </c:pt>
                <c:pt idx="7">
                  <c:v>-1.2900000001536682E-3</c:v>
                </c:pt>
                <c:pt idx="12">
                  <c:v>-1.7399999996996485E-3</c:v>
                </c:pt>
                <c:pt idx="13">
                  <c:v>-3.3699999985401519E-3</c:v>
                </c:pt>
                <c:pt idx="14">
                  <c:v>-3.0174999992595986E-3</c:v>
                </c:pt>
                <c:pt idx="15">
                  <c:v>-5.2649999997811392E-3</c:v>
                </c:pt>
                <c:pt idx="17">
                  <c:v>-7.7925000005052425E-3</c:v>
                </c:pt>
                <c:pt idx="18">
                  <c:v>-7.692500003031455E-3</c:v>
                </c:pt>
                <c:pt idx="20">
                  <c:v>-1.8120000000635628E-2</c:v>
                </c:pt>
                <c:pt idx="87">
                  <c:v>-4.3144999996002298E-2</c:v>
                </c:pt>
                <c:pt idx="93">
                  <c:v>-4.8589999998512212E-2</c:v>
                </c:pt>
                <c:pt idx="94">
                  <c:v>-4.7437499997613486E-2</c:v>
                </c:pt>
                <c:pt idx="96">
                  <c:v>-5.5270000004384201E-2</c:v>
                </c:pt>
                <c:pt idx="99">
                  <c:v>-5.5402500001946464E-2</c:v>
                </c:pt>
                <c:pt idx="101">
                  <c:v>-5.9562499998719431E-2</c:v>
                </c:pt>
                <c:pt idx="106">
                  <c:v>-6.0969999998633284E-2</c:v>
                </c:pt>
                <c:pt idx="107">
                  <c:v>-6.0917499999050051E-2</c:v>
                </c:pt>
                <c:pt idx="108">
                  <c:v>-6.1099999998987187E-2</c:v>
                </c:pt>
                <c:pt idx="112">
                  <c:v>-6.1812499996449333E-2</c:v>
                </c:pt>
                <c:pt idx="127">
                  <c:v>-6.1692499999480788E-2</c:v>
                </c:pt>
                <c:pt idx="130">
                  <c:v>-6.4512500001001172E-2</c:v>
                </c:pt>
                <c:pt idx="131">
                  <c:v>-6.4312500006053597E-2</c:v>
                </c:pt>
                <c:pt idx="141">
                  <c:v>-6.7045000003417954E-2</c:v>
                </c:pt>
                <c:pt idx="142">
                  <c:v>-6.7810000000463333E-2</c:v>
                </c:pt>
                <c:pt idx="143">
                  <c:v>-7.4430000000575092E-2</c:v>
                </c:pt>
                <c:pt idx="146">
                  <c:v>-7.1872499996970873E-2</c:v>
                </c:pt>
                <c:pt idx="154">
                  <c:v>-0.10920249999617226</c:v>
                </c:pt>
                <c:pt idx="156">
                  <c:v>-0.11043249999784166</c:v>
                </c:pt>
                <c:pt idx="157">
                  <c:v>-0.11067999999795575</c:v>
                </c:pt>
                <c:pt idx="158">
                  <c:v>-0.1175024999974994</c:v>
                </c:pt>
                <c:pt idx="159">
                  <c:v>-0.11632499999541324</c:v>
                </c:pt>
                <c:pt idx="160">
                  <c:v>-0.1195575000019744</c:v>
                </c:pt>
                <c:pt idx="161">
                  <c:v>-0.12006999999721302</c:v>
                </c:pt>
                <c:pt idx="163">
                  <c:v>-0.11944000000221422</c:v>
                </c:pt>
                <c:pt idx="165">
                  <c:v>-0.12372250000044005</c:v>
                </c:pt>
                <c:pt idx="166">
                  <c:v>-0.12192250000225613</c:v>
                </c:pt>
                <c:pt idx="167">
                  <c:v>-0.12188249999599066</c:v>
                </c:pt>
                <c:pt idx="168">
                  <c:v>-0.12165249999816297</c:v>
                </c:pt>
                <c:pt idx="169">
                  <c:v>-0.12180000000080327</c:v>
                </c:pt>
                <c:pt idx="170">
                  <c:v>-0.11914749999414198</c:v>
                </c:pt>
                <c:pt idx="171">
                  <c:v>-0.12098250000417465</c:v>
                </c:pt>
                <c:pt idx="179">
                  <c:v>-0.12448249999579275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9-4A51-9775-726A1D25FD3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A!$K$21:$K$971</c:f>
              <c:numCache>
                <c:formatCode>General</c:formatCode>
                <c:ptCount val="951"/>
                <c:pt idx="132">
                  <c:v>-6.0297499992884696E-2</c:v>
                </c:pt>
                <c:pt idx="153">
                  <c:v>-0.10755500000232132</c:v>
                </c:pt>
                <c:pt idx="155">
                  <c:v>-0.11053249999531545</c:v>
                </c:pt>
                <c:pt idx="162">
                  <c:v>-0.119612499998766</c:v>
                </c:pt>
                <c:pt idx="164">
                  <c:v>-0.11987749999389052</c:v>
                </c:pt>
                <c:pt idx="172">
                  <c:v>-0.12327499999810243</c:v>
                </c:pt>
                <c:pt idx="173">
                  <c:v>-0.12288749999424908</c:v>
                </c:pt>
                <c:pt idx="174">
                  <c:v>-0.12300999999570195</c:v>
                </c:pt>
                <c:pt idx="175">
                  <c:v>-0.12329999999928987</c:v>
                </c:pt>
                <c:pt idx="176">
                  <c:v>-0.12359250000008615</c:v>
                </c:pt>
                <c:pt idx="177">
                  <c:v>-0.12445499999739695</c:v>
                </c:pt>
                <c:pt idx="178">
                  <c:v>-0.12366250000195578</c:v>
                </c:pt>
                <c:pt idx="184">
                  <c:v>-0.127119999997376</c:v>
                </c:pt>
                <c:pt idx="194">
                  <c:v>-0.12368500000593485</c:v>
                </c:pt>
                <c:pt idx="195">
                  <c:v>-0.12374000000272645</c:v>
                </c:pt>
                <c:pt idx="196">
                  <c:v>-0.12615999999252381</c:v>
                </c:pt>
                <c:pt idx="197">
                  <c:v>-0.12954000000172528</c:v>
                </c:pt>
                <c:pt idx="198">
                  <c:v>-0.12692999999853782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9-4A51-9775-726A1D25FD3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9-4A51-9775-726A1D25FD3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9-4A51-9775-726A1D25FD3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A!$N$21:$N$971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9-4A51-9775-726A1D25FD3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A!$O$21:$O$971</c:f>
              <c:numCache>
                <c:formatCode>General</c:formatCode>
                <c:ptCount val="951"/>
                <c:pt idx="105">
                  <c:v>-0.1059674974189964</c:v>
                </c:pt>
                <c:pt idx="113">
                  <c:v>-0.1066909366120454</c:v>
                </c:pt>
                <c:pt idx="115">
                  <c:v>-0.10686049267291625</c:v>
                </c:pt>
                <c:pt idx="117">
                  <c:v>-0.10731264216857188</c:v>
                </c:pt>
                <c:pt idx="126">
                  <c:v>-0.10943397688568951</c:v>
                </c:pt>
                <c:pt idx="127">
                  <c:v>-0.10948295974771886</c:v>
                </c:pt>
                <c:pt idx="132">
                  <c:v>-0.11022900641555064</c:v>
                </c:pt>
                <c:pt idx="133">
                  <c:v>-0.11074144251062701</c:v>
                </c:pt>
                <c:pt idx="134">
                  <c:v>-0.11078665746019258</c:v>
                </c:pt>
                <c:pt idx="135">
                  <c:v>-0.11078665746019258</c:v>
                </c:pt>
                <c:pt idx="136">
                  <c:v>-0.11079042537265638</c:v>
                </c:pt>
                <c:pt idx="137">
                  <c:v>-0.11088839109671508</c:v>
                </c:pt>
                <c:pt idx="138">
                  <c:v>-0.11088839109671508</c:v>
                </c:pt>
                <c:pt idx="139">
                  <c:v>-0.1111106979320791</c:v>
                </c:pt>
                <c:pt idx="140">
                  <c:v>-0.11128402190541375</c:v>
                </c:pt>
                <c:pt idx="141">
                  <c:v>-0.11128778981787756</c:v>
                </c:pt>
                <c:pt idx="142">
                  <c:v>-0.11134054059237071</c:v>
                </c:pt>
                <c:pt idx="143">
                  <c:v>-0.11206397978541971</c:v>
                </c:pt>
                <c:pt idx="144">
                  <c:v>-0.11213180220976805</c:v>
                </c:pt>
                <c:pt idx="145">
                  <c:v>-0.11218832089672501</c:v>
                </c:pt>
                <c:pt idx="146">
                  <c:v>-0.1126781495170186</c:v>
                </c:pt>
                <c:pt idx="147">
                  <c:v>-0.11269322116687377</c:v>
                </c:pt>
                <c:pt idx="148">
                  <c:v>-0.11269698907933758</c:v>
                </c:pt>
                <c:pt idx="149">
                  <c:v>-0.11269698907933758</c:v>
                </c:pt>
                <c:pt idx="150">
                  <c:v>-0.11280625854078768</c:v>
                </c:pt>
                <c:pt idx="151">
                  <c:v>-0.11759150736980969</c:v>
                </c:pt>
                <c:pt idx="152">
                  <c:v>-0.11760281110720108</c:v>
                </c:pt>
                <c:pt idx="153">
                  <c:v>-0.1180549606028567</c:v>
                </c:pt>
                <c:pt idx="154">
                  <c:v>-0.1180587285153205</c:v>
                </c:pt>
                <c:pt idx="155">
                  <c:v>-0.11861637955996243</c:v>
                </c:pt>
                <c:pt idx="156">
                  <c:v>-0.11861637955996243</c:v>
                </c:pt>
                <c:pt idx="157">
                  <c:v>-0.11862014747242623</c:v>
                </c:pt>
                <c:pt idx="158">
                  <c:v>-0.12001804299649486</c:v>
                </c:pt>
                <c:pt idx="159">
                  <c:v>-0.12005949003359663</c:v>
                </c:pt>
                <c:pt idx="160">
                  <c:v>-0.12068873141505071</c:v>
                </c:pt>
                <c:pt idx="161">
                  <c:v>-0.12074525010200765</c:v>
                </c:pt>
                <c:pt idx="162">
                  <c:v>-0.12075655383939904</c:v>
                </c:pt>
                <c:pt idx="163">
                  <c:v>-0.12079046505157322</c:v>
                </c:pt>
                <c:pt idx="164">
                  <c:v>-0.12080930461389221</c:v>
                </c:pt>
                <c:pt idx="165">
                  <c:v>-0.12119363168519948</c:v>
                </c:pt>
                <c:pt idx="166">
                  <c:v>-0.12119363168519948</c:v>
                </c:pt>
                <c:pt idx="167">
                  <c:v>-0.12125391828462023</c:v>
                </c:pt>
                <c:pt idx="168">
                  <c:v>-0.12129913323418579</c:v>
                </c:pt>
                <c:pt idx="169">
                  <c:v>-0.12130290114664959</c:v>
                </c:pt>
                <c:pt idx="170">
                  <c:v>-0.12130666905911339</c:v>
                </c:pt>
                <c:pt idx="171">
                  <c:v>-0.12140463478317211</c:v>
                </c:pt>
                <c:pt idx="172">
                  <c:v>-0.12209416276404693</c:v>
                </c:pt>
                <c:pt idx="173">
                  <c:v>-0.12215068145100388</c:v>
                </c:pt>
                <c:pt idx="174">
                  <c:v>-0.12219212848810565</c:v>
                </c:pt>
                <c:pt idx="175">
                  <c:v>-0.12220720013796084</c:v>
                </c:pt>
                <c:pt idx="176">
                  <c:v>-0.12259529512173191</c:v>
                </c:pt>
                <c:pt idx="177">
                  <c:v>-0.12287788855651667</c:v>
                </c:pt>
                <c:pt idx="178">
                  <c:v>-0.1241476750568162</c:v>
                </c:pt>
                <c:pt idx="179">
                  <c:v>-0.12472039775131333</c:v>
                </c:pt>
                <c:pt idx="180">
                  <c:v>-0.12488241798725661</c:v>
                </c:pt>
                <c:pt idx="181">
                  <c:v>-0.12542122946957956</c:v>
                </c:pt>
                <c:pt idx="182">
                  <c:v>-0.12542122946957956</c:v>
                </c:pt>
                <c:pt idx="183">
                  <c:v>-0.12542122946957956</c:v>
                </c:pt>
                <c:pt idx="184">
                  <c:v>-0.12594496930204729</c:v>
                </c:pt>
                <c:pt idx="185">
                  <c:v>-0.12599018425161287</c:v>
                </c:pt>
                <c:pt idx="186">
                  <c:v>-0.12599018425161287</c:v>
                </c:pt>
                <c:pt idx="187">
                  <c:v>-0.12599018425161287</c:v>
                </c:pt>
                <c:pt idx="188">
                  <c:v>-0.12603916711364224</c:v>
                </c:pt>
                <c:pt idx="189">
                  <c:v>-0.12603916711364224</c:v>
                </c:pt>
                <c:pt idx="190">
                  <c:v>-0.12603916711364224</c:v>
                </c:pt>
                <c:pt idx="191">
                  <c:v>-0.12604293502610603</c:v>
                </c:pt>
                <c:pt idx="192">
                  <c:v>-0.12604293502610603</c:v>
                </c:pt>
                <c:pt idx="193">
                  <c:v>-0.12604293502610603</c:v>
                </c:pt>
                <c:pt idx="194">
                  <c:v>-0.12539485408233297</c:v>
                </c:pt>
                <c:pt idx="195">
                  <c:v>-0.12606554250088881</c:v>
                </c:pt>
                <c:pt idx="196">
                  <c:v>-0.12663826519538593</c:v>
                </c:pt>
                <c:pt idx="197">
                  <c:v>-0.12742199098785567</c:v>
                </c:pt>
                <c:pt idx="198">
                  <c:v>-0.12683419664350337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9-4A51-9775-726A1D25FD31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A!$U$21:$U$971</c:f>
              <c:numCache>
                <c:formatCode>General</c:formatCode>
                <c:ptCount val="951"/>
                <c:pt idx="128">
                  <c:v>8.7250000069616362E-4</c:v>
                </c:pt>
                <c:pt idx="139">
                  <c:v>0.21558750000258442</c:v>
                </c:pt>
                <c:pt idx="151">
                  <c:v>0.21958750000339933</c:v>
                </c:pt>
                <c:pt idx="152">
                  <c:v>-8.2549999933689833E-3</c:v>
                </c:pt>
                <c:pt idx="180">
                  <c:v>-8.9225000003352761E-2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C9-4A51-9775-726A1D25F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78920"/>
        <c:axId val="1"/>
      </c:scatterChart>
      <c:valAx>
        <c:axId val="427178920"/>
        <c:scaling>
          <c:orientation val="minMax"/>
          <c:max val="5000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2462057335577"/>
              <c:y val="0.8621821791506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76559865092748E-2"/>
              <c:y val="0.37820647419072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17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345699831365936"/>
          <c:y val="0.91666969513426211"/>
          <c:w val="0.95446880269814505"/>
          <c:h val="0.980772595733225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Aur - O-C Diagr.</a:t>
            </a:r>
          </a:p>
        </c:rich>
      </c:tx>
      <c:layout>
        <c:manualLayout>
          <c:xMode val="edge"/>
          <c:yMode val="edge"/>
          <c:x val="0.37373790397412443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5335487182207191"/>
          <c:w val="0.80471512770137521"/>
          <c:h val="0.645368418917885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A!$H$21:$H$971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C-4259-8110-534C0C13C292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1.7000000000000001E-2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90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2.0000000000000001E-4</c:v>
                  </c:pt>
                  <c:pt idx="198">
                    <c:v>6.9999999999999999E-4</c:v>
                  </c:pt>
                </c:numCache>
              </c:numRef>
            </c:plus>
            <c:minus>
              <c:numRef>
                <c:f>A!$D$21:$D$971</c:f>
                <c:numCache>
                  <c:formatCode>General</c:formatCode>
                  <c:ptCount val="95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  <c:pt idx="87">
                    <c:v>0</c:v>
                  </c:pt>
                  <c:pt idx="93">
                    <c:v>0</c:v>
                  </c:pt>
                  <c:pt idx="94">
                    <c:v>0</c:v>
                  </c:pt>
                  <c:pt idx="97">
                    <c:v>0</c:v>
                  </c:pt>
                  <c:pt idx="121">
                    <c:v>0</c:v>
                  </c:pt>
                  <c:pt idx="128">
                    <c:v>4.0000000000000001E-3</c:v>
                  </c:pt>
                  <c:pt idx="129">
                    <c:v>4.0000000000000001E-3</c:v>
                  </c:pt>
                  <c:pt idx="132">
                    <c:v>4.0000000000000002E-4</c:v>
                  </c:pt>
                  <c:pt idx="135">
                    <c:v>0</c:v>
                  </c:pt>
                  <c:pt idx="138">
                    <c:v>0</c:v>
                  </c:pt>
                  <c:pt idx="140">
                    <c:v>5.0000000000000001E-3</c:v>
                  </c:pt>
                  <c:pt idx="151">
                    <c:v>6.9999999999999999E-4</c:v>
                  </c:pt>
                  <c:pt idx="152">
                    <c:v>6.9999999999999999E-4</c:v>
                  </c:pt>
                  <c:pt idx="153">
                    <c:v>2.9999999999999997E-4</c:v>
                  </c:pt>
                  <c:pt idx="154">
                    <c:v>4.0000000000000002E-4</c:v>
                  </c:pt>
                  <c:pt idx="155">
                    <c:v>4.0000000000000002E-4</c:v>
                  </c:pt>
                  <c:pt idx="156">
                    <c:v>2.9999999999999997E-4</c:v>
                  </c:pt>
                  <c:pt idx="157">
                    <c:v>1E-4</c:v>
                  </c:pt>
                  <c:pt idx="158">
                    <c:v>2.9999999999999997E-4</c:v>
                  </c:pt>
                  <c:pt idx="159">
                    <c:v>2.0000000000000001E-4</c:v>
                  </c:pt>
                  <c:pt idx="160">
                    <c:v>2.9999999999999997E-4</c:v>
                  </c:pt>
                  <c:pt idx="161">
                    <c:v>2.0000000000000001E-4</c:v>
                  </c:pt>
                  <c:pt idx="162">
                    <c:v>8.0000000000000004E-4</c:v>
                  </c:pt>
                  <c:pt idx="163">
                    <c:v>2.9999999999999997E-4</c:v>
                  </c:pt>
                  <c:pt idx="164">
                    <c:v>8.9999999999999998E-4</c:v>
                  </c:pt>
                  <c:pt idx="165">
                    <c:v>2.0000000000000001E-4</c:v>
                  </c:pt>
                  <c:pt idx="166">
                    <c:v>1E-4</c:v>
                  </c:pt>
                  <c:pt idx="167">
                    <c:v>1E-4</c:v>
                  </c:pt>
                  <c:pt idx="168">
                    <c:v>2.0000000000000001E-4</c:v>
                  </c:pt>
                  <c:pt idx="169">
                    <c:v>1E-4</c:v>
                  </c:pt>
                  <c:pt idx="170">
                    <c:v>5.0000000000000001E-4</c:v>
                  </c:pt>
                  <c:pt idx="171">
                    <c:v>1E-4</c:v>
                  </c:pt>
                  <c:pt idx="172">
                    <c:v>5.0000000000000001E-4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1E-4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1.6999999999999999E-3</c:v>
                  </c:pt>
                  <c:pt idx="180">
                    <c:v>7.0000000000000001E-3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1.7000000000000001E-2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90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2.0000000000000001E-4</c:v>
                  </c:pt>
                  <c:pt idx="198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A!$I$21:$I$971</c:f>
              <c:numCache>
                <c:formatCode>General</c:formatCode>
                <c:ptCount val="951"/>
                <c:pt idx="5">
                  <c:v>7.3500000144122168E-4</c:v>
                </c:pt>
                <c:pt idx="8">
                  <c:v>-9.5000000146683306E-4</c:v>
                </c:pt>
                <c:pt idx="9">
                  <c:v>-6.1875000028521754E-3</c:v>
                </c:pt>
                <c:pt idx="10">
                  <c:v>6.6000000006170012E-3</c:v>
                </c:pt>
                <c:pt idx="11">
                  <c:v>-2.7475000024423935E-3</c:v>
                </c:pt>
                <c:pt idx="16">
                  <c:v>4.8500000411877409E-4</c:v>
                </c:pt>
                <c:pt idx="19">
                  <c:v>-2.6399999995192047E-2</c:v>
                </c:pt>
                <c:pt idx="21">
                  <c:v>-7.1050000042305328E-3</c:v>
                </c:pt>
                <c:pt idx="22">
                  <c:v>-2.9569999998784624E-2</c:v>
                </c:pt>
                <c:pt idx="23">
                  <c:v>-2.0612499996786937E-2</c:v>
                </c:pt>
                <c:pt idx="24">
                  <c:v>-2.9782499994325917E-2</c:v>
                </c:pt>
                <c:pt idx="25">
                  <c:v>-3.1129999995755497E-2</c:v>
                </c:pt>
                <c:pt idx="26">
                  <c:v>6.5224999998463318E-3</c:v>
                </c:pt>
                <c:pt idx="27">
                  <c:v>-1.8994999998540152E-2</c:v>
                </c:pt>
                <c:pt idx="28">
                  <c:v>-3.5342499999387655E-2</c:v>
                </c:pt>
                <c:pt idx="29">
                  <c:v>-2.9342499998165295E-2</c:v>
                </c:pt>
                <c:pt idx="30">
                  <c:v>-1.2342499998339918E-2</c:v>
                </c:pt>
                <c:pt idx="31">
                  <c:v>-3.0037500000617001E-2</c:v>
                </c:pt>
                <c:pt idx="32">
                  <c:v>-5.1254999998491257E-2</c:v>
                </c:pt>
                <c:pt idx="33">
                  <c:v>-3.6984999998821877E-2</c:v>
                </c:pt>
                <c:pt idx="34">
                  <c:v>-3.0332499998621643E-2</c:v>
                </c:pt>
                <c:pt idx="35">
                  <c:v>-2.4850000001606531E-2</c:v>
                </c:pt>
                <c:pt idx="36">
                  <c:v>-1.0849999998754356E-2</c:v>
                </c:pt>
                <c:pt idx="37">
                  <c:v>-5.6892500004323665E-2</c:v>
                </c:pt>
                <c:pt idx="38">
                  <c:v>-2.3410000001604203E-2</c:v>
                </c:pt>
                <c:pt idx="39">
                  <c:v>-5.4622499999823049E-2</c:v>
                </c:pt>
                <c:pt idx="40">
                  <c:v>-3.7762500003736932E-2</c:v>
                </c:pt>
                <c:pt idx="41">
                  <c:v>-3.7110000004759058E-2</c:v>
                </c:pt>
                <c:pt idx="42">
                  <c:v>-4.597500000090804E-2</c:v>
                </c:pt>
                <c:pt idx="43">
                  <c:v>-4.0974999996251427E-2</c:v>
                </c:pt>
                <c:pt idx="44">
                  <c:v>-3.5365000003366731E-2</c:v>
                </c:pt>
                <c:pt idx="45">
                  <c:v>-3.005249999841908E-2</c:v>
                </c:pt>
                <c:pt idx="46">
                  <c:v>-4.439999999885913E-2</c:v>
                </c:pt>
                <c:pt idx="47">
                  <c:v>-5.0477499993576203E-2</c:v>
                </c:pt>
                <c:pt idx="48">
                  <c:v>-4.9477499997010455E-2</c:v>
                </c:pt>
                <c:pt idx="49">
                  <c:v>-3.9887499995529652E-2</c:v>
                </c:pt>
                <c:pt idx="50">
                  <c:v>-4.0277499996591359E-2</c:v>
                </c:pt>
                <c:pt idx="51">
                  <c:v>-2.8270000002521556E-2</c:v>
                </c:pt>
                <c:pt idx="52">
                  <c:v>-2.6270000002114102E-2</c:v>
                </c:pt>
                <c:pt idx="53">
                  <c:v>-2.4660000002768356E-2</c:v>
                </c:pt>
                <c:pt idx="54">
                  <c:v>-4.6829999999317806E-2</c:v>
                </c:pt>
                <c:pt idx="55">
                  <c:v>-4.4829999998910353E-2</c:v>
                </c:pt>
                <c:pt idx="56">
                  <c:v>-4.3829999995068647E-2</c:v>
                </c:pt>
                <c:pt idx="57">
                  <c:v>-4.0829999998095445E-2</c:v>
                </c:pt>
                <c:pt idx="58">
                  <c:v>-3.982999999425374E-2</c:v>
                </c:pt>
                <c:pt idx="59">
                  <c:v>-3.0829999996058177E-2</c:v>
                </c:pt>
                <c:pt idx="60">
                  <c:v>-3.1177500000922009E-2</c:v>
                </c:pt>
                <c:pt idx="61">
                  <c:v>-4.25249999971129E-2</c:v>
                </c:pt>
                <c:pt idx="62">
                  <c:v>-4.7220000000379514E-2</c:v>
                </c:pt>
                <c:pt idx="63">
                  <c:v>-2.4347500002477318E-2</c:v>
                </c:pt>
                <c:pt idx="64">
                  <c:v>-4.9042499995266553E-2</c:v>
                </c:pt>
                <c:pt idx="65">
                  <c:v>-4.3042499994044192E-2</c:v>
                </c:pt>
                <c:pt idx="66">
                  <c:v>-4.8255000001518056E-2</c:v>
                </c:pt>
                <c:pt idx="67">
                  <c:v>-3.229750000173226E-2</c:v>
                </c:pt>
                <c:pt idx="68">
                  <c:v>-5.2120000000286382E-2</c:v>
                </c:pt>
                <c:pt idx="69">
                  <c:v>-4.7119999995629769E-2</c:v>
                </c:pt>
                <c:pt idx="70">
                  <c:v>-4.011999999784166E-2</c:v>
                </c:pt>
                <c:pt idx="71">
                  <c:v>-3.9119999993999954E-2</c:v>
                </c:pt>
                <c:pt idx="72">
                  <c:v>-3.3120000000053551E-2</c:v>
                </c:pt>
                <c:pt idx="73">
                  <c:v>-4.8467499997059349E-2</c:v>
                </c:pt>
                <c:pt idx="74">
                  <c:v>-4.7467500000493601E-2</c:v>
                </c:pt>
                <c:pt idx="75">
                  <c:v>-5.3877500002272427E-2</c:v>
                </c:pt>
                <c:pt idx="76">
                  <c:v>-5.2607499994337559E-2</c:v>
                </c:pt>
                <c:pt idx="77">
                  <c:v>-5.0607499993930105E-2</c:v>
                </c:pt>
                <c:pt idx="78">
                  <c:v>-4.9607499997364357E-2</c:v>
                </c:pt>
                <c:pt idx="79">
                  <c:v>-4.3607499996141996E-2</c:v>
                </c:pt>
                <c:pt idx="80">
                  <c:v>-5.9997499993187375E-2</c:v>
                </c:pt>
                <c:pt idx="81">
                  <c:v>-5.2472499999566935E-2</c:v>
                </c:pt>
                <c:pt idx="82">
                  <c:v>-3.6820000001171138E-2</c:v>
                </c:pt>
                <c:pt idx="83">
                  <c:v>-4.9245000001974404E-2</c:v>
                </c:pt>
                <c:pt idx="84">
                  <c:v>-4.8762500002339948E-2</c:v>
                </c:pt>
                <c:pt idx="85">
                  <c:v>-4.7762499998498242E-2</c:v>
                </c:pt>
                <c:pt idx="86">
                  <c:v>-4.9457499997515697E-2</c:v>
                </c:pt>
                <c:pt idx="88">
                  <c:v>-4.1717500003869645E-2</c:v>
                </c:pt>
                <c:pt idx="89">
                  <c:v>-5.3887499998381827E-2</c:v>
                </c:pt>
                <c:pt idx="90">
                  <c:v>-4.2929999995976686E-2</c:v>
                </c:pt>
                <c:pt idx="91">
                  <c:v>-5.0752499999362044E-2</c:v>
                </c:pt>
                <c:pt idx="92">
                  <c:v>-6.2317500000062864E-2</c:v>
                </c:pt>
                <c:pt idx="95">
                  <c:v>-4.7955000001820736E-2</c:v>
                </c:pt>
                <c:pt idx="97">
                  <c:v>1.4682499997434206E-2</c:v>
                </c:pt>
                <c:pt idx="98">
                  <c:v>-5.7059999999182764E-2</c:v>
                </c:pt>
                <c:pt idx="100">
                  <c:v>-5.1127500002621673E-2</c:v>
                </c:pt>
                <c:pt idx="102">
                  <c:v>-4.8374999998486601E-2</c:v>
                </c:pt>
                <c:pt idx="103">
                  <c:v>-4.6374999998079147E-2</c:v>
                </c:pt>
                <c:pt idx="104">
                  <c:v>-3.5374999999476131E-2</c:v>
                </c:pt>
                <c:pt idx="105">
                  <c:v>-4.8074999998789281E-2</c:v>
                </c:pt>
                <c:pt idx="109">
                  <c:v>-4.9542499997187406E-2</c:v>
                </c:pt>
                <c:pt idx="110">
                  <c:v>-5.5889999995997641E-2</c:v>
                </c:pt>
                <c:pt idx="111">
                  <c:v>-5.9832499995536637E-2</c:v>
                </c:pt>
                <c:pt idx="113">
                  <c:v>-6.1795000001438893E-2</c:v>
                </c:pt>
                <c:pt idx="114">
                  <c:v>-6.1880000001110602E-2</c:v>
                </c:pt>
                <c:pt idx="115">
                  <c:v>-7.4432499997783452E-2</c:v>
                </c:pt>
                <c:pt idx="116">
                  <c:v>-6.3784999998460989E-2</c:v>
                </c:pt>
                <c:pt idx="117">
                  <c:v>-6.1132499999075662E-2</c:v>
                </c:pt>
                <c:pt idx="118">
                  <c:v>-6.4174999999522697E-2</c:v>
                </c:pt>
                <c:pt idx="119">
                  <c:v>-5.3677500000048894E-2</c:v>
                </c:pt>
                <c:pt idx="120">
                  <c:v>-6.1334999998507556E-2</c:v>
                </c:pt>
                <c:pt idx="121">
                  <c:v>-7.3682499998540152E-2</c:v>
                </c:pt>
                <c:pt idx="122">
                  <c:v>-5.2667500000097789E-2</c:v>
                </c:pt>
                <c:pt idx="123">
                  <c:v>-1.6629999998258427E-2</c:v>
                </c:pt>
                <c:pt idx="124">
                  <c:v>-3.8425000020652078E-3</c:v>
                </c:pt>
                <c:pt idx="125">
                  <c:v>-1.0190000000875443E-2</c:v>
                </c:pt>
                <c:pt idx="126">
                  <c:v>-6.377500000235159E-2</c:v>
                </c:pt>
                <c:pt idx="128">
                  <c:v>0</c:v>
                </c:pt>
                <c:pt idx="129">
                  <c:v>-3.7764999993669335E-2</c:v>
                </c:pt>
                <c:pt idx="133">
                  <c:v>-6.1357499995210674E-2</c:v>
                </c:pt>
                <c:pt idx="134">
                  <c:v>-7.6527500001247972E-2</c:v>
                </c:pt>
                <c:pt idx="135">
                  <c:v>-7.2527500000433065E-2</c:v>
                </c:pt>
                <c:pt idx="136">
                  <c:v>-5.6875000002037268E-2</c:v>
                </c:pt>
                <c:pt idx="137">
                  <c:v>-5.89099999924656E-2</c:v>
                </c:pt>
                <c:pt idx="138">
                  <c:v>-5.89099999924656E-2</c:v>
                </c:pt>
                <c:pt idx="140">
                  <c:v>-6.9397500003105961E-2</c:v>
                </c:pt>
                <c:pt idx="144">
                  <c:v>-6.9584999997459818E-2</c:v>
                </c:pt>
                <c:pt idx="145">
                  <c:v>-6.7797499999869615E-2</c:v>
                </c:pt>
                <c:pt idx="147">
                  <c:v>-7.8362499996728729E-2</c:v>
                </c:pt>
                <c:pt idx="148">
                  <c:v>-7.4710000000777654E-2</c:v>
                </c:pt>
                <c:pt idx="149">
                  <c:v>-7.0709999999962747E-2</c:v>
                </c:pt>
                <c:pt idx="150">
                  <c:v>-7.3787499997706618E-2</c:v>
                </c:pt>
                <c:pt idx="181">
                  <c:v>-0.12121750005462673</c:v>
                </c:pt>
                <c:pt idx="182">
                  <c:v>-0.12121750005462673</c:v>
                </c:pt>
                <c:pt idx="183">
                  <c:v>-0.12121749999641906</c:v>
                </c:pt>
                <c:pt idx="185">
                  <c:v>-0.12069000012706965</c:v>
                </c:pt>
                <c:pt idx="186">
                  <c:v>-0.12069000012706965</c:v>
                </c:pt>
                <c:pt idx="187">
                  <c:v>-0.12068999999610242</c:v>
                </c:pt>
                <c:pt idx="188">
                  <c:v>-0.13420749999204418</c:v>
                </c:pt>
                <c:pt idx="189">
                  <c:v>-0.13420749992656056</c:v>
                </c:pt>
                <c:pt idx="190">
                  <c:v>-0.13420749992656056</c:v>
                </c:pt>
                <c:pt idx="191">
                  <c:v>-0.12655500021355692</c:v>
                </c:pt>
                <c:pt idx="192">
                  <c:v>-0.12655500021355692</c:v>
                </c:pt>
                <c:pt idx="193">
                  <c:v>-0.12655500000255415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C-4259-8110-534C0C13C292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A!$J$21:$J$971</c:f>
              <c:numCache>
                <c:formatCode>General</c:formatCode>
                <c:ptCount val="951"/>
                <c:pt idx="0">
                  <c:v>6.7885000000387663E-2</c:v>
                </c:pt>
                <c:pt idx="1">
                  <c:v>6.8037500001082662E-2</c:v>
                </c:pt>
                <c:pt idx="2">
                  <c:v>0</c:v>
                </c:pt>
                <c:pt idx="3">
                  <c:v>-1.475000026402995E-4</c:v>
                </c:pt>
                <c:pt idx="4">
                  <c:v>-4.5999999565538019E-4</c:v>
                </c:pt>
                <c:pt idx="6">
                  <c:v>-1.007500002742745E-3</c:v>
                </c:pt>
                <c:pt idx="7">
                  <c:v>-1.2900000001536682E-3</c:v>
                </c:pt>
                <c:pt idx="12">
                  <c:v>-1.7399999996996485E-3</c:v>
                </c:pt>
                <c:pt idx="13">
                  <c:v>-3.3699999985401519E-3</c:v>
                </c:pt>
                <c:pt idx="14">
                  <c:v>-3.0174999992595986E-3</c:v>
                </c:pt>
                <c:pt idx="15">
                  <c:v>-5.2649999997811392E-3</c:v>
                </c:pt>
                <c:pt idx="17">
                  <c:v>-7.7925000005052425E-3</c:v>
                </c:pt>
                <c:pt idx="18">
                  <c:v>-7.692500003031455E-3</c:v>
                </c:pt>
                <c:pt idx="20">
                  <c:v>-1.8120000000635628E-2</c:v>
                </c:pt>
                <c:pt idx="87">
                  <c:v>-4.3144999996002298E-2</c:v>
                </c:pt>
                <c:pt idx="93">
                  <c:v>-4.8589999998512212E-2</c:v>
                </c:pt>
                <c:pt idx="94">
                  <c:v>-4.7437499997613486E-2</c:v>
                </c:pt>
                <c:pt idx="96">
                  <c:v>-5.5270000004384201E-2</c:v>
                </c:pt>
                <c:pt idx="99">
                  <c:v>-5.5402500001946464E-2</c:v>
                </c:pt>
                <c:pt idx="101">
                  <c:v>-5.9562499998719431E-2</c:v>
                </c:pt>
                <c:pt idx="106">
                  <c:v>-6.0969999998633284E-2</c:v>
                </c:pt>
                <c:pt idx="107">
                  <c:v>-6.0917499999050051E-2</c:v>
                </c:pt>
                <c:pt idx="108">
                  <c:v>-6.1099999998987187E-2</c:v>
                </c:pt>
                <c:pt idx="112">
                  <c:v>-6.1812499996449333E-2</c:v>
                </c:pt>
                <c:pt idx="127">
                  <c:v>-6.1692499999480788E-2</c:v>
                </c:pt>
                <c:pt idx="130">
                  <c:v>-6.4512500001001172E-2</c:v>
                </c:pt>
                <c:pt idx="131">
                  <c:v>-6.4312500006053597E-2</c:v>
                </c:pt>
                <c:pt idx="141">
                  <c:v>-6.7045000003417954E-2</c:v>
                </c:pt>
                <c:pt idx="142">
                  <c:v>-6.7810000000463333E-2</c:v>
                </c:pt>
                <c:pt idx="143">
                  <c:v>-7.4430000000575092E-2</c:v>
                </c:pt>
                <c:pt idx="146">
                  <c:v>-7.1872499996970873E-2</c:v>
                </c:pt>
                <c:pt idx="154">
                  <c:v>-0.10920249999617226</c:v>
                </c:pt>
                <c:pt idx="156">
                  <c:v>-0.11043249999784166</c:v>
                </c:pt>
                <c:pt idx="157">
                  <c:v>-0.11067999999795575</c:v>
                </c:pt>
                <c:pt idx="158">
                  <c:v>-0.1175024999974994</c:v>
                </c:pt>
                <c:pt idx="159">
                  <c:v>-0.11632499999541324</c:v>
                </c:pt>
                <c:pt idx="160">
                  <c:v>-0.1195575000019744</c:v>
                </c:pt>
                <c:pt idx="161">
                  <c:v>-0.12006999999721302</c:v>
                </c:pt>
                <c:pt idx="163">
                  <c:v>-0.11944000000221422</c:v>
                </c:pt>
                <c:pt idx="165">
                  <c:v>-0.12372250000044005</c:v>
                </c:pt>
                <c:pt idx="166">
                  <c:v>-0.12192250000225613</c:v>
                </c:pt>
                <c:pt idx="167">
                  <c:v>-0.12188249999599066</c:v>
                </c:pt>
                <c:pt idx="168">
                  <c:v>-0.12165249999816297</c:v>
                </c:pt>
                <c:pt idx="169">
                  <c:v>-0.12180000000080327</c:v>
                </c:pt>
                <c:pt idx="170">
                  <c:v>-0.11914749999414198</c:v>
                </c:pt>
                <c:pt idx="171">
                  <c:v>-0.12098250000417465</c:v>
                </c:pt>
                <c:pt idx="179">
                  <c:v>-0.12448249999579275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2C-4259-8110-534C0C13C292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A!$K$21:$K$971</c:f>
              <c:numCache>
                <c:formatCode>General</c:formatCode>
                <c:ptCount val="951"/>
                <c:pt idx="132">
                  <c:v>-6.0297499992884696E-2</c:v>
                </c:pt>
                <c:pt idx="153">
                  <c:v>-0.10755500000232132</c:v>
                </c:pt>
                <c:pt idx="155">
                  <c:v>-0.11053249999531545</c:v>
                </c:pt>
                <c:pt idx="162">
                  <c:v>-0.119612499998766</c:v>
                </c:pt>
                <c:pt idx="164">
                  <c:v>-0.11987749999389052</c:v>
                </c:pt>
                <c:pt idx="172">
                  <c:v>-0.12327499999810243</c:v>
                </c:pt>
                <c:pt idx="173">
                  <c:v>-0.12288749999424908</c:v>
                </c:pt>
                <c:pt idx="174">
                  <c:v>-0.12300999999570195</c:v>
                </c:pt>
                <c:pt idx="175">
                  <c:v>-0.12329999999928987</c:v>
                </c:pt>
                <c:pt idx="176">
                  <c:v>-0.12359250000008615</c:v>
                </c:pt>
                <c:pt idx="177">
                  <c:v>-0.12445499999739695</c:v>
                </c:pt>
                <c:pt idx="178">
                  <c:v>-0.12366250000195578</c:v>
                </c:pt>
                <c:pt idx="184">
                  <c:v>-0.127119999997376</c:v>
                </c:pt>
                <c:pt idx="194">
                  <c:v>-0.12368500000593485</c:v>
                </c:pt>
                <c:pt idx="195">
                  <c:v>-0.12374000000272645</c:v>
                </c:pt>
                <c:pt idx="196">
                  <c:v>-0.12615999999252381</c:v>
                </c:pt>
                <c:pt idx="197">
                  <c:v>-0.12954000000172528</c:v>
                </c:pt>
                <c:pt idx="198">
                  <c:v>-0.12692999999853782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2C-4259-8110-534C0C13C292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A!$L$21:$L$971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2C-4259-8110-534C0C13C29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A!$M$21:$M$971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2C-4259-8110-534C0C13C292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A!$N$21:$N$971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2C-4259-8110-534C0C13C292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A!$O$21:$O$971</c:f>
              <c:numCache>
                <c:formatCode>General</c:formatCode>
                <c:ptCount val="951"/>
                <c:pt idx="105">
                  <c:v>-0.1059674974189964</c:v>
                </c:pt>
                <c:pt idx="113">
                  <c:v>-0.1066909366120454</c:v>
                </c:pt>
                <c:pt idx="115">
                  <c:v>-0.10686049267291625</c:v>
                </c:pt>
                <c:pt idx="117">
                  <c:v>-0.10731264216857188</c:v>
                </c:pt>
                <c:pt idx="126">
                  <c:v>-0.10943397688568951</c:v>
                </c:pt>
                <c:pt idx="127">
                  <c:v>-0.10948295974771886</c:v>
                </c:pt>
                <c:pt idx="132">
                  <c:v>-0.11022900641555064</c:v>
                </c:pt>
                <c:pt idx="133">
                  <c:v>-0.11074144251062701</c:v>
                </c:pt>
                <c:pt idx="134">
                  <c:v>-0.11078665746019258</c:v>
                </c:pt>
                <c:pt idx="135">
                  <c:v>-0.11078665746019258</c:v>
                </c:pt>
                <c:pt idx="136">
                  <c:v>-0.11079042537265638</c:v>
                </c:pt>
                <c:pt idx="137">
                  <c:v>-0.11088839109671508</c:v>
                </c:pt>
                <c:pt idx="138">
                  <c:v>-0.11088839109671508</c:v>
                </c:pt>
                <c:pt idx="139">
                  <c:v>-0.1111106979320791</c:v>
                </c:pt>
                <c:pt idx="140">
                  <c:v>-0.11128402190541375</c:v>
                </c:pt>
                <c:pt idx="141">
                  <c:v>-0.11128778981787756</c:v>
                </c:pt>
                <c:pt idx="142">
                  <c:v>-0.11134054059237071</c:v>
                </c:pt>
                <c:pt idx="143">
                  <c:v>-0.11206397978541971</c:v>
                </c:pt>
                <c:pt idx="144">
                  <c:v>-0.11213180220976805</c:v>
                </c:pt>
                <c:pt idx="145">
                  <c:v>-0.11218832089672501</c:v>
                </c:pt>
                <c:pt idx="146">
                  <c:v>-0.1126781495170186</c:v>
                </c:pt>
                <c:pt idx="147">
                  <c:v>-0.11269322116687377</c:v>
                </c:pt>
                <c:pt idx="148">
                  <c:v>-0.11269698907933758</c:v>
                </c:pt>
                <c:pt idx="149">
                  <c:v>-0.11269698907933758</c:v>
                </c:pt>
                <c:pt idx="150">
                  <c:v>-0.11280625854078768</c:v>
                </c:pt>
                <c:pt idx="151">
                  <c:v>-0.11759150736980969</c:v>
                </c:pt>
                <c:pt idx="152">
                  <c:v>-0.11760281110720108</c:v>
                </c:pt>
                <c:pt idx="153">
                  <c:v>-0.1180549606028567</c:v>
                </c:pt>
                <c:pt idx="154">
                  <c:v>-0.1180587285153205</c:v>
                </c:pt>
                <c:pt idx="155">
                  <c:v>-0.11861637955996243</c:v>
                </c:pt>
                <c:pt idx="156">
                  <c:v>-0.11861637955996243</c:v>
                </c:pt>
                <c:pt idx="157">
                  <c:v>-0.11862014747242623</c:v>
                </c:pt>
                <c:pt idx="158">
                  <c:v>-0.12001804299649486</c:v>
                </c:pt>
                <c:pt idx="159">
                  <c:v>-0.12005949003359663</c:v>
                </c:pt>
                <c:pt idx="160">
                  <c:v>-0.12068873141505071</c:v>
                </c:pt>
                <c:pt idx="161">
                  <c:v>-0.12074525010200765</c:v>
                </c:pt>
                <c:pt idx="162">
                  <c:v>-0.12075655383939904</c:v>
                </c:pt>
                <c:pt idx="163">
                  <c:v>-0.12079046505157322</c:v>
                </c:pt>
                <c:pt idx="164">
                  <c:v>-0.12080930461389221</c:v>
                </c:pt>
                <c:pt idx="165">
                  <c:v>-0.12119363168519948</c:v>
                </c:pt>
                <c:pt idx="166">
                  <c:v>-0.12119363168519948</c:v>
                </c:pt>
                <c:pt idx="167">
                  <c:v>-0.12125391828462023</c:v>
                </c:pt>
                <c:pt idx="168">
                  <c:v>-0.12129913323418579</c:v>
                </c:pt>
                <c:pt idx="169">
                  <c:v>-0.12130290114664959</c:v>
                </c:pt>
                <c:pt idx="170">
                  <c:v>-0.12130666905911339</c:v>
                </c:pt>
                <c:pt idx="171">
                  <c:v>-0.12140463478317211</c:v>
                </c:pt>
                <c:pt idx="172">
                  <c:v>-0.12209416276404693</c:v>
                </c:pt>
                <c:pt idx="173">
                  <c:v>-0.12215068145100388</c:v>
                </c:pt>
                <c:pt idx="174">
                  <c:v>-0.12219212848810565</c:v>
                </c:pt>
                <c:pt idx="175">
                  <c:v>-0.12220720013796084</c:v>
                </c:pt>
                <c:pt idx="176">
                  <c:v>-0.12259529512173191</c:v>
                </c:pt>
                <c:pt idx="177">
                  <c:v>-0.12287788855651667</c:v>
                </c:pt>
                <c:pt idx="178">
                  <c:v>-0.1241476750568162</c:v>
                </c:pt>
                <c:pt idx="179">
                  <c:v>-0.12472039775131333</c:v>
                </c:pt>
                <c:pt idx="180">
                  <c:v>-0.12488241798725661</c:v>
                </c:pt>
                <c:pt idx="181">
                  <c:v>-0.12542122946957956</c:v>
                </c:pt>
                <c:pt idx="182">
                  <c:v>-0.12542122946957956</c:v>
                </c:pt>
                <c:pt idx="183">
                  <c:v>-0.12542122946957956</c:v>
                </c:pt>
                <c:pt idx="184">
                  <c:v>-0.12594496930204729</c:v>
                </c:pt>
                <c:pt idx="185">
                  <c:v>-0.12599018425161287</c:v>
                </c:pt>
                <c:pt idx="186">
                  <c:v>-0.12599018425161287</c:v>
                </c:pt>
                <c:pt idx="187">
                  <c:v>-0.12599018425161287</c:v>
                </c:pt>
                <c:pt idx="188">
                  <c:v>-0.12603916711364224</c:v>
                </c:pt>
                <c:pt idx="189">
                  <c:v>-0.12603916711364224</c:v>
                </c:pt>
                <c:pt idx="190">
                  <c:v>-0.12603916711364224</c:v>
                </c:pt>
                <c:pt idx="191">
                  <c:v>-0.12604293502610603</c:v>
                </c:pt>
                <c:pt idx="192">
                  <c:v>-0.12604293502610603</c:v>
                </c:pt>
                <c:pt idx="193">
                  <c:v>-0.12604293502610603</c:v>
                </c:pt>
                <c:pt idx="194">
                  <c:v>-0.12539485408233297</c:v>
                </c:pt>
                <c:pt idx="195">
                  <c:v>-0.12606554250088881</c:v>
                </c:pt>
                <c:pt idx="196">
                  <c:v>-0.12663826519538593</c:v>
                </c:pt>
                <c:pt idx="197">
                  <c:v>-0.12742199098785567</c:v>
                </c:pt>
                <c:pt idx="198">
                  <c:v>-0.12683419664350337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2C-4259-8110-534C0C13C292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A!$F$21:$F$971</c:f>
              <c:numCache>
                <c:formatCode>General</c:formatCode>
                <c:ptCount val="951"/>
                <c:pt idx="0">
                  <c:v>-2543</c:v>
                </c:pt>
                <c:pt idx="1">
                  <c:v>-2542.5</c:v>
                </c:pt>
                <c:pt idx="2">
                  <c:v>0</c:v>
                </c:pt>
                <c:pt idx="3">
                  <c:v>0.5</c:v>
                </c:pt>
                <c:pt idx="4">
                  <c:v>8</c:v>
                </c:pt>
                <c:pt idx="5">
                  <c:v>167</c:v>
                </c:pt>
                <c:pt idx="6">
                  <c:v>168.5</c:v>
                </c:pt>
                <c:pt idx="7">
                  <c:v>182</c:v>
                </c:pt>
                <c:pt idx="8">
                  <c:v>250</c:v>
                </c:pt>
                <c:pt idx="9">
                  <c:v>352.5</c:v>
                </c:pt>
                <c:pt idx="10">
                  <c:v>360</c:v>
                </c:pt>
                <c:pt idx="11">
                  <c:v>360.5</c:v>
                </c:pt>
                <c:pt idx="12">
                  <c:v>372</c:v>
                </c:pt>
                <c:pt idx="13">
                  <c:v>446</c:v>
                </c:pt>
                <c:pt idx="14">
                  <c:v>446.5</c:v>
                </c:pt>
                <c:pt idx="15">
                  <c:v>507</c:v>
                </c:pt>
                <c:pt idx="16">
                  <c:v>517</c:v>
                </c:pt>
                <c:pt idx="17">
                  <c:v>611.5</c:v>
                </c:pt>
                <c:pt idx="18">
                  <c:v>611.5</c:v>
                </c:pt>
                <c:pt idx="19">
                  <c:v>760</c:v>
                </c:pt>
                <c:pt idx="20">
                  <c:v>856</c:v>
                </c:pt>
                <c:pt idx="21">
                  <c:v>879</c:v>
                </c:pt>
                <c:pt idx="22">
                  <c:v>966</c:v>
                </c:pt>
                <c:pt idx="23">
                  <c:v>967.5</c:v>
                </c:pt>
                <c:pt idx="24">
                  <c:v>973.5</c:v>
                </c:pt>
                <c:pt idx="25">
                  <c:v>974</c:v>
                </c:pt>
                <c:pt idx="26">
                  <c:v>974.5</c:v>
                </c:pt>
                <c:pt idx="27">
                  <c:v>981</c:v>
                </c:pt>
                <c:pt idx="28">
                  <c:v>981.5</c:v>
                </c:pt>
                <c:pt idx="29">
                  <c:v>981.5</c:v>
                </c:pt>
                <c:pt idx="30">
                  <c:v>981.5</c:v>
                </c:pt>
                <c:pt idx="31">
                  <c:v>982.5</c:v>
                </c:pt>
                <c:pt idx="32">
                  <c:v>1049</c:v>
                </c:pt>
                <c:pt idx="33">
                  <c:v>1063</c:v>
                </c:pt>
                <c:pt idx="34">
                  <c:v>1063.5</c:v>
                </c:pt>
                <c:pt idx="35">
                  <c:v>1070</c:v>
                </c:pt>
                <c:pt idx="36">
                  <c:v>1070</c:v>
                </c:pt>
                <c:pt idx="37">
                  <c:v>1071.5</c:v>
                </c:pt>
                <c:pt idx="38">
                  <c:v>1078</c:v>
                </c:pt>
                <c:pt idx="39">
                  <c:v>1085.5</c:v>
                </c:pt>
                <c:pt idx="40">
                  <c:v>1137.5</c:v>
                </c:pt>
                <c:pt idx="41">
                  <c:v>1138</c:v>
                </c:pt>
                <c:pt idx="42">
                  <c:v>1145</c:v>
                </c:pt>
                <c:pt idx="43">
                  <c:v>1145</c:v>
                </c:pt>
                <c:pt idx="44">
                  <c:v>1147</c:v>
                </c:pt>
                <c:pt idx="45">
                  <c:v>1159.5</c:v>
                </c:pt>
                <c:pt idx="46">
                  <c:v>1160</c:v>
                </c:pt>
                <c:pt idx="47">
                  <c:v>1174.5</c:v>
                </c:pt>
                <c:pt idx="48">
                  <c:v>1174.5</c:v>
                </c:pt>
                <c:pt idx="49">
                  <c:v>1212.5</c:v>
                </c:pt>
                <c:pt idx="50">
                  <c:v>1214.5</c:v>
                </c:pt>
                <c:pt idx="51">
                  <c:v>1226</c:v>
                </c:pt>
                <c:pt idx="52">
                  <c:v>1226</c:v>
                </c:pt>
                <c:pt idx="53">
                  <c:v>1228</c:v>
                </c:pt>
                <c:pt idx="54">
                  <c:v>1234</c:v>
                </c:pt>
                <c:pt idx="55">
                  <c:v>1234</c:v>
                </c:pt>
                <c:pt idx="56">
                  <c:v>1234</c:v>
                </c:pt>
                <c:pt idx="57">
                  <c:v>1234</c:v>
                </c:pt>
                <c:pt idx="58">
                  <c:v>1234</c:v>
                </c:pt>
                <c:pt idx="59">
                  <c:v>1234</c:v>
                </c:pt>
                <c:pt idx="60">
                  <c:v>1234.5</c:v>
                </c:pt>
                <c:pt idx="61">
                  <c:v>1235</c:v>
                </c:pt>
                <c:pt idx="62">
                  <c:v>1236</c:v>
                </c:pt>
                <c:pt idx="63">
                  <c:v>1240.5</c:v>
                </c:pt>
                <c:pt idx="64">
                  <c:v>1241.5</c:v>
                </c:pt>
                <c:pt idx="65">
                  <c:v>1241.5</c:v>
                </c:pt>
                <c:pt idx="66">
                  <c:v>1249</c:v>
                </c:pt>
                <c:pt idx="67">
                  <c:v>1250.5</c:v>
                </c:pt>
                <c:pt idx="68">
                  <c:v>1256</c:v>
                </c:pt>
                <c:pt idx="69">
                  <c:v>1256</c:v>
                </c:pt>
                <c:pt idx="70">
                  <c:v>1256</c:v>
                </c:pt>
                <c:pt idx="71">
                  <c:v>1256</c:v>
                </c:pt>
                <c:pt idx="72">
                  <c:v>1256</c:v>
                </c:pt>
                <c:pt idx="73">
                  <c:v>1256.5</c:v>
                </c:pt>
                <c:pt idx="74">
                  <c:v>1256.5</c:v>
                </c:pt>
                <c:pt idx="75">
                  <c:v>1294.5</c:v>
                </c:pt>
                <c:pt idx="76">
                  <c:v>1308.5</c:v>
                </c:pt>
                <c:pt idx="77">
                  <c:v>1308.5</c:v>
                </c:pt>
                <c:pt idx="78">
                  <c:v>1308.5</c:v>
                </c:pt>
                <c:pt idx="79">
                  <c:v>1308.5</c:v>
                </c:pt>
                <c:pt idx="80">
                  <c:v>1310.5</c:v>
                </c:pt>
                <c:pt idx="81">
                  <c:v>1315.5</c:v>
                </c:pt>
                <c:pt idx="82">
                  <c:v>1316</c:v>
                </c:pt>
                <c:pt idx="83">
                  <c:v>1331</c:v>
                </c:pt>
                <c:pt idx="84">
                  <c:v>1337.5</c:v>
                </c:pt>
                <c:pt idx="85">
                  <c:v>1337.5</c:v>
                </c:pt>
                <c:pt idx="86">
                  <c:v>1338.5</c:v>
                </c:pt>
                <c:pt idx="87">
                  <c:v>1391</c:v>
                </c:pt>
                <c:pt idx="88">
                  <c:v>1406.5</c:v>
                </c:pt>
                <c:pt idx="89">
                  <c:v>1412.5</c:v>
                </c:pt>
                <c:pt idx="90">
                  <c:v>1414</c:v>
                </c:pt>
                <c:pt idx="91">
                  <c:v>1419.5</c:v>
                </c:pt>
                <c:pt idx="92">
                  <c:v>1486.5</c:v>
                </c:pt>
                <c:pt idx="93">
                  <c:v>1502</c:v>
                </c:pt>
                <c:pt idx="94">
                  <c:v>1502.5</c:v>
                </c:pt>
                <c:pt idx="95">
                  <c:v>1509</c:v>
                </c:pt>
                <c:pt idx="96">
                  <c:v>1666</c:v>
                </c:pt>
                <c:pt idx="97">
                  <c:v>1686.5</c:v>
                </c:pt>
                <c:pt idx="98">
                  <c:v>1748</c:v>
                </c:pt>
                <c:pt idx="99">
                  <c:v>1769.5</c:v>
                </c:pt>
                <c:pt idx="100">
                  <c:v>1844.5</c:v>
                </c:pt>
                <c:pt idx="101">
                  <c:v>1857.5</c:v>
                </c:pt>
                <c:pt idx="102">
                  <c:v>1865</c:v>
                </c:pt>
                <c:pt idx="103">
                  <c:v>1865</c:v>
                </c:pt>
                <c:pt idx="104">
                  <c:v>1865</c:v>
                </c:pt>
                <c:pt idx="105">
                  <c:v>1925</c:v>
                </c:pt>
                <c:pt idx="106">
                  <c:v>1926</c:v>
                </c:pt>
                <c:pt idx="107">
                  <c:v>1926.5</c:v>
                </c:pt>
                <c:pt idx="108">
                  <c:v>1940</c:v>
                </c:pt>
                <c:pt idx="109">
                  <c:v>1941.5</c:v>
                </c:pt>
                <c:pt idx="110">
                  <c:v>1942</c:v>
                </c:pt>
                <c:pt idx="111">
                  <c:v>1963.5</c:v>
                </c:pt>
                <c:pt idx="112">
                  <c:v>2007.5</c:v>
                </c:pt>
                <c:pt idx="113">
                  <c:v>2021</c:v>
                </c:pt>
                <c:pt idx="114">
                  <c:v>2024</c:v>
                </c:pt>
                <c:pt idx="115">
                  <c:v>2043.5</c:v>
                </c:pt>
                <c:pt idx="116">
                  <c:v>2103</c:v>
                </c:pt>
                <c:pt idx="117">
                  <c:v>2103.5</c:v>
                </c:pt>
                <c:pt idx="118">
                  <c:v>2105</c:v>
                </c:pt>
                <c:pt idx="119">
                  <c:v>2134.5</c:v>
                </c:pt>
                <c:pt idx="120">
                  <c:v>2193</c:v>
                </c:pt>
                <c:pt idx="121">
                  <c:v>2193.5</c:v>
                </c:pt>
                <c:pt idx="122">
                  <c:v>2216.5</c:v>
                </c:pt>
                <c:pt idx="123">
                  <c:v>2274</c:v>
                </c:pt>
                <c:pt idx="124">
                  <c:v>2281.5</c:v>
                </c:pt>
                <c:pt idx="125">
                  <c:v>2282</c:v>
                </c:pt>
                <c:pt idx="126">
                  <c:v>2385</c:v>
                </c:pt>
                <c:pt idx="127">
                  <c:v>2391.5</c:v>
                </c:pt>
                <c:pt idx="128">
                  <c:v>2444.5</c:v>
                </c:pt>
                <c:pt idx="129">
                  <c:v>2467</c:v>
                </c:pt>
                <c:pt idx="130">
                  <c:v>2467.5</c:v>
                </c:pt>
                <c:pt idx="131">
                  <c:v>2467.5</c:v>
                </c:pt>
                <c:pt idx="132">
                  <c:v>2490.5</c:v>
                </c:pt>
                <c:pt idx="133">
                  <c:v>2558.5</c:v>
                </c:pt>
                <c:pt idx="134">
                  <c:v>2564.5</c:v>
                </c:pt>
                <c:pt idx="135">
                  <c:v>2564.5</c:v>
                </c:pt>
                <c:pt idx="136">
                  <c:v>2565</c:v>
                </c:pt>
                <c:pt idx="137">
                  <c:v>2578</c:v>
                </c:pt>
                <c:pt idx="138">
                  <c:v>2578</c:v>
                </c:pt>
                <c:pt idx="139">
                  <c:v>2607.5</c:v>
                </c:pt>
                <c:pt idx="140">
                  <c:v>2630.5</c:v>
                </c:pt>
                <c:pt idx="141">
                  <c:v>2631</c:v>
                </c:pt>
                <c:pt idx="142">
                  <c:v>2638</c:v>
                </c:pt>
                <c:pt idx="143">
                  <c:v>2734</c:v>
                </c:pt>
                <c:pt idx="144">
                  <c:v>2743</c:v>
                </c:pt>
                <c:pt idx="145">
                  <c:v>2750.5</c:v>
                </c:pt>
                <c:pt idx="146">
                  <c:v>2815.5</c:v>
                </c:pt>
                <c:pt idx="147">
                  <c:v>2817.5</c:v>
                </c:pt>
                <c:pt idx="148">
                  <c:v>2818</c:v>
                </c:pt>
                <c:pt idx="149">
                  <c:v>2818</c:v>
                </c:pt>
                <c:pt idx="150">
                  <c:v>2832.5</c:v>
                </c:pt>
                <c:pt idx="151">
                  <c:v>3467.5</c:v>
                </c:pt>
                <c:pt idx="152">
                  <c:v>3469</c:v>
                </c:pt>
                <c:pt idx="153">
                  <c:v>3529</c:v>
                </c:pt>
                <c:pt idx="154">
                  <c:v>3529.5</c:v>
                </c:pt>
                <c:pt idx="155">
                  <c:v>3603.5</c:v>
                </c:pt>
                <c:pt idx="156">
                  <c:v>3603.5</c:v>
                </c:pt>
                <c:pt idx="157">
                  <c:v>3604</c:v>
                </c:pt>
                <c:pt idx="158">
                  <c:v>3789.5</c:v>
                </c:pt>
                <c:pt idx="159">
                  <c:v>3795</c:v>
                </c:pt>
                <c:pt idx="160">
                  <c:v>3878.5</c:v>
                </c:pt>
                <c:pt idx="161">
                  <c:v>3886</c:v>
                </c:pt>
                <c:pt idx="162">
                  <c:v>3887.5</c:v>
                </c:pt>
                <c:pt idx="163">
                  <c:v>3892</c:v>
                </c:pt>
                <c:pt idx="164">
                  <c:v>3894.5</c:v>
                </c:pt>
                <c:pt idx="165">
                  <c:v>3945.5</c:v>
                </c:pt>
                <c:pt idx="166">
                  <c:v>3945.5</c:v>
                </c:pt>
                <c:pt idx="167">
                  <c:v>3953.5</c:v>
                </c:pt>
                <c:pt idx="168">
                  <c:v>3959.5</c:v>
                </c:pt>
                <c:pt idx="169">
                  <c:v>3960</c:v>
                </c:pt>
                <c:pt idx="170">
                  <c:v>3960.5</c:v>
                </c:pt>
                <c:pt idx="171">
                  <c:v>3973.5</c:v>
                </c:pt>
                <c:pt idx="172">
                  <c:v>4065</c:v>
                </c:pt>
                <c:pt idx="173">
                  <c:v>4072.5</c:v>
                </c:pt>
                <c:pt idx="174">
                  <c:v>4078</c:v>
                </c:pt>
                <c:pt idx="175">
                  <c:v>4080</c:v>
                </c:pt>
                <c:pt idx="176">
                  <c:v>4131.5</c:v>
                </c:pt>
                <c:pt idx="177">
                  <c:v>4169</c:v>
                </c:pt>
                <c:pt idx="178">
                  <c:v>4337.5</c:v>
                </c:pt>
                <c:pt idx="179">
                  <c:v>4413.5</c:v>
                </c:pt>
                <c:pt idx="180">
                  <c:v>4435</c:v>
                </c:pt>
                <c:pt idx="181">
                  <c:v>4506.5</c:v>
                </c:pt>
                <c:pt idx="182">
                  <c:v>4506.5</c:v>
                </c:pt>
                <c:pt idx="183">
                  <c:v>4506.5</c:v>
                </c:pt>
                <c:pt idx="184">
                  <c:v>4576</c:v>
                </c:pt>
                <c:pt idx="185">
                  <c:v>4582</c:v>
                </c:pt>
                <c:pt idx="186">
                  <c:v>4582</c:v>
                </c:pt>
                <c:pt idx="187">
                  <c:v>4582</c:v>
                </c:pt>
                <c:pt idx="188">
                  <c:v>4588.5</c:v>
                </c:pt>
                <c:pt idx="189">
                  <c:v>4588.5</c:v>
                </c:pt>
                <c:pt idx="190">
                  <c:v>4588.5</c:v>
                </c:pt>
                <c:pt idx="191">
                  <c:v>4589</c:v>
                </c:pt>
                <c:pt idx="192">
                  <c:v>4589</c:v>
                </c:pt>
                <c:pt idx="193">
                  <c:v>4589</c:v>
                </c:pt>
                <c:pt idx="194">
                  <c:v>4503</c:v>
                </c:pt>
                <c:pt idx="195">
                  <c:v>4592</c:v>
                </c:pt>
                <c:pt idx="196">
                  <c:v>4668</c:v>
                </c:pt>
                <c:pt idx="197">
                  <c:v>4772</c:v>
                </c:pt>
                <c:pt idx="198">
                  <c:v>4694</c:v>
                </c:pt>
              </c:numCache>
            </c:numRef>
          </c:xVal>
          <c:yVal>
            <c:numRef>
              <c:f>A!$U$21:$U$971</c:f>
              <c:numCache>
                <c:formatCode>General</c:formatCode>
                <c:ptCount val="951"/>
                <c:pt idx="128">
                  <c:v>8.7250000069616362E-4</c:v>
                </c:pt>
                <c:pt idx="139">
                  <c:v>0.21558750000258442</c:v>
                </c:pt>
                <c:pt idx="151">
                  <c:v>0.21958750000339933</c:v>
                </c:pt>
                <c:pt idx="152">
                  <c:v>-8.2549999933689833E-3</c:v>
                </c:pt>
                <c:pt idx="180">
                  <c:v>-8.9225000003352761E-2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2C-4259-8110-534C0C13C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50440"/>
        <c:axId val="1"/>
      </c:scatterChart>
      <c:valAx>
        <c:axId val="701550440"/>
        <c:scaling>
          <c:orientation val="minMax"/>
          <c:max val="5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93691066394477"/>
              <c:y val="0.86262114999203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8019236413339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5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151532826073508"/>
          <c:y val="0.91693424903356724"/>
          <c:w val="0.95117986514311981"/>
          <c:h val="0.98083201261184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28575</xdr:rowOff>
    </xdr:from>
    <xdr:to>
      <xdr:col>17</xdr:col>
      <xdr:colOff>447674</xdr:colOff>
      <xdr:row>17</xdr:row>
      <xdr:rowOff>85725</xdr:rowOff>
    </xdr:to>
    <xdr:graphicFrame macro="">
      <xdr:nvGraphicFramePr>
        <xdr:cNvPr id="50190" name="Chart 2">
          <a:extLst>
            <a:ext uri="{FF2B5EF4-FFF2-40B4-BE49-F238E27FC236}">
              <a16:creationId xmlns:a16="http://schemas.microsoft.com/office/drawing/2014/main" id="{B4D74CCA-DF75-7385-AE6E-4238EED8F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</xdr:colOff>
      <xdr:row>0</xdr:row>
      <xdr:rowOff>76200</xdr:rowOff>
    </xdr:from>
    <xdr:to>
      <xdr:col>27</xdr:col>
      <xdr:colOff>28575</xdr:colOff>
      <xdr:row>17</xdr:row>
      <xdr:rowOff>85725</xdr:rowOff>
    </xdr:to>
    <xdr:graphicFrame macro="">
      <xdr:nvGraphicFramePr>
        <xdr:cNvPr id="50193" name="Chart 13">
          <a:extLst>
            <a:ext uri="{FF2B5EF4-FFF2-40B4-BE49-F238E27FC236}">
              <a16:creationId xmlns:a16="http://schemas.microsoft.com/office/drawing/2014/main" id="{1A1C781A-1C20-96B1-8691-985C47900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20</xdr:row>
      <xdr:rowOff>28575</xdr:rowOff>
    </xdr:from>
    <xdr:to>
      <xdr:col>10</xdr:col>
      <xdr:colOff>85725</xdr:colOff>
      <xdr:row>40</xdr:row>
      <xdr:rowOff>95250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D06F94CF-7BFB-7037-08FF-4DD0EB5FF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0</xdr:row>
      <xdr:rowOff>47625</xdr:rowOff>
    </xdr:from>
    <xdr:to>
      <xdr:col>9</xdr:col>
      <xdr:colOff>466725</xdr:colOff>
      <xdr:row>18</xdr:row>
      <xdr:rowOff>19050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30C63C08-2208-BC5A-22D1-578C86E9C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95250</xdr:colOff>
      <xdr:row>17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94D3BAF-278E-26B2-7B4E-5E73A3A88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352425</xdr:colOff>
      <xdr:row>0</xdr:row>
      <xdr:rowOff>9525</xdr:rowOff>
    </xdr:from>
    <xdr:to>
      <xdr:col>24</xdr:col>
      <xdr:colOff>628650</xdr:colOff>
      <xdr:row>17</xdr:row>
      <xdr:rowOff>85725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EC805F7A-6888-CEEE-F88C-1002B6F97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s://www.aavso.org/ejaavso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67"/>
  <sheetViews>
    <sheetView tabSelected="1" workbookViewId="0">
      <pane xSplit="14" ySplit="22" topLeftCell="O198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8.8554687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70" width="10.28515625" customWidth="1"/>
  </cols>
  <sheetData>
    <row r="1" spans="1:64" ht="21" thickBot="1" x14ac:dyDescent="0.35">
      <c r="A1" s="1" t="s">
        <v>206</v>
      </c>
      <c r="AA1" s="72" t="s">
        <v>6</v>
      </c>
      <c r="AB1" s="73"/>
      <c r="AC1" s="73" t="s">
        <v>7</v>
      </c>
      <c r="AD1" s="73" t="s">
        <v>8</v>
      </c>
      <c r="AE1" s="74"/>
      <c r="AF1" s="81" t="s">
        <v>50</v>
      </c>
      <c r="AM1" s="75"/>
      <c r="AW1" s="76" t="s">
        <v>85</v>
      </c>
      <c r="AX1" s="77" t="s">
        <v>61</v>
      </c>
      <c r="AY1" s="7" t="s">
        <v>9</v>
      </c>
      <c r="AZ1" s="78" t="s">
        <v>10</v>
      </c>
      <c r="BA1" s="79" t="s">
        <v>11</v>
      </c>
      <c r="BB1" s="78" t="s">
        <v>12</v>
      </c>
      <c r="BC1" s="79" t="s">
        <v>13</v>
      </c>
      <c r="BD1" s="78" t="s">
        <v>14</v>
      </c>
      <c r="BE1" s="80" t="s">
        <v>51</v>
      </c>
      <c r="BF1" s="79" t="s">
        <v>52</v>
      </c>
      <c r="BG1" s="78" t="s">
        <v>53</v>
      </c>
      <c r="BH1" s="80" t="s">
        <v>54</v>
      </c>
      <c r="BI1" s="79" t="s">
        <v>55</v>
      </c>
      <c r="BJ1" s="78" t="s">
        <v>56</v>
      </c>
      <c r="BK1" s="80" t="s">
        <v>57</v>
      </c>
      <c r="BL1" s="40" t="s">
        <v>66</v>
      </c>
    </row>
    <row r="2" spans="1:64" s="82" customFormat="1" ht="12.95" customHeight="1" thickBot="1" x14ac:dyDescent="0.25">
      <c r="A2" s="82" t="s">
        <v>99</v>
      </c>
      <c r="B2" s="83" t="s">
        <v>207</v>
      </c>
      <c r="AA2" s="84" t="s">
        <v>36</v>
      </c>
      <c r="AB2" s="85">
        <f>C7</f>
        <v>38402.183199999999</v>
      </c>
      <c r="AC2" s="86" t="s">
        <v>37</v>
      </c>
      <c r="AD2" s="85">
        <f>C8</f>
        <v>4.1346667893718942</v>
      </c>
      <c r="AE2" s="87" t="s">
        <v>3</v>
      </c>
      <c r="AF2" s="88" t="s">
        <v>49</v>
      </c>
      <c r="AL2" s="89"/>
      <c r="AW2" s="90">
        <v>-3000</v>
      </c>
      <c r="AX2" s="90">
        <f t="shared" ref="AX2:AX65" si="0">AB$3+AB$4*AW2+AB$5*AW2^2+AZ2</f>
        <v>-3.8240542434507183E-5</v>
      </c>
      <c r="AY2" s="91">
        <f t="shared" ref="AY2:AY65" si="1">AB$3+AB$4*AW2+AB$5*AW2^2</f>
        <v>5.1790070893261075E-3</v>
      </c>
      <c r="AZ2" s="92">
        <f t="shared" ref="AZ2:AZ65" si="2">$AB$6*($AB$11/BA2*BB2+$AB$12)</f>
        <v>-5.2172476317606147E-3</v>
      </c>
      <c r="BA2" s="82">
        <f t="shared" ref="BA2:BA65" si="3">1+$AB$7*COS(BC2)</f>
        <v>0.72806588593794219</v>
      </c>
      <c r="BB2" s="82">
        <f t="shared" ref="BB2:BB65" si="4">SIN(BC2+RADIANS($AB$9))</f>
        <v>-0.64107511719914378</v>
      </c>
      <c r="BC2" s="82">
        <f t="shared" ref="BC2:BC65" si="5">2*ATAN(BD2)</f>
        <v>-0.11478257686869391</v>
      </c>
      <c r="BD2" s="82">
        <f t="shared" ref="BD2:BD65" si="6">SQRT((1+$AB$7)/(1-$AB$7))*TAN(BE2/2)</f>
        <v>-5.7454382605644942E-2</v>
      </c>
      <c r="BE2" s="82">
        <f t="shared" ref="BE2:BK17" si="7">$BL2+$AB$7*SIN(BF2)</f>
        <v>-12.718253666405863</v>
      </c>
      <c r="BF2" s="82">
        <f t="shared" si="7"/>
        <v>-12.718274262093303</v>
      </c>
      <c r="BG2" s="82">
        <f t="shared" si="7"/>
        <v>-12.718198146639304</v>
      </c>
      <c r="BH2" s="82">
        <f t="shared" si="7"/>
        <v>-12.71847945083813</v>
      </c>
      <c r="BI2" s="82">
        <f t="shared" si="7"/>
        <v>-12.717439879205077</v>
      </c>
      <c r="BJ2" s="82">
        <f t="shared" si="7"/>
        <v>-12.721282489054015</v>
      </c>
      <c r="BK2" s="82">
        <f t="shared" si="7"/>
        <v>-12.707089922414353</v>
      </c>
      <c r="BL2" s="82">
        <f t="shared" ref="BL2:BL65" si="8">RADIANS($AB$9)+$AB$18*(AW2-AB$15)</f>
        <v>-12.759675339189414</v>
      </c>
    </row>
    <row r="3" spans="1:64" s="82" customFormat="1" ht="12.95" customHeight="1" thickBot="1" x14ac:dyDescent="0.25">
      <c r="B3" s="89"/>
      <c r="Z3" s="82">
        <f t="shared" ref="Z3:Z10" si="9">AC3-AF3</f>
        <v>0</v>
      </c>
      <c r="AA3" s="93" t="s">
        <v>22</v>
      </c>
      <c r="AB3" s="94">
        <f t="shared" ref="AB3:AB10" si="10">AC3*AD3</f>
        <v>2.0946161858745932E-3</v>
      </c>
      <c r="AC3" s="95">
        <v>0.20946161858745929</v>
      </c>
      <c r="AD3" s="96">
        <v>0.01</v>
      </c>
      <c r="AE3" s="97"/>
      <c r="AF3" s="95">
        <v>0.20946161858745929</v>
      </c>
      <c r="AG3" s="95"/>
      <c r="AH3" s="95"/>
      <c r="AI3" s="95"/>
      <c r="AJ3" s="95"/>
      <c r="AK3" s="95"/>
      <c r="AL3" s="95"/>
      <c r="AM3" s="95"/>
      <c r="AW3" s="90">
        <v>-2900</v>
      </c>
      <c r="AX3" s="90">
        <f t="shared" si="0"/>
        <v>-1.4906381162147226E-3</v>
      </c>
      <c r="AY3" s="91">
        <f t="shared" si="1"/>
        <v>5.0788307209996908E-3</v>
      </c>
      <c r="AZ3" s="92">
        <f t="shared" si="2"/>
        <v>-6.5694688372144134E-3</v>
      </c>
      <c r="BA3" s="82">
        <f t="shared" si="3"/>
        <v>0.72677345999625187</v>
      </c>
      <c r="BB3" s="82">
        <f t="shared" si="4"/>
        <v>-0.76540036995577865</v>
      </c>
      <c r="BC3" s="82">
        <f t="shared" si="5"/>
        <v>6.09823550166321E-2</v>
      </c>
      <c r="BD3" s="82">
        <f t="shared" si="6"/>
        <v>3.0500630360620905E-2</v>
      </c>
      <c r="BE3" s="82">
        <f t="shared" si="7"/>
        <v>-12.485629461876934</v>
      </c>
      <c r="BF3" s="82">
        <f t="shared" si="7"/>
        <v>-12.485617877272048</v>
      </c>
      <c r="BG3" s="82">
        <f t="shared" si="7"/>
        <v>-12.485660336013694</v>
      </c>
      <c r="BH3" s="82">
        <f t="shared" si="7"/>
        <v>-12.485504719743934</v>
      </c>
      <c r="BI3" s="82">
        <f t="shared" si="7"/>
        <v>-12.486075062074786</v>
      </c>
      <c r="BJ3" s="82">
        <f t="shared" si="7"/>
        <v>-12.48398459627095</v>
      </c>
      <c r="BK3" s="82">
        <f t="shared" si="7"/>
        <v>-12.491645052004865</v>
      </c>
      <c r="BL3" s="82">
        <f t="shared" si="8"/>
        <v>-12.463548597827572</v>
      </c>
    </row>
    <row r="4" spans="1:64" s="82" customFormat="1" ht="12.95" customHeight="1" thickTop="1" thickBot="1" x14ac:dyDescent="0.25">
      <c r="A4" s="98" t="s">
        <v>75</v>
      </c>
      <c r="B4" s="89"/>
      <c r="C4" s="99">
        <v>38402.183199999999</v>
      </c>
      <c r="D4" s="100">
        <v>4.1346949999999998</v>
      </c>
      <c r="Z4" s="82">
        <f t="shared" si="9"/>
        <v>0</v>
      </c>
      <c r="AA4" s="101" t="s">
        <v>23</v>
      </c>
      <c r="AB4" s="102">
        <f t="shared" si="10"/>
        <v>-1.0554061127570567E-6</v>
      </c>
      <c r="AC4" s="103">
        <v>-1.0554061127570566</v>
      </c>
      <c r="AD4" s="104">
        <v>9.9999999999999995E-7</v>
      </c>
      <c r="AE4" s="97"/>
      <c r="AF4" s="103">
        <v>-1.0554061127570566</v>
      </c>
      <c r="AG4" s="103"/>
      <c r="AH4" s="103"/>
      <c r="AI4" s="103"/>
      <c r="AJ4" s="103"/>
      <c r="AK4" s="103"/>
      <c r="AL4" s="103"/>
      <c r="AM4" s="103"/>
      <c r="AW4" s="90">
        <v>-2800</v>
      </c>
      <c r="AX4" s="90">
        <f t="shared" si="0"/>
        <v>-2.5925752681633081E-3</v>
      </c>
      <c r="AY4" s="91">
        <f t="shared" si="1"/>
        <v>4.9784725139292302E-3</v>
      </c>
      <c r="AZ4" s="92">
        <f t="shared" si="2"/>
        <v>-7.5710477820925383E-3</v>
      </c>
      <c r="BA4" s="82">
        <f t="shared" si="3"/>
        <v>0.73399242904370077</v>
      </c>
      <c r="BB4" s="82">
        <f t="shared" si="4"/>
        <v>-0.86685566256249613</v>
      </c>
      <c r="BC4" s="82">
        <f t="shared" si="5"/>
        <v>0.23817959592495905</v>
      </c>
      <c r="BD4" s="82">
        <f t="shared" si="6"/>
        <v>0.11965600248605421</v>
      </c>
      <c r="BE4" s="82">
        <f t="shared" si="7"/>
        <v>-12.252058948895266</v>
      </c>
      <c r="BF4" s="82">
        <f t="shared" si="7"/>
        <v>-12.252026159375905</v>
      </c>
      <c r="BG4" s="82">
        <f t="shared" si="7"/>
        <v>-12.252152114271858</v>
      </c>
      <c r="BH4" s="82">
        <f t="shared" si="7"/>
        <v>-12.251668253592788</v>
      </c>
      <c r="BI4" s="82">
        <f t="shared" si="7"/>
        <v>-12.253526608684686</v>
      </c>
      <c r="BJ4" s="82">
        <f t="shared" si="7"/>
        <v>-12.246383092744081</v>
      </c>
      <c r="BK4" s="82">
        <f t="shared" si="7"/>
        <v>-12.273754326055712</v>
      </c>
      <c r="BL4" s="82">
        <f t="shared" si="8"/>
        <v>-12.167421856465726</v>
      </c>
    </row>
    <row r="5" spans="1:64" s="82" customFormat="1" ht="12.95" customHeight="1" thickTop="1" x14ac:dyDescent="0.2">
      <c r="A5" s="105" t="s">
        <v>209</v>
      </c>
      <c r="B5" s="89"/>
      <c r="C5" s="106">
        <v>-9.5</v>
      </c>
      <c r="D5" s="82" t="s">
        <v>210</v>
      </c>
      <c r="Z5" s="82">
        <f t="shared" si="9"/>
        <v>0</v>
      </c>
      <c r="AA5" s="101" t="s">
        <v>5</v>
      </c>
      <c r="AB5" s="102">
        <f t="shared" si="10"/>
        <v>-9.0919372021839262E-12</v>
      </c>
      <c r="AC5" s="103">
        <v>-0.90919372021839262</v>
      </c>
      <c r="AD5" s="96">
        <v>9.9999999999999994E-12</v>
      </c>
      <c r="AE5" s="97"/>
      <c r="AF5" s="103">
        <v>-0.90919372021839262</v>
      </c>
      <c r="AG5" s="103"/>
      <c r="AH5" s="103"/>
      <c r="AI5" s="103"/>
      <c r="AJ5" s="103"/>
      <c r="AK5" s="103"/>
      <c r="AL5" s="103"/>
      <c r="AM5" s="103"/>
      <c r="AW5" s="90">
        <v>-2700</v>
      </c>
      <c r="AX5" s="90">
        <f t="shared" si="0"/>
        <v>-3.2894190823613495E-3</v>
      </c>
      <c r="AY5" s="91">
        <f t="shared" si="1"/>
        <v>4.8779324681147247E-3</v>
      </c>
      <c r="AZ5" s="92">
        <f t="shared" si="2"/>
        <v>-8.1673515504760742E-3</v>
      </c>
      <c r="BA5" s="82">
        <f t="shared" si="3"/>
        <v>0.75017665718133464</v>
      </c>
      <c r="BB5" s="82">
        <f t="shared" si="4"/>
        <v>-0.9430779833465196</v>
      </c>
      <c r="BC5" s="82">
        <f t="shared" si="5"/>
        <v>0.42108629703905948</v>
      </c>
      <c r="BD5" s="82">
        <f t="shared" si="6"/>
        <v>0.21371033377660598</v>
      </c>
      <c r="BE5" s="82">
        <f t="shared" si="7"/>
        <v>-12.014756051857823</v>
      </c>
      <c r="BF5" s="82">
        <f t="shared" si="7"/>
        <v>-12.014728788486101</v>
      </c>
      <c r="BG5" s="82">
        <f t="shared" si="7"/>
        <v>-12.014845728761186</v>
      </c>
      <c r="BH5" s="82">
        <f t="shared" si="7"/>
        <v>-12.014344079620454</v>
      </c>
      <c r="BI5" s="82">
        <f t="shared" si="7"/>
        <v>-12.016494958090451</v>
      </c>
      <c r="BJ5" s="82">
        <f t="shared" si="7"/>
        <v>-12.007252594808481</v>
      </c>
      <c r="BK5" s="82">
        <f t="shared" si="7"/>
        <v>-12.046607134569975</v>
      </c>
      <c r="BL5" s="82">
        <f t="shared" si="8"/>
        <v>-11.871295115103884</v>
      </c>
    </row>
    <row r="6" spans="1:64" s="82" customFormat="1" ht="12.95" customHeight="1" x14ac:dyDescent="0.2">
      <c r="A6" s="98" t="s">
        <v>76</v>
      </c>
      <c r="B6" s="89"/>
      <c r="Z6" s="82">
        <f t="shared" si="9"/>
        <v>0</v>
      </c>
      <c r="AA6" s="101" t="s">
        <v>24</v>
      </c>
      <c r="AB6" s="102">
        <f t="shared" si="10"/>
        <v>8.4675182599821749E-3</v>
      </c>
      <c r="AC6" s="103">
        <v>0.84675182599821741</v>
      </c>
      <c r="AD6" s="96">
        <v>0.01</v>
      </c>
      <c r="AE6" s="97" t="s">
        <v>3</v>
      </c>
      <c r="AF6" s="103">
        <v>0.84675182599821741</v>
      </c>
      <c r="AG6" s="103"/>
      <c r="AH6" s="103"/>
      <c r="AI6" s="103"/>
      <c r="AJ6" s="103"/>
      <c r="AK6" s="103"/>
      <c r="AL6" s="103"/>
      <c r="AM6" s="103"/>
      <c r="AW6" s="90">
        <v>-2600</v>
      </c>
      <c r="AX6" s="96">
        <f t="shared" si="0"/>
        <v>-3.5257805074686913E-3</v>
      </c>
      <c r="AY6" s="82">
        <f t="shared" si="1"/>
        <v>4.7772105835561778E-3</v>
      </c>
      <c r="AZ6" s="82">
        <f t="shared" si="2"/>
        <v>-8.3029910910248691E-3</v>
      </c>
      <c r="BA6" s="82">
        <f t="shared" si="3"/>
        <v>0.77634914708176017</v>
      </c>
      <c r="BB6" s="82">
        <f t="shared" si="4"/>
        <v>-0.98942402331798884</v>
      </c>
      <c r="BC6" s="82">
        <f t="shared" si="5"/>
        <v>0.61454986275976353</v>
      </c>
      <c r="BD6" s="82">
        <f t="shared" si="6"/>
        <v>0.3173254310781618</v>
      </c>
      <c r="BE6" s="82">
        <f t="shared" si="7"/>
        <v>-11.770707218455014</v>
      </c>
      <c r="BF6" s="82">
        <f t="shared" si="7"/>
        <v>-11.770696778729736</v>
      </c>
      <c r="BG6" s="82">
        <f t="shared" si="7"/>
        <v>-11.770751275392755</v>
      </c>
      <c r="BH6" s="82">
        <f t="shared" si="7"/>
        <v>-11.770466762639211</v>
      </c>
      <c r="BI6" s="82">
        <f t="shared" si="7"/>
        <v>-11.771951220054444</v>
      </c>
      <c r="BJ6" s="82">
        <f t="shared" si="7"/>
        <v>-11.764181040959881</v>
      </c>
      <c r="BK6" s="82">
        <f t="shared" si="7"/>
        <v>-11.80419866238047</v>
      </c>
      <c r="BL6" s="82">
        <f t="shared" si="8"/>
        <v>-11.575168373742041</v>
      </c>
    </row>
    <row r="7" spans="1:64" s="82" customFormat="1" ht="12.95" customHeight="1" x14ac:dyDescent="0.2">
      <c r="A7" s="82" t="s">
        <v>77</v>
      </c>
      <c r="B7" s="89"/>
      <c r="C7" s="82">
        <f>+C4</f>
        <v>38402.183199999999</v>
      </c>
      <c r="Z7" s="82">
        <f t="shared" si="9"/>
        <v>0</v>
      </c>
      <c r="AA7" s="107" t="s">
        <v>30</v>
      </c>
      <c r="AB7" s="108">
        <f t="shared" si="10"/>
        <v>-0.27373537235471518</v>
      </c>
      <c r="AC7" s="103">
        <v>-0.27373537235471518</v>
      </c>
      <c r="AD7" s="90">
        <v>1</v>
      </c>
      <c r="AE7" s="97"/>
      <c r="AF7" s="103">
        <v>-0.27373537235471518</v>
      </c>
      <c r="AG7" s="103"/>
      <c r="AH7" s="103"/>
      <c r="AI7" s="103"/>
      <c r="AJ7" s="103"/>
      <c r="AK7" s="103"/>
      <c r="AL7" s="103"/>
      <c r="AM7" s="103"/>
      <c r="AW7" s="90">
        <v>-2500</v>
      </c>
      <c r="AX7" s="96">
        <f t="shared" si="0"/>
        <v>-3.2448849247727167E-3</v>
      </c>
      <c r="AY7" s="82">
        <f t="shared" si="1"/>
        <v>4.6763068602535852E-3</v>
      </c>
      <c r="AZ7" s="82">
        <f t="shared" si="2"/>
        <v>-7.9211917850263019E-3</v>
      </c>
      <c r="BA7" s="82">
        <f t="shared" si="3"/>
        <v>0.81415859649956013</v>
      </c>
      <c r="BB7" s="82">
        <f t="shared" si="4"/>
        <v>-0.99792670166086772</v>
      </c>
      <c r="BC7" s="82">
        <f t="shared" si="5"/>
        <v>0.82452066258515699</v>
      </c>
      <c r="BD7" s="82">
        <f t="shared" si="6"/>
        <v>0.43732116938770721</v>
      </c>
      <c r="BE7" s="82">
        <f t="shared" si="7"/>
        <v>-11.516472378138456</v>
      </c>
      <c r="BF7" s="82">
        <f t="shared" si="7"/>
        <v>-11.516470999174214</v>
      </c>
      <c r="BG7" s="82">
        <f t="shared" si="7"/>
        <v>-11.516481121659574</v>
      </c>
      <c r="BH7" s="82">
        <f t="shared" si="7"/>
        <v>-11.516406811943327</v>
      </c>
      <c r="BI7" s="82">
        <f t="shared" si="7"/>
        <v>-11.516952099818646</v>
      </c>
      <c r="BJ7" s="82">
        <f t="shared" si="7"/>
        <v>-11.512938621037907</v>
      </c>
      <c r="BK7" s="82">
        <f t="shared" si="7"/>
        <v>-11.541852620963132</v>
      </c>
      <c r="BL7" s="82">
        <f t="shared" si="8"/>
        <v>-11.279041632380196</v>
      </c>
    </row>
    <row r="8" spans="1:64" s="82" customFormat="1" ht="12.95" customHeight="1" x14ac:dyDescent="0.2">
      <c r="A8" s="82" t="s">
        <v>78</v>
      </c>
      <c r="B8" s="89"/>
      <c r="C8" s="82">
        <v>4.1346667893718942</v>
      </c>
      <c r="Z8" s="82">
        <f t="shared" si="9"/>
        <v>0</v>
      </c>
      <c r="AA8" s="101" t="s">
        <v>38</v>
      </c>
      <c r="AB8" s="108">
        <f t="shared" si="10"/>
        <v>24.019380744779262</v>
      </c>
      <c r="AC8" s="103">
        <v>2.4019380744779264</v>
      </c>
      <c r="AD8" s="109">
        <v>10</v>
      </c>
      <c r="AE8" s="97" t="s">
        <v>4</v>
      </c>
      <c r="AF8" s="103">
        <v>2.4019380744779264</v>
      </c>
      <c r="AG8" s="103"/>
      <c r="AH8" s="103"/>
      <c r="AI8" s="103"/>
      <c r="AJ8" s="103"/>
      <c r="AK8" s="103"/>
      <c r="AL8" s="103"/>
      <c r="AM8" s="103"/>
      <c r="AW8" s="90">
        <v>-2400</v>
      </c>
      <c r="AX8" s="96">
        <f t="shared" si="0"/>
        <v>-2.3908856838410772E-3</v>
      </c>
      <c r="AY8" s="82">
        <f t="shared" si="1"/>
        <v>4.5752212982069504E-3</v>
      </c>
      <c r="AZ8" s="82">
        <f t="shared" si="2"/>
        <v>-6.9661069820480277E-3</v>
      </c>
      <c r="BA8" s="82">
        <f t="shared" si="3"/>
        <v>0.86587732757348457</v>
      </c>
      <c r="BB8" s="82">
        <f t="shared" si="4"/>
        <v>-0.95574245094533761</v>
      </c>
      <c r="BC8" s="82">
        <f t="shared" si="5"/>
        <v>1.0587386747642269</v>
      </c>
      <c r="BD8" s="82">
        <f t="shared" si="6"/>
        <v>0.58507015710927579</v>
      </c>
      <c r="BE8" s="82">
        <f t="shared" si="7"/>
        <v>-11.247977009061948</v>
      </c>
      <c r="BF8" s="82">
        <f t="shared" si="7"/>
        <v>-11.247976995047901</v>
      </c>
      <c r="BG8" s="82">
        <f t="shared" si="7"/>
        <v>-11.247977200050579</v>
      </c>
      <c r="BH8" s="82">
        <f t="shared" si="7"/>
        <v>-11.247974201178844</v>
      </c>
      <c r="BI8" s="82">
        <f t="shared" si="7"/>
        <v>-11.248018066553318</v>
      </c>
      <c r="BJ8" s="82">
        <f t="shared" si="7"/>
        <v>-11.247375689525606</v>
      </c>
      <c r="BK8" s="82">
        <f t="shared" si="7"/>
        <v>-11.256628329206693</v>
      </c>
      <c r="BL8" s="82">
        <f t="shared" si="8"/>
        <v>-10.982914891018353</v>
      </c>
    </row>
    <row r="9" spans="1:64" s="82" customFormat="1" ht="12.95" customHeight="1" x14ac:dyDescent="0.2">
      <c r="A9" s="110" t="s">
        <v>216</v>
      </c>
      <c r="B9" s="111">
        <v>220</v>
      </c>
      <c r="C9" s="112" t="str">
        <f>"F"&amp;B9</f>
        <v>F220</v>
      </c>
      <c r="D9" s="113" t="str">
        <f>"G"&amp;B9</f>
        <v>G220</v>
      </c>
      <c r="Z9" s="82">
        <f t="shared" si="9"/>
        <v>0</v>
      </c>
      <c r="AA9" s="114" t="s">
        <v>39</v>
      </c>
      <c r="AB9" s="108">
        <f t="shared" si="10"/>
        <v>226.44859229111347</v>
      </c>
      <c r="AC9" s="103">
        <v>22.644859229111347</v>
      </c>
      <c r="AD9" s="90">
        <v>10</v>
      </c>
      <c r="AE9" s="97" t="s">
        <v>35</v>
      </c>
      <c r="AF9" s="103">
        <v>22.644859229111347</v>
      </c>
      <c r="AG9" s="103"/>
      <c r="AH9" s="103"/>
      <c r="AI9" s="103"/>
      <c r="AJ9" s="103"/>
      <c r="AK9" s="103"/>
      <c r="AL9" s="103"/>
      <c r="AM9" s="103"/>
      <c r="AW9" s="90">
        <v>-2300</v>
      </c>
      <c r="AX9" s="96">
        <f t="shared" si="0"/>
        <v>-9.1779419102601227E-4</v>
      </c>
      <c r="AY9" s="82">
        <f t="shared" si="1"/>
        <v>4.4739538974162699E-3</v>
      </c>
      <c r="AZ9" s="82">
        <f t="shared" si="2"/>
        <v>-5.3917480884422822E-3</v>
      </c>
      <c r="BA9" s="82">
        <f t="shared" si="3"/>
        <v>0.93407257596389004</v>
      </c>
      <c r="BB9" s="82">
        <f t="shared" si="4"/>
        <v>-0.84327651138509951</v>
      </c>
      <c r="BC9" s="82">
        <f t="shared" si="5"/>
        <v>1.3275613406418041</v>
      </c>
      <c r="BD9" s="82">
        <f t="shared" si="6"/>
        <v>0.78218068418082543</v>
      </c>
      <c r="BE9" s="82">
        <f t="shared" si="7"/>
        <v>-10.960353757145429</v>
      </c>
      <c r="BF9" s="82">
        <f t="shared" si="7"/>
        <v>-10.960353757144182</v>
      </c>
      <c r="BG9" s="82">
        <f t="shared" si="7"/>
        <v>-10.960353757014873</v>
      </c>
      <c r="BH9" s="82">
        <f t="shared" si="7"/>
        <v>-10.960353743599802</v>
      </c>
      <c r="BI9" s="82">
        <f t="shared" si="7"/>
        <v>-10.960352351894645</v>
      </c>
      <c r="BJ9" s="82">
        <f t="shared" si="7"/>
        <v>-10.96020827116574</v>
      </c>
      <c r="BK9" s="82">
        <f t="shared" si="7"/>
        <v>-10.947576705899873</v>
      </c>
      <c r="BL9" s="82">
        <f t="shared" si="8"/>
        <v>-10.686788149656511</v>
      </c>
    </row>
    <row r="10" spans="1:64" s="82" customFormat="1" ht="12.95" customHeight="1" thickBot="1" x14ac:dyDescent="0.25">
      <c r="B10" s="89"/>
      <c r="C10" s="115" t="s">
        <v>95</v>
      </c>
      <c r="D10" s="115" t="s">
        <v>96</v>
      </c>
      <c r="Z10" s="82">
        <f t="shared" si="9"/>
        <v>0</v>
      </c>
      <c r="AA10" s="116" t="s">
        <v>32</v>
      </c>
      <c r="AB10" s="117">
        <f t="shared" si="10"/>
        <v>49332.225419261296</v>
      </c>
      <c r="AC10" s="118">
        <v>4.9332225419261295</v>
      </c>
      <c r="AD10" s="96">
        <v>10000</v>
      </c>
      <c r="AE10" s="97" t="s">
        <v>31</v>
      </c>
      <c r="AF10" s="118">
        <v>4.9332225419261295</v>
      </c>
      <c r="AG10" s="118"/>
      <c r="AH10" s="118"/>
      <c r="AI10" s="118"/>
      <c r="AJ10" s="118"/>
      <c r="AK10" s="118"/>
      <c r="AL10" s="118"/>
      <c r="AM10" s="118"/>
      <c r="AW10" s="90">
        <v>-2200</v>
      </c>
      <c r="AX10" s="96">
        <f t="shared" si="0"/>
        <v>1.1868242031330537E-3</v>
      </c>
      <c r="AY10" s="82">
        <f t="shared" si="1"/>
        <v>4.372504657881548E-3</v>
      </c>
      <c r="AZ10" s="82">
        <f t="shared" si="2"/>
        <v>-3.1856804547484943E-3</v>
      </c>
      <c r="BA10" s="82">
        <f t="shared" si="3"/>
        <v>1.0201818578633293</v>
      </c>
      <c r="BB10" s="82">
        <f t="shared" si="4"/>
        <v>-0.63369537308134416</v>
      </c>
      <c r="BC10" s="82">
        <f t="shared" si="5"/>
        <v>1.6445909062905222</v>
      </c>
      <c r="BD10" s="82">
        <f t="shared" si="6"/>
        <v>1.0766578366450716</v>
      </c>
      <c r="BE10" s="82">
        <f t="shared" si="7"/>
        <v>-10.648030720249771</v>
      </c>
      <c r="BF10" s="82">
        <f t="shared" si="7"/>
        <v>-10.648030504399349</v>
      </c>
      <c r="BG10" s="82">
        <f t="shared" si="7"/>
        <v>-10.648028189194783</v>
      </c>
      <c r="BH10" s="82">
        <f t="shared" si="7"/>
        <v>-10.648003357316586</v>
      </c>
      <c r="BI10" s="82">
        <f t="shared" si="7"/>
        <v>-10.64773712832811</v>
      </c>
      <c r="BJ10" s="82">
        <f t="shared" si="7"/>
        <v>-10.644895001787964</v>
      </c>
      <c r="BK10" s="82">
        <f t="shared" si="7"/>
        <v>-10.615822889250687</v>
      </c>
      <c r="BL10" s="82">
        <f t="shared" si="8"/>
        <v>-10.390661408294669</v>
      </c>
    </row>
    <row r="11" spans="1:64" s="82" customFormat="1" ht="12.95" customHeight="1" x14ac:dyDescent="0.2">
      <c r="A11" s="82" t="s">
        <v>91</v>
      </c>
      <c r="B11" s="89"/>
      <c r="C11" s="113">
        <f ca="1">INTERCEPT(INDIRECT($D$9):G973,INDIRECT($C$9):F973)</f>
        <v>5.6196069509143562E-2</v>
      </c>
      <c r="D11" s="89"/>
      <c r="AA11" s="119" t="s">
        <v>40</v>
      </c>
      <c r="AB11" s="120">
        <f>1-AB7^2</f>
        <v>0.92506894592182543</v>
      </c>
      <c r="AC11" s="120">
        <f>SUM(AE21:AE1000)</f>
        <v>2.4645949312681E-3</v>
      </c>
      <c r="AD11" s="119" t="s">
        <v>41</v>
      </c>
      <c r="AE11" s="97"/>
      <c r="AF11" s="113">
        <v>2.4602116823650498E-3</v>
      </c>
      <c r="AG11" s="113"/>
      <c r="AH11" s="113"/>
      <c r="AI11" s="120"/>
      <c r="AJ11" s="113"/>
      <c r="AK11" s="113"/>
      <c r="AL11" s="113"/>
      <c r="AM11" s="113"/>
      <c r="AW11" s="90">
        <v>-2100</v>
      </c>
      <c r="AX11" s="96">
        <f t="shared" si="0"/>
        <v>3.8487455443524873E-3</v>
      </c>
      <c r="AY11" s="82">
        <f t="shared" si="1"/>
        <v>4.2708735796027804E-3</v>
      </c>
      <c r="AZ11" s="82">
        <f t="shared" si="2"/>
        <v>-4.2212803525029327E-4</v>
      </c>
      <c r="BA11" s="82">
        <f t="shared" si="3"/>
        <v>1.1202408039196718</v>
      </c>
      <c r="BB11" s="82">
        <f t="shared" si="4"/>
        <v>-0.30061886807268573</v>
      </c>
      <c r="BC11" s="82">
        <f t="shared" si="5"/>
        <v>2.0255703149226671</v>
      </c>
      <c r="BD11" s="82">
        <f t="shared" si="6"/>
        <v>1.6020957722293707</v>
      </c>
      <c r="BE11" s="82">
        <f t="shared" si="7"/>
        <v>-10.30566718816619</v>
      </c>
      <c r="BF11" s="82">
        <f t="shared" si="7"/>
        <v>-10.305661562046179</v>
      </c>
      <c r="BG11" s="82">
        <f t="shared" si="7"/>
        <v>-10.305629270285557</v>
      </c>
      <c r="BH11" s="82">
        <f t="shared" si="7"/>
        <v>-10.305443952457253</v>
      </c>
      <c r="BI11" s="82">
        <f t="shared" si="7"/>
        <v>-10.304381242926462</v>
      </c>
      <c r="BJ11" s="82">
        <f t="shared" si="7"/>
        <v>-10.298313239718215</v>
      </c>
      <c r="BK11" s="82">
        <f t="shared" si="7"/>
        <v>-10.264468291234587</v>
      </c>
      <c r="BL11" s="82">
        <f t="shared" si="8"/>
        <v>-10.094534666932823</v>
      </c>
    </row>
    <row r="12" spans="1:64" s="82" customFormat="1" ht="12.95" customHeight="1" x14ac:dyDescent="0.2">
      <c r="A12" s="82" t="s">
        <v>92</v>
      </c>
      <c r="B12" s="89"/>
      <c r="C12" s="113">
        <f ca="1">SLOPE(INDIRECT($D$9):G973,INDIRECT($C$9):F973)</f>
        <v>-1.077316836592392E-5</v>
      </c>
      <c r="D12" s="89"/>
      <c r="AA12" s="121" t="s">
        <v>26</v>
      </c>
      <c r="AB12" s="120">
        <f>AB7*SIN(RADIANS(AB9))</f>
        <v>0.19839148057868877</v>
      </c>
      <c r="AC12" s="96"/>
      <c r="AD12" s="96"/>
      <c r="AE12" s="97"/>
      <c r="AW12" s="90">
        <v>-2000</v>
      </c>
      <c r="AX12" s="96">
        <f t="shared" si="0"/>
        <v>6.8141169607236554E-3</v>
      </c>
      <c r="AY12" s="82">
        <f t="shared" si="1"/>
        <v>4.1690606625799714E-3</v>
      </c>
      <c r="AZ12" s="82">
        <f t="shared" si="2"/>
        <v>2.6450562981436836E-3</v>
      </c>
      <c r="BA12" s="82">
        <f t="shared" si="3"/>
        <v>1.2162059272075774</v>
      </c>
      <c r="BB12" s="82">
        <f t="shared" si="4"/>
        <v>0.14985869698973139</v>
      </c>
      <c r="BC12" s="82">
        <f t="shared" si="5"/>
        <v>2.4813371395113508</v>
      </c>
      <c r="BD12" s="82">
        <f t="shared" si="6"/>
        <v>2.9182798214133552</v>
      </c>
      <c r="BE12" s="82">
        <f t="shared" si="7"/>
        <v>-9.9311722800350761</v>
      </c>
      <c r="BF12" s="82">
        <f t="shared" si="7"/>
        <v>-9.9311524026527458</v>
      </c>
      <c r="BG12" s="82">
        <f t="shared" si="7"/>
        <v>-9.9310693689996885</v>
      </c>
      <c r="BH12" s="82">
        <f t="shared" si="7"/>
        <v>-9.9307225544156577</v>
      </c>
      <c r="BI12" s="82">
        <f t="shared" si="7"/>
        <v>-9.9292747002546928</v>
      </c>
      <c r="BJ12" s="82">
        <f t="shared" si="7"/>
        <v>-9.9232427394785176</v>
      </c>
      <c r="BK12" s="82">
        <f t="shared" si="7"/>
        <v>-9.8983206131468826</v>
      </c>
      <c r="BL12" s="82">
        <f t="shared" si="8"/>
        <v>-9.7984079255709808</v>
      </c>
    </row>
    <row r="13" spans="1:64" s="82" customFormat="1" ht="12.95" customHeight="1" x14ac:dyDescent="0.2">
      <c r="A13" s="82" t="s">
        <v>94</v>
      </c>
      <c r="B13" s="89"/>
      <c r="C13" s="89" t="s">
        <v>89</v>
      </c>
      <c r="AA13" s="122" t="s">
        <v>42</v>
      </c>
      <c r="AB13" s="123">
        <f>AB6*86400*300000/149600000</f>
        <v>1.4670994204461094</v>
      </c>
      <c r="AC13" s="96" t="s">
        <v>68</v>
      </c>
      <c r="AD13" s="109"/>
      <c r="AE13" s="97"/>
      <c r="AF13" s="90"/>
      <c r="AG13" s="90"/>
      <c r="AH13" s="90"/>
      <c r="AI13" s="90"/>
      <c r="AJ13" s="90"/>
      <c r="AK13" s="90"/>
      <c r="AL13" s="124"/>
      <c r="AW13" s="90">
        <v>-1900</v>
      </c>
      <c r="AX13" s="96">
        <f t="shared" si="0"/>
        <v>9.571862562385406E-3</v>
      </c>
      <c r="AY13" s="82">
        <f t="shared" si="1"/>
        <v>4.0670659068131167E-3</v>
      </c>
      <c r="AZ13" s="82">
        <f t="shared" si="2"/>
        <v>5.5047966555722885E-3</v>
      </c>
      <c r="BA13" s="82">
        <f t="shared" si="3"/>
        <v>1.2710142479199935</v>
      </c>
      <c r="BB13" s="82">
        <f t="shared" si="4"/>
        <v>0.6206428487687784</v>
      </c>
      <c r="BC13" s="82">
        <f t="shared" si="5"/>
        <v>3.0004740851284497</v>
      </c>
      <c r="BD13" s="82">
        <f t="shared" si="6"/>
        <v>14.148951796783969</v>
      </c>
      <c r="BE13" s="82">
        <f t="shared" si="7"/>
        <v>-9.5314134491037148</v>
      </c>
      <c r="BF13" s="82">
        <f t="shared" si="7"/>
        <v>-9.5314048103544007</v>
      </c>
      <c r="BG13" s="82">
        <f t="shared" si="7"/>
        <v>-9.5313730713927853</v>
      </c>
      <c r="BH13" s="82">
        <f t="shared" si="7"/>
        <v>-9.5312564626506067</v>
      </c>
      <c r="BI13" s="82">
        <f t="shared" si="7"/>
        <v>-9.5308280553428144</v>
      </c>
      <c r="BJ13" s="82">
        <f t="shared" si="7"/>
        <v>-9.5292543025379821</v>
      </c>
      <c r="BK13" s="82">
        <f t="shared" si="7"/>
        <v>-9.5234753250743776</v>
      </c>
      <c r="BL13" s="82">
        <f t="shared" si="8"/>
        <v>-9.5022811842091386</v>
      </c>
    </row>
    <row r="14" spans="1:64" s="82" customFormat="1" ht="12.95" customHeight="1" x14ac:dyDescent="0.2">
      <c r="B14" s="89"/>
      <c r="AA14" s="122" t="s">
        <v>27</v>
      </c>
      <c r="AB14" s="120">
        <f>2*AB5*365.24/C8</f>
        <v>-1.6062910570020166E-9</v>
      </c>
      <c r="AC14" s="96" t="s">
        <v>67</v>
      </c>
      <c r="AD14" s="96"/>
      <c r="AE14" s="97"/>
      <c r="AF14" s="90"/>
      <c r="AG14" s="90"/>
      <c r="AH14" s="90"/>
      <c r="AI14" s="90"/>
      <c r="AJ14" s="90"/>
      <c r="AK14" s="90"/>
      <c r="AL14" s="124"/>
      <c r="AW14" s="90">
        <v>-1800</v>
      </c>
      <c r="AX14" s="96">
        <f t="shared" si="0"/>
        <v>1.1483601752279499E-2</v>
      </c>
      <c r="AY14" s="82">
        <f t="shared" si="1"/>
        <v>3.9648893123022198E-3</v>
      </c>
      <c r="AZ14" s="82">
        <f t="shared" si="2"/>
        <v>7.5187124399772797E-3</v>
      </c>
      <c r="BA14" s="82">
        <f t="shared" si="3"/>
        <v>1.2527386574376149</v>
      </c>
      <c r="BB14" s="82">
        <f t="shared" si="4"/>
        <v>0.93380455553982011</v>
      </c>
      <c r="BC14" s="82">
        <f t="shared" si="5"/>
        <v>-2.7473704117727116</v>
      </c>
      <c r="BD14" s="82">
        <f t="shared" si="6"/>
        <v>-5.0074059453708726</v>
      </c>
      <c r="BE14" s="82">
        <f t="shared" si="7"/>
        <v>-9.1254377355611727</v>
      </c>
      <c r="BF14" s="82">
        <f t="shared" si="7"/>
        <v>-9.1254571252145684</v>
      </c>
      <c r="BG14" s="82">
        <f t="shared" si="7"/>
        <v>-9.1255312539618032</v>
      </c>
      <c r="BH14" s="82">
        <f t="shared" si="7"/>
        <v>-9.1258146405747382</v>
      </c>
      <c r="BI14" s="82">
        <f t="shared" si="7"/>
        <v>-9.1268977706898529</v>
      </c>
      <c r="BJ14" s="82">
        <f t="shared" si="7"/>
        <v>-9.1310342912310301</v>
      </c>
      <c r="BK14" s="82">
        <f t="shared" si="7"/>
        <v>-9.1467850423802517</v>
      </c>
      <c r="BL14" s="82">
        <f t="shared" si="8"/>
        <v>-9.2061544428472928</v>
      </c>
    </row>
    <row r="15" spans="1:64" s="82" customFormat="1" ht="12.95" customHeight="1" x14ac:dyDescent="0.2">
      <c r="A15" s="125" t="s">
        <v>93</v>
      </c>
      <c r="B15" s="89"/>
      <c r="C15" s="126">
        <f ca="1">(C7+C11)+(C8+C12)*INT(MAX(F21:F3514))</f>
        <v>58409.839858478386</v>
      </c>
      <c r="E15" s="127" t="s">
        <v>223</v>
      </c>
      <c r="F15" s="106">
        <v>1</v>
      </c>
      <c r="AA15" s="121" t="s">
        <v>43</v>
      </c>
      <c r="AB15" s="128">
        <f>(AB10-AB2)/AD2</f>
        <v>2643.5122286895826</v>
      </c>
      <c r="AC15" s="96" t="s">
        <v>33</v>
      </c>
      <c r="AD15" s="96"/>
      <c r="AE15" s="97"/>
      <c r="AF15" s="90"/>
      <c r="AG15" s="90"/>
      <c r="AH15" s="90"/>
      <c r="AI15" s="90"/>
      <c r="AJ15" s="90"/>
      <c r="AK15" s="90"/>
      <c r="AL15" s="90"/>
      <c r="AW15" s="90">
        <v>-1700</v>
      </c>
      <c r="AX15" s="96">
        <f t="shared" si="0"/>
        <v>1.2166854363521881E-2</v>
      </c>
      <c r="AY15" s="82">
        <f t="shared" si="1"/>
        <v>3.862530879047278E-3</v>
      </c>
      <c r="AZ15" s="82">
        <f t="shared" si="2"/>
        <v>8.3043234844746017E-3</v>
      </c>
      <c r="BA15" s="82">
        <f t="shared" si="3"/>
        <v>1.172963248729503</v>
      </c>
      <c r="BB15" s="82">
        <f t="shared" si="4"/>
        <v>0.99198094962270345</v>
      </c>
      <c r="BC15" s="82">
        <f t="shared" si="5"/>
        <v>-2.2547507900248434</v>
      </c>
      <c r="BD15" s="82">
        <f t="shared" si="6"/>
        <v>-2.1054120321173628</v>
      </c>
      <c r="BE15" s="82">
        <f t="shared" si="7"/>
        <v>-8.7360581917733384</v>
      </c>
      <c r="BF15" s="82">
        <f t="shared" si="7"/>
        <v>-8.7360714936245341</v>
      </c>
      <c r="BG15" s="82">
        <f t="shared" si="7"/>
        <v>-8.7361344317696439</v>
      </c>
      <c r="BH15" s="82">
        <f t="shared" si="7"/>
        <v>-8.7364321814740311</v>
      </c>
      <c r="BI15" s="82">
        <f t="shared" si="7"/>
        <v>-8.7378397979406532</v>
      </c>
      <c r="BJ15" s="82">
        <f t="shared" si="7"/>
        <v>-8.7444724908613818</v>
      </c>
      <c r="BK15" s="82">
        <f t="shared" si="7"/>
        <v>-8.7752629910971951</v>
      </c>
      <c r="BL15" s="82">
        <f t="shared" si="8"/>
        <v>-8.9100277014854505</v>
      </c>
    </row>
    <row r="16" spans="1:64" s="82" customFormat="1" ht="12.95" customHeight="1" x14ac:dyDescent="0.2">
      <c r="A16" s="98" t="s">
        <v>79</v>
      </c>
      <c r="B16" s="89"/>
      <c r="C16" s="129">
        <f ca="1">+C8+C12</f>
        <v>4.134656016203528</v>
      </c>
      <c r="E16" s="127" t="s">
        <v>211</v>
      </c>
      <c r="F16" s="130">
        <f ca="1">NOW()+15018.5+$C$5/24</f>
        <v>60322.77004398148</v>
      </c>
      <c r="AA16" s="119" t="s">
        <v>44</v>
      </c>
      <c r="AB16" s="128">
        <f>365.24*AB8</f>
        <v>8772.8386232231787</v>
      </c>
      <c r="AC16" s="90" t="s">
        <v>3</v>
      </c>
      <c r="AD16" s="120"/>
      <c r="AE16" s="97"/>
      <c r="AF16" s="91"/>
      <c r="AG16" s="91"/>
      <c r="AH16" s="91"/>
      <c r="AI16" s="91"/>
      <c r="AJ16" s="91"/>
      <c r="AK16" s="91"/>
      <c r="AL16" s="91"/>
      <c r="AW16" s="90">
        <v>-1600</v>
      </c>
      <c r="AX16" s="96">
        <f t="shared" si="0"/>
        <v>1.1685830710736346E-2</v>
      </c>
      <c r="AY16" s="82">
        <f t="shared" si="1"/>
        <v>3.7599906070482931E-3</v>
      </c>
      <c r="AZ16" s="82">
        <f t="shared" si="2"/>
        <v>7.9258401036880529E-3</v>
      </c>
      <c r="BA16" s="82">
        <f t="shared" si="3"/>
        <v>1.0715052949242487</v>
      </c>
      <c r="BB16" s="82">
        <f t="shared" si="4"/>
        <v>0.85440354380124695</v>
      </c>
      <c r="BC16" s="82">
        <f t="shared" si="5"/>
        <v>-1.8350827303458808</v>
      </c>
      <c r="BD16" s="82">
        <f t="shared" si="6"/>
        <v>-1.3065862983334366</v>
      </c>
      <c r="BE16" s="82">
        <f t="shared" si="7"/>
        <v>-8.3767219989016954</v>
      </c>
      <c r="BF16" s="82">
        <f t="shared" si="7"/>
        <v>-8.3767236560849874</v>
      </c>
      <c r="BG16" s="82">
        <f t="shared" si="7"/>
        <v>-8.3767357818781676</v>
      </c>
      <c r="BH16" s="82">
        <f t="shared" si="7"/>
        <v>-8.3768244998829786</v>
      </c>
      <c r="BI16" s="82">
        <f t="shared" si="7"/>
        <v>-8.3774731875528197</v>
      </c>
      <c r="BJ16" s="82">
        <f t="shared" si="7"/>
        <v>-8.3821943018620253</v>
      </c>
      <c r="BK16" s="82">
        <f t="shared" si="7"/>
        <v>-8.4154724918232979</v>
      </c>
      <c r="BL16" s="82">
        <f t="shared" si="8"/>
        <v>-8.6139009601236083</v>
      </c>
    </row>
    <row r="17" spans="1:64" s="82" customFormat="1" ht="12.95" customHeight="1" thickBot="1" x14ac:dyDescent="0.25">
      <c r="A17" s="127" t="s">
        <v>205</v>
      </c>
      <c r="B17" s="89"/>
      <c r="C17" s="82">
        <f>COUNT(C21:C2172)</f>
        <v>202</v>
      </c>
      <c r="E17" s="127" t="s">
        <v>224</v>
      </c>
      <c r="F17" s="130">
        <f ca="1">ROUND(2*(F16-$C$7)/$C$8,0)/2+F15</f>
        <v>5302.5</v>
      </c>
      <c r="AA17" s="119" t="s">
        <v>45</v>
      </c>
      <c r="AB17" s="131">
        <f>AB13^3/AB8^2</f>
        <v>5.4733727251087523E-3</v>
      </c>
      <c r="AC17" s="132" t="s">
        <v>46</v>
      </c>
      <c r="AD17" s="96"/>
      <c r="AE17" s="97"/>
      <c r="AW17" s="90">
        <v>-1500</v>
      </c>
      <c r="AX17" s="96">
        <f t="shared" si="0"/>
        <v>1.0352649183359881E-2</v>
      </c>
      <c r="AY17" s="82">
        <f t="shared" si="1"/>
        <v>3.6572684963052642E-3</v>
      </c>
      <c r="AZ17" s="82">
        <f t="shared" si="2"/>
        <v>6.6953806870546171E-3</v>
      </c>
      <c r="BA17" s="82">
        <f t="shared" si="3"/>
        <v>0.97695530946790266</v>
      </c>
      <c r="BB17" s="82">
        <f t="shared" si="4"/>
        <v>0.6255448399511816</v>
      </c>
      <c r="BC17" s="82">
        <f t="shared" si="5"/>
        <v>-1.4865105502350546</v>
      </c>
      <c r="BD17" s="82">
        <f t="shared" si="6"/>
        <v>-0.91907665405232553</v>
      </c>
      <c r="BE17" s="82">
        <f t="shared" si="7"/>
        <v>-8.0492405101627416</v>
      </c>
      <c r="BF17" s="82">
        <f t="shared" si="7"/>
        <v>-8.0492405202554984</v>
      </c>
      <c r="BG17" s="82">
        <f t="shared" si="7"/>
        <v>-8.0492407102893875</v>
      </c>
      <c r="BH17" s="82">
        <f t="shared" si="7"/>
        <v>-8.049244288353778</v>
      </c>
      <c r="BI17" s="82">
        <f t="shared" si="7"/>
        <v>-8.0493116460729208</v>
      </c>
      <c r="BJ17" s="82">
        <f t="shared" si="7"/>
        <v>-8.0505754158762706</v>
      </c>
      <c r="BK17" s="82">
        <f t="shared" si="7"/>
        <v>-8.0729556088340804</v>
      </c>
      <c r="BL17" s="82">
        <f t="shared" si="8"/>
        <v>-8.317774218761766</v>
      </c>
    </row>
    <row r="18" spans="1:64" s="82" customFormat="1" ht="12.95" customHeight="1" thickTop="1" thickBot="1" x14ac:dyDescent="0.25">
      <c r="A18" s="98" t="s">
        <v>80</v>
      </c>
      <c r="B18" s="89"/>
      <c r="C18" s="99">
        <f ca="1">+C15</f>
        <v>58409.839858478386</v>
      </c>
      <c r="D18" s="100">
        <f ca="1">+C16</f>
        <v>4.134656016203528</v>
      </c>
      <c r="E18" s="127" t="s">
        <v>212</v>
      </c>
      <c r="F18" s="113">
        <f ca="1">ROUND(2*(F16-$C$15)/$C$16,0)/2+F15</f>
        <v>463.5</v>
      </c>
      <c r="AA18" s="133" t="s">
        <v>47</v>
      </c>
      <c r="AB18" s="134">
        <f>2*PI()/(AB8*365.2422)*AD2</f>
        <v>2.9612674136184321E-3</v>
      </c>
      <c r="AC18" s="135" t="s">
        <v>25</v>
      </c>
      <c r="AD18" s="135"/>
      <c r="AE18" s="136"/>
      <c r="AH18" s="89" t="s">
        <v>59</v>
      </c>
      <c r="AW18" s="90">
        <v>-1400</v>
      </c>
      <c r="AX18" s="96">
        <f t="shared" si="0"/>
        <v>8.4944475487875939E-3</v>
      </c>
      <c r="AY18" s="82">
        <f t="shared" si="1"/>
        <v>3.5543645468181918E-3</v>
      </c>
      <c r="AZ18" s="82">
        <f t="shared" si="2"/>
        <v>4.9400830019694017E-3</v>
      </c>
      <c r="BA18" s="82">
        <f t="shared" si="3"/>
        <v>0.89937077834513257</v>
      </c>
      <c r="BB18" s="82">
        <f t="shared" si="4"/>
        <v>0.37432833927680104</v>
      </c>
      <c r="BC18" s="82">
        <f t="shared" si="5"/>
        <v>-1.1943532152662264</v>
      </c>
      <c r="BD18" s="82">
        <f t="shared" si="6"/>
        <v>-0.6799999262079357</v>
      </c>
      <c r="BE18" s="82">
        <f t="shared" ref="BE18:BK33" si="11">$BL18+$AB$7*SIN(BF18)</f>
        <v>-7.7494074924810814</v>
      </c>
      <c r="BF18" s="82">
        <f t="shared" si="11"/>
        <v>-7.7494074924356751</v>
      </c>
      <c r="BG18" s="82">
        <f t="shared" si="11"/>
        <v>-7.7494074940247977</v>
      </c>
      <c r="BH18" s="82">
        <f t="shared" si="11"/>
        <v>-7.7494074384095306</v>
      </c>
      <c r="BI18" s="82">
        <f t="shared" si="11"/>
        <v>-7.7494093848200718</v>
      </c>
      <c r="BJ18" s="82">
        <f t="shared" si="11"/>
        <v>-7.7493412862450226</v>
      </c>
      <c r="BK18" s="82">
        <f t="shared" si="11"/>
        <v>-7.7517507017093301</v>
      </c>
      <c r="BL18" s="82">
        <f t="shared" si="8"/>
        <v>-8.0216474773999238</v>
      </c>
    </row>
    <row r="19" spans="1:64" s="82" customFormat="1" ht="12.95" customHeight="1" thickTop="1" x14ac:dyDescent="0.2">
      <c r="B19" s="89"/>
      <c r="E19" s="127" t="s">
        <v>213</v>
      </c>
      <c r="F19" s="137">
        <f ca="1">+$C$15+$C$16*F18-15018.5-$C$5/24</f>
        <v>45308.148755322058</v>
      </c>
      <c r="AA19" s="138"/>
      <c r="AB19" s="90"/>
      <c r="AC19" s="138"/>
      <c r="AD19" s="90"/>
      <c r="AE19" s="96">
        <f>COUNT(AE21:AE1131)</f>
        <v>202</v>
      </c>
      <c r="AH19" s="89" t="s">
        <v>60</v>
      </c>
      <c r="AW19" s="90">
        <v>-1300</v>
      </c>
      <c r="AX19" s="96">
        <f t="shared" si="0"/>
        <v>6.3671656834664823E-3</v>
      </c>
      <c r="AY19" s="82">
        <f t="shared" si="1"/>
        <v>3.4512787585870759E-3</v>
      </c>
      <c r="AZ19" s="82">
        <f t="shared" si="2"/>
        <v>2.9158869248794065E-3</v>
      </c>
      <c r="BA19" s="82">
        <f t="shared" si="3"/>
        <v>0.83933157034919037</v>
      </c>
      <c r="BB19" s="82">
        <f t="shared" si="4"/>
        <v>0.13244116564900429</v>
      </c>
      <c r="BC19" s="82">
        <f t="shared" si="5"/>
        <v>-0.94351230679614906</v>
      </c>
      <c r="BD19" s="82">
        <f t="shared" si="6"/>
        <v>-0.51017716453721518</v>
      </c>
      <c r="BE19" s="82">
        <f t="shared" si="11"/>
        <v>-7.4715590720946272</v>
      </c>
      <c r="BF19" s="82">
        <f t="shared" si="11"/>
        <v>-7.4715592910473401</v>
      </c>
      <c r="BG19" s="82">
        <f t="shared" si="11"/>
        <v>-7.4715571476001781</v>
      </c>
      <c r="BH19" s="82">
        <f t="shared" si="11"/>
        <v>-7.4715781314614373</v>
      </c>
      <c r="BI19" s="82">
        <f t="shared" si="11"/>
        <v>-7.4713727512993291</v>
      </c>
      <c r="BJ19" s="82">
        <f t="shared" si="11"/>
        <v>-7.4733874470965764</v>
      </c>
      <c r="BK19" s="82">
        <f t="shared" si="11"/>
        <v>-7.4540408776222398</v>
      </c>
      <c r="BL19" s="82">
        <f t="shared" si="8"/>
        <v>-7.7255207360380789</v>
      </c>
    </row>
    <row r="20" spans="1:64" s="82" customFormat="1" ht="12.95" customHeight="1" thickBot="1" x14ac:dyDescent="0.25">
      <c r="A20" s="115" t="s">
        <v>81</v>
      </c>
      <c r="B20" s="115" t="s">
        <v>82</v>
      </c>
      <c r="C20" s="115" t="s">
        <v>83</v>
      </c>
      <c r="D20" s="115" t="s">
        <v>88</v>
      </c>
      <c r="E20" s="115" t="s">
        <v>84</v>
      </c>
      <c r="F20" s="115" t="s">
        <v>85</v>
      </c>
      <c r="G20" s="115" t="s">
        <v>86</v>
      </c>
      <c r="H20" s="139" t="s">
        <v>234</v>
      </c>
      <c r="I20" s="139" t="s">
        <v>218</v>
      </c>
      <c r="J20" s="139" t="s">
        <v>226</v>
      </c>
      <c r="K20" s="139" t="s">
        <v>235</v>
      </c>
      <c r="L20" s="139" t="s">
        <v>100</v>
      </c>
      <c r="M20" s="139" t="s">
        <v>101</v>
      </c>
      <c r="N20" s="139" t="s">
        <v>102</v>
      </c>
      <c r="O20" s="139" t="s">
        <v>98</v>
      </c>
      <c r="P20" s="140" t="s">
        <v>97</v>
      </c>
      <c r="Q20" s="115" t="s">
        <v>90</v>
      </c>
      <c r="S20" s="141" t="s">
        <v>63</v>
      </c>
      <c r="U20" s="142" t="s">
        <v>222</v>
      </c>
      <c r="Z20" s="115" t="s">
        <v>85</v>
      </c>
      <c r="AA20" s="140" t="s">
        <v>34</v>
      </c>
      <c r="AB20" s="140" t="s">
        <v>58</v>
      </c>
      <c r="AC20" s="140" t="s">
        <v>65</v>
      </c>
      <c r="AD20" s="140" t="s">
        <v>28</v>
      </c>
      <c r="AE20" s="143" t="s">
        <v>48</v>
      </c>
      <c r="AF20" s="143" t="s">
        <v>64</v>
      </c>
      <c r="AG20" s="142"/>
      <c r="AH20" s="140" t="s">
        <v>10</v>
      </c>
      <c r="AI20" s="140" t="s">
        <v>11</v>
      </c>
      <c r="AJ20" s="140" t="s">
        <v>12</v>
      </c>
      <c r="AK20" s="140" t="s">
        <v>29</v>
      </c>
      <c r="AL20" s="140" t="s">
        <v>13</v>
      </c>
      <c r="AM20" s="140" t="s">
        <v>14</v>
      </c>
      <c r="AN20" s="115" t="s">
        <v>15</v>
      </c>
      <c r="AO20" s="115" t="s">
        <v>16</v>
      </c>
      <c r="AP20" s="115" t="s">
        <v>17</v>
      </c>
      <c r="AQ20" s="115" t="s">
        <v>18</v>
      </c>
      <c r="AR20" s="115" t="s">
        <v>19</v>
      </c>
      <c r="AS20" s="115" t="s">
        <v>20</v>
      </c>
      <c r="AT20" s="115" t="s">
        <v>21</v>
      </c>
      <c r="AU20" s="144" t="s">
        <v>66</v>
      </c>
      <c r="AV20" s="145"/>
      <c r="AW20" s="90">
        <v>-1200</v>
      </c>
      <c r="AX20" s="96">
        <f t="shared" si="0"/>
        <v>4.1544033266235156E-3</v>
      </c>
      <c r="AY20" s="82">
        <f t="shared" si="1"/>
        <v>3.3480111316119159E-3</v>
      </c>
      <c r="AZ20" s="82">
        <f t="shared" si="2"/>
        <v>8.063921950115996E-4</v>
      </c>
      <c r="BA20" s="82">
        <f t="shared" si="3"/>
        <v>0.79455841153156515</v>
      </c>
      <c r="BB20" s="82">
        <f t="shared" si="4"/>
        <v>-8.8604170495509185E-2</v>
      </c>
      <c r="BC20" s="82">
        <f t="shared" si="5"/>
        <v>-0.72196035229036959</v>
      </c>
      <c r="BD20" s="82">
        <f t="shared" si="6"/>
        <v>-0.37752231164119848</v>
      </c>
      <c r="BE20" s="82">
        <f t="shared" si="11"/>
        <v>-7.210415645024324</v>
      </c>
      <c r="BF20" s="82">
        <f t="shared" si="11"/>
        <v>-7.2104199567686145</v>
      </c>
      <c r="BG20" s="82">
        <f t="shared" si="11"/>
        <v>-7.2103937068382287</v>
      </c>
      <c r="BH20" s="82">
        <f t="shared" si="11"/>
        <v>-7.210553530834602</v>
      </c>
      <c r="BI20" s="82">
        <f t="shared" si="11"/>
        <v>-7.2095809613890491</v>
      </c>
      <c r="BJ20" s="82">
        <f t="shared" si="11"/>
        <v>-7.2155189587701196</v>
      </c>
      <c r="BK20" s="82">
        <f t="shared" si="11"/>
        <v>-7.1799639472598438</v>
      </c>
      <c r="BL20" s="82">
        <f t="shared" si="8"/>
        <v>-7.4293939946762366</v>
      </c>
    </row>
    <row r="21" spans="1:64" s="82" customFormat="1" ht="12.95" customHeight="1" x14ac:dyDescent="0.2">
      <c r="A21" s="36" t="s">
        <v>225</v>
      </c>
      <c r="B21" s="41" t="s">
        <v>196</v>
      </c>
      <c r="C21" s="36">
        <v>27887.721699999998</v>
      </c>
      <c r="D21" s="36" t="s">
        <v>226</v>
      </c>
      <c r="E21" s="146">
        <f>+(C21-C$7)/C$8</f>
        <v>-2543.0009322703545</v>
      </c>
      <c r="F21" s="146">
        <f>ROUND(2*E21,0)/2</f>
        <v>-2543</v>
      </c>
      <c r="G21" s="146">
        <f>+C21-(C$7+F21*C$8)</f>
        <v>-3.8546272735402454E-3</v>
      </c>
      <c r="H21" s="146"/>
      <c r="I21" s="146"/>
      <c r="J21" s="146">
        <f>G21</f>
        <v>-3.8546272735402454E-3</v>
      </c>
      <c r="L21" s="146"/>
      <c r="M21" s="146"/>
      <c r="N21" s="146"/>
      <c r="O21" s="146"/>
      <c r="P21" s="146"/>
      <c r="Q21" s="147">
        <f>+C21-15018.5</f>
        <v>12869.221699999998</v>
      </c>
      <c r="S21" s="9">
        <v>1</v>
      </c>
      <c r="T21" s="146"/>
      <c r="U21" s="146"/>
      <c r="V21" s="146"/>
      <c r="Z21" s="82">
        <f>F21</f>
        <v>-2543</v>
      </c>
      <c r="AA21" s="146">
        <f>AB$3+AB$4*Z21+AB$5*Z21^2+AH21</f>
        <v>-3.4327227822496097E-3</v>
      </c>
      <c r="AB21" s="146">
        <f>IF(S21&lt;&gt;0,G21-AH21, -9999)</f>
        <v>4.2978132543211468E-3</v>
      </c>
      <c r="AC21" s="146">
        <f>+G21-P21</f>
        <v>-3.8546272735402454E-3</v>
      </c>
      <c r="AD21" s="146">
        <f>IF(S21&lt;&gt;0,G21-AA21, -9999)</f>
        <v>-4.2190449129063563E-4</v>
      </c>
      <c r="AE21" s="146">
        <f>+(G21-AA21)^2*S21</f>
        <v>1.7800339977121003E-7</v>
      </c>
      <c r="AF21" s="82">
        <f>IF(S21&lt;&gt;0,G21-P21, -9999)</f>
        <v>-3.8546272735402454E-3</v>
      </c>
      <c r="AG21" s="9"/>
      <c r="AH21" s="82">
        <f>$AB$6*($AB$11/AI21*AJ21+$AB$12)</f>
        <v>-8.1524405278613921E-3</v>
      </c>
      <c r="AI21" s="82">
        <f>1+$AB$7*COS(AL21)</f>
        <v>0.7963417721503514</v>
      </c>
      <c r="AJ21" s="82">
        <f>SIN(AL21+RADIANS($AB$9))</f>
        <v>-0.99959813000293485</v>
      </c>
      <c r="AK21" s="82">
        <f>$AB$7*SIN(AL21)</f>
        <v>-0.18290538621734237</v>
      </c>
      <c r="AL21" s="82">
        <f>2*ATAN(AM21)</f>
        <v>0.73176420034767697</v>
      </c>
      <c r="AM21" s="82">
        <f>SQRT((1+$AB$7)/(1-$AB$7))*TAN(AN21/2)</f>
        <v>0.38313330161745734</v>
      </c>
      <c r="AN21" s="146">
        <f>$AU21+$AB$7*SIN(AO21)</f>
        <v>-11.627286089813357</v>
      </c>
      <c r="AO21" s="146">
        <f>$AU21+$AB$7*SIN(AP21)</f>
        <v>-11.627282169832748</v>
      </c>
      <c r="AP21" s="146">
        <f>$AU21+$AB$7*SIN(AQ21)</f>
        <v>-11.627306419641169</v>
      </c>
      <c r="AQ21" s="146">
        <f>$AU21+$AB$7*SIN(AR21)</f>
        <v>-11.62715639243134</v>
      </c>
      <c r="AR21" s="146">
        <f>$AU21+$AB$7*SIN(AS21)</f>
        <v>-11.628084078557892</v>
      </c>
      <c r="AS21" s="146">
        <f>$AU21+$AB$7*SIN(AT21)</f>
        <v>-11.622328779164288</v>
      </c>
      <c r="AT21" s="146">
        <f>$AU21+$AB$7*SIN(AU21)</f>
        <v>-11.657336968456931</v>
      </c>
      <c r="AU21" s="146">
        <f>RADIANS($AB$9)+$AB$18*(F21-AB$15)</f>
        <v>-11.406376131165789</v>
      </c>
      <c r="AW21" s="90">
        <v>-1100</v>
      </c>
      <c r="AX21" s="96">
        <f t="shared" si="0"/>
        <v>1.9871895437329093E-3</v>
      </c>
      <c r="AY21" s="82">
        <f t="shared" si="1"/>
        <v>3.2445616658927125E-3</v>
      </c>
      <c r="AZ21" s="82">
        <f t="shared" si="2"/>
        <v>-1.2573721221598032E-3</v>
      </c>
      <c r="BA21" s="82">
        <f t="shared" si="3"/>
        <v>0.76254158263905325</v>
      </c>
      <c r="BB21" s="82">
        <f t="shared" si="4"/>
        <v>-0.28594007639820895</v>
      </c>
      <c r="BC21" s="82">
        <f t="shared" si="5"/>
        <v>-0.52069354646713251</v>
      </c>
      <c r="BD21" s="82">
        <f t="shared" si="6"/>
        <v>-0.26639288949239776</v>
      </c>
      <c r="BE21" s="82">
        <f t="shared" si="11"/>
        <v>-6.9614995244519831</v>
      </c>
      <c r="BF21" s="82">
        <f t="shared" si="11"/>
        <v>-6.9615178137635851</v>
      </c>
      <c r="BG21" s="82">
        <f t="shared" si="11"/>
        <v>-6.9614320061573878</v>
      </c>
      <c r="BH21" s="82">
        <f t="shared" si="11"/>
        <v>-6.9618346394339703</v>
      </c>
      <c r="BI21" s="82">
        <f t="shared" si="11"/>
        <v>-6.9599465012385959</v>
      </c>
      <c r="BJ21" s="82">
        <f t="shared" si="11"/>
        <v>-6.9688259405718203</v>
      </c>
      <c r="BK21" s="82">
        <f t="shared" si="11"/>
        <v>-6.92760042811231</v>
      </c>
      <c r="BL21" s="82">
        <f t="shared" si="8"/>
        <v>-7.1332672533143926</v>
      </c>
    </row>
    <row r="22" spans="1:64" s="82" customFormat="1" ht="12.95" customHeight="1" x14ac:dyDescent="0.2">
      <c r="A22" s="36" t="s">
        <v>225</v>
      </c>
      <c r="B22" s="41" t="s">
        <v>191</v>
      </c>
      <c r="C22" s="36">
        <v>27889.789199999999</v>
      </c>
      <c r="D22" s="36" t="s">
        <v>226</v>
      </c>
      <c r="E22" s="146">
        <f>+(C22-C$7)/C$8</f>
        <v>-2542.5008919756165</v>
      </c>
      <c r="F22" s="146">
        <f>ROUND(2*E22,0)/2</f>
        <v>-2542.5</v>
      </c>
      <c r="G22" s="146">
        <f>+C22-(C$7+F22*C$8)</f>
        <v>-3.6880219595332164E-3</v>
      </c>
      <c r="H22" s="146"/>
      <c r="I22" s="146"/>
      <c r="J22" s="146">
        <f>G22</f>
        <v>-3.6880219595332164E-3</v>
      </c>
      <c r="L22" s="146"/>
      <c r="M22" s="146"/>
      <c r="N22" s="146"/>
      <c r="O22" s="146"/>
      <c r="P22" s="146"/>
      <c r="Q22" s="147">
        <f>+C22-15018.5</f>
        <v>12871.289199999999</v>
      </c>
      <c r="S22" s="9">
        <v>1</v>
      </c>
      <c r="T22" s="146"/>
      <c r="U22" s="146"/>
      <c r="V22" s="146"/>
      <c r="Z22" s="82">
        <f>F22</f>
        <v>-2542.5</v>
      </c>
      <c r="AA22" s="146">
        <f>AB$3+AB$4*Z22+AB$5*Z22^2+AH22</f>
        <v>-3.4311314939604546E-3</v>
      </c>
      <c r="AB22" s="146">
        <f>IF(S22&lt;&gt;0,G22-AH22, -9999)</f>
        <v>4.4623226955059631E-3</v>
      </c>
      <c r="AC22" s="146">
        <f>+G22-P22</f>
        <v>-3.6880219595332164E-3</v>
      </c>
      <c r="AD22" s="146">
        <f>IF(S22&lt;&gt;0,G22-AA22, -9999)</f>
        <v>-2.5689046557276184E-4</v>
      </c>
      <c r="AE22" s="146">
        <f>+(G22-AA22)^2*S22</f>
        <v>6.5992711302190331E-8</v>
      </c>
      <c r="AF22" s="82">
        <f>IF(S22&lt;&gt;0,G22-P22, -9999)</f>
        <v>-3.6880219595332164E-3</v>
      </c>
      <c r="AG22" s="9"/>
      <c r="AH22" s="82">
        <f>$AB$6*($AB$11/AI22*AJ22+$AB$12)</f>
        <v>-8.1503446550391795E-3</v>
      </c>
      <c r="AI22" s="82">
        <f>1+$AB$7*COS(AL22)</f>
        <v>0.7965349576858215</v>
      </c>
      <c r="AJ22" s="82">
        <f>SIN(AL22+RADIANS($AB$9))</f>
        <v>-0.9996274962340006</v>
      </c>
      <c r="AK22" s="82">
        <f>$AB$7*SIN(AL22)</f>
        <v>-0.18312026276265578</v>
      </c>
      <c r="AL22" s="82">
        <f>2*ATAN(AM22)</f>
        <v>0.73281978493892186</v>
      </c>
      <c r="AM22" s="82">
        <f>SQRT((1+$AB$7)/(1-$AB$7))*TAN(AN22/2)</f>
        <v>0.38373869161390833</v>
      </c>
      <c r="AN22" s="146">
        <f>$AU22+$AB$7*SIN(AO22)</f>
        <v>-11.62601133126353</v>
      </c>
      <c r="AO22" s="146">
        <f>$AU22+$AB$7*SIN(AP22)</f>
        <v>-11.626007451895671</v>
      </c>
      <c r="AP22" s="146">
        <f>$AU22+$AB$7*SIN(AQ22)</f>
        <v>-11.626031492366888</v>
      </c>
      <c r="AQ22" s="146">
        <f>$AU22+$AB$7*SIN(AR22)</f>
        <v>-11.625882500634447</v>
      </c>
      <c r="AR22" s="146">
        <f>$AU22+$AB$7*SIN(AS22)</f>
        <v>-11.626805393252631</v>
      </c>
      <c r="AS22" s="146">
        <f>$AU22+$AB$7*SIN(AT22)</f>
        <v>-11.621069839102473</v>
      </c>
      <c r="AT22" s="146">
        <f>$AU22+$AB$7*SIN(AU22)</f>
        <v>-11.656017914690935</v>
      </c>
      <c r="AU22" s="146">
        <f>RADIANS($AB$9)+$AB$18*(F22-AB$15)</f>
        <v>-11.40489549745898</v>
      </c>
      <c r="AW22" s="90">
        <v>-1000</v>
      </c>
      <c r="AX22" s="96">
        <f t="shared" si="0"/>
        <v>-3.765545635583999E-5</v>
      </c>
      <c r="AY22" s="82">
        <f t="shared" si="1"/>
        <v>3.1409303614294659E-3</v>
      </c>
      <c r="AZ22" s="82">
        <f t="shared" si="2"/>
        <v>-3.1785858177853059E-3</v>
      </c>
      <c r="BA22" s="82">
        <f t="shared" si="3"/>
        <v>0.74129497368120223</v>
      </c>
      <c r="BB22" s="82">
        <f t="shared" si="4"/>
        <v>-0.45979079707497478</v>
      </c>
      <c r="BC22" s="82">
        <f t="shared" si="5"/>
        <v>-0.33292126589539722</v>
      </c>
      <c r="BD22" s="82">
        <f t="shared" si="6"/>
        <v>-0.16801536108731169</v>
      </c>
      <c r="BE22" s="82">
        <f t="shared" si="11"/>
        <v>-6.7210634488313907</v>
      </c>
      <c r="BF22" s="82">
        <f t="shared" si="11"/>
        <v>-6.7210962511570704</v>
      </c>
      <c r="BG22" s="82">
        <f t="shared" si="11"/>
        <v>-6.7209639374286176</v>
      </c>
      <c r="BH22" s="82">
        <f t="shared" si="11"/>
        <v>-6.7214976974037857</v>
      </c>
      <c r="BI22" s="82">
        <f t="shared" si="11"/>
        <v>-6.7193452987066227</v>
      </c>
      <c r="BJ22" s="82">
        <f t="shared" si="11"/>
        <v>-6.7280382529989655</v>
      </c>
      <c r="BK22" s="82">
        <f t="shared" si="11"/>
        <v>-6.6931406394700828</v>
      </c>
      <c r="BL22" s="82">
        <f t="shared" si="8"/>
        <v>-6.8371405119525503</v>
      </c>
    </row>
    <row r="23" spans="1:64" s="82" customFormat="1" ht="12.95" customHeight="1" x14ac:dyDescent="0.2">
      <c r="A23" s="146" t="s">
        <v>87</v>
      </c>
      <c r="B23" s="9"/>
      <c r="C23" s="13">
        <v>38402.183199999999</v>
      </c>
      <c r="D23" s="13" t="s">
        <v>89</v>
      </c>
      <c r="E23" s="146">
        <f>+(C23-C$7)/C$8</f>
        <v>0</v>
      </c>
      <c r="F23" s="146">
        <f>ROUND(2*E23,0)/2</f>
        <v>0</v>
      </c>
      <c r="G23" s="146">
        <f>+C23-(C$7+F23*C$8)</f>
        <v>0</v>
      </c>
      <c r="I23" s="146"/>
      <c r="J23" s="146">
        <f>+G23</f>
        <v>0</v>
      </c>
      <c r="K23" s="146"/>
      <c r="L23" s="146"/>
      <c r="M23" s="146"/>
      <c r="N23" s="146"/>
      <c r="O23" s="146"/>
      <c r="P23" s="146"/>
      <c r="Q23" s="147">
        <f>+C23-15018.5</f>
        <v>23383.683199999999</v>
      </c>
      <c r="S23" s="9">
        <v>1</v>
      </c>
      <c r="T23" s="146"/>
      <c r="U23" s="146"/>
      <c r="V23" s="146"/>
      <c r="Z23" s="82">
        <f>F23</f>
        <v>0</v>
      </c>
      <c r="AA23" s="146">
        <f>AB$3+AB$4*Z23+AB$5*Z23^2+AH23</f>
        <v>1.0319571063086101E-3</v>
      </c>
      <c r="AB23" s="146">
        <f>IF(S23&lt;&gt;0,G23-AH23, -9999)</f>
        <v>1.062659079565983E-3</v>
      </c>
      <c r="AC23" s="146">
        <f>+G23-P23</f>
        <v>0</v>
      </c>
      <c r="AD23" s="146">
        <f>IF(S23&lt;&gt;0,G23-AA23, -9999)</f>
        <v>-1.0319571063086101E-3</v>
      </c>
      <c r="AE23" s="146">
        <f>+(G23-AA23)^2*S23</f>
        <v>1.0649354692608402E-6</v>
      </c>
      <c r="AF23" s="82">
        <f>IF(S23&lt;&gt;0,G23-P23, -9999)</f>
        <v>0</v>
      </c>
      <c r="AG23" s="9"/>
      <c r="AH23" s="82">
        <f>$AB$6*($AB$11/AI23*AJ23+$AB$12)</f>
        <v>-1.062659079565983E-3</v>
      </c>
      <c r="AI23" s="82">
        <f>1+$AB$7*COS(AL23)</f>
        <v>1.0978558834135561</v>
      </c>
      <c r="AJ23" s="82">
        <f>SIN(AL23+RADIANS($AB$9))</f>
        <v>-0.38438680060567715</v>
      </c>
      <c r="AK23" s="82">
        <f>$AB$7*SIN(AL23)</f>
        <v>-0.25564678789205841</v>
      </c>
      <c r="AL23" s="82">
        <f>2*ATAN(AM23)</f>
        <v>1.9363682853992721</v>
      </c>
      <c r="AM23" s="82">
        <f>SQRT((1+$AB$7)/(1-$AB$7))*TAN(AN23/2)</f>
        <v>1.4535338340537569</v>
      </c>
      <c r="AN23" s="146">
        <f>$AU23+$AB$7*SIN(AO23)</f>
        <v>-4.0998385427925816</v>
      </c>
      <c r="AO23" s="146">
        <f>$AU23+$AB$7*SIN(AP23)</f>
        <v>-4.0998351303327905</v>
      </c>
      <c r="AP23" s="146">
        <f>$AU23+$AB$7*SIN(AQ23)</f>
        <v>-4.0998134486413003</v>
      </c>
      <c r="AQ23" s="146">
        <f>$AU23+$AB$7*SIN(AR23)</f>
        <v>-4.0996757056466491</v>
      </c>
      <c r="AR23" s="146">
        <f>$AU23+$AB$7*SIN(AS23)</f>
        <v>-4.098801258934003</v>
      </c>
      <c r="AS23" s="146">
        <f>$AU23+$AB$7*SIN(AT23)</f>
        <v>-4.0932750275085548</v>
      </c>
      <c r="AT23" s="146">
        <f>$AU23+$AB$7*SIN(AU23)</f>
        <v>-4.0592903588542244</v>
      </c>
      <c r="AU23" s="146">
        <f>RADIANS($AB$9)+$AB$18*(F23-AB$15)</f>
        <v>-3.8758730983341181</v>
      </c>
      <c r="AW23" s="90">
        <v>-900</v>
      </c>
      <c r="AX23" s="96">
        <f t="shared" si="0"/>
        <v>-1.8444078540593347E-3</v>
      </c>
      <c r="AY23" s="82">
        <f t="shared" si="1"/>
        <v>3.0371172182221753E-3</v>
      </c>
      <c r="AZ23" s="82">
        <f t="shared" si="2"/>
        <v>-4.88152507228151E-3</v>
      </c>
      <c r="BA23" s="82">
        <f t="shared" si="3"/>
        <v>0.72947459709917883</v>
      </c>
      <c r="BB23" s="82">
        <f t="shared" si="4"/>
        <v>-0.61105036722545025</v>
      </c>
      <c r="BC23" s="82">
        <f t="shared" si="5"/>
        <v>-0.15329405067115867</v>
      </c>
      <c r="BD23" s="82">
        <f t="shared" si="6"/>
        <v>-7.6797473342975195E-2</v>
      </c>
      <c r="BE23" s="82">
        <f t="shared" si="11"/>
        <v>-6.4858967869099269</v>
      </c>
      <c r="BF23" s="82">
        <f t="shared" si="11"/>
        <v>-6.4859226269187369</v>
      </c>
      <c r="BG23" s="82">
        <f t="shared" si="11"/>
        <v>-6.4858262563253621</v>
      </c>
      <c r="BH23" s="82">
        <f t="shared" si="11"/>
        <v>-6.4861856812198155</v>
      </c>
      <c r="BI23" s="82">
        <f t="shared" si="11"/>
        <v>-6.4848453008655333</v>
      </c>
      <c r="BJ23" s="82">
        <f t="shared" si="11"/>
        <v>-6.4898457863511023</v>
      </c>
      <c r="BK23" s="82">
        <f t="shared" si="11"/>
        <v>-6.4712163431572138</v>
      </c>
      <c r="BL23" s="82">
        <f t="shared" si="8"/>
        <v>-6.5410137705907063</v>
      </c>
    </row>
    <row r="24" spans="1:64" s="82" customFormat="1" ht="12.95" customHeight="1" x14ac:dyDescent="0.2">
      <c r="A24" s="36" t="s">
        <v>225</v>
      </c>
      <c r="B24" s="41" t="s">
        <v>191</v>
      </c>
      <c r="C24" s="36">
        <v>38404.250399999997</v>
      </c>
      <c r="D24" s="36" t="s">
        <v>226</v>
      </c>
      <c r="E24" s="146">
        <f>+(C24-C$7)/C$8</f>
        <v>0.49996773749976497</v>
      </c>
      <c r="F24" s="146">
        <f>ROUND(2*E24,0)/2</f>
        <v>0.5</v>
      </c>
      <c r="G24" s="146">
        <f>+C24-(C$7+F24*C$8)</f>
        <v>-1.3339468569029123E-4</v>
      </c>
      <c r="H24" s="146"/>
      <c r="I24" s="146"/>
      <c r="J24" s="146">
        <f>G24</f>
        <v>-1.3339468569029123E-4</v>
      </c>
      <c r="L24" s="146"/>
      <c r="M24" s="146"/>
      <c r="N24" s="146"/>
      <c r="O24" s="146"/>
      <c r="P24" s="146"/>
      <c r="Q24" s="147">
        <f>+C24-15018.5</f>
        <v>23385.750399999997</v>
      </c>
      <c r="S24" s="9">
        <v>1</v>
      </c>
      <c r="T24" s="146"/>
      <c r="U24" s="146"/>
      <c r="V24" s="146"/>
      <c r="Z24" s="82">
        <f>F24</f>
        <v>0.5</v>
      </c>
      <c r="AA24" s="146">
        <f>AB$3+AB$4*Z24+AB$5*Z24^2+AH24</f>
        <v>1.0459267047061797E-3</v>
      </c>
      <c r="AB24" s="146">
        <f>IF(S24&lt;&gt;0,G24-AH24, -9999)</f>
        <v>9.1476709014875947E-4</v>
      </c>
      <c r="AC24" s="146">
        <f>+G24-P24</f>
        <v>-1.3339468569029123E-4</v>
      </c>
      <c r="AD24" s="146">
        <f>IF(S24&lt;&gt;0,G24-AA24, -9999)</f>
        <v>-1.1793213903964709E-3</v>
      </c>
      <c r="AE24" s="146">
        <f>+(G24-AA24)^2*S24</f>
        <v>1.3907989418466653E-6</v>
      </c>
      <c r="AF24" s="82">
        <f>IF(S24&lt;&gt;0,G24-P24, -9999)</f>
        <v>-1.3339468569029123E-4</v>
      </c>
      <c r="AG24" s="9"/>
      <c r="AH24" s="82">
        <f>$AB$6*($AB$11/AI24*AJ24+$AB$12)</f>
        <v>-1.0481617758390507E-3</v>
      </c>
      <c r="AI24" s="82">
        <f>1+$AB$7*COS(AL24)</f>
        <v>1.0983686923546889</v>
      </c>
      <c r="AJ24" s="82">
        <f>SIN(AL24+RADIANS($AB$9))</f>
        <v>-0.38253349875339904</v>
      </c>
      <c r="AK24" s="82">
        <f>$AB$7*SIN(AL24)</f>
        <v>-0.25544990593578837</v>
      </c>
      <c r="AL24" s="82">
        <f>2*ATAN(AM24)</f>
        <v>1.9383749850130336</v>
      </c>
      <c r="AM24" s="82">
        <f>SQRT((1+$AB$7)/(1-$AB$7))*TAN(AN24/2)</f>
        <v>1.4566615843770905</v>
      </c>
      <c r="AN24" s="146">
        <f>$AU24+$AB$7*SIN(AO24)</f>
        <v>-4.0980809321982816</v>
      </c>
      <c r="AO24" s="146">
        <f>$AU24+$AB$7*SIN(AP24)</f>
        <v>-4.0980774767471955</v>
      </c>
      <c r="AP24" s="146">
        <f>$AU24+$AB$7*SIN(AQ24)</f>
        <v>-4.0980555766471802</v>
      </c>
      <c r="AQ24" s="146">
        <f>$AU24+$AB$7*SIN(AR24)</f>
        <v>-4.0979167930994249</v>
      </c>
      <c r="AR24" s="146">
        <f>$AU24+$AB$7*SIN(AS24)</f>
        <v>-4.0970379389024796</v>
      </c>
      <c r="AS24" s="146">
        <f>$AU24+$AB$7*SIN(AT24)</f>
        <v>-4.0914976899155002</v>
      </c>
      <c r="AT24" s="146">
        <f>$AU24+$AB$7*SIN(AU24)</f>
        <v>-4.0575086633627411</v>
      </c>
      <c r="AU24" s="146">
        <f>RADIANS($AB$9)+$AB$18*(F24-AB$15)</f>
        <v>-3.8743924646273085</v>
      </c>
      <c r="AW24" s="90">
        <v>-800</v>
      </c>
      <c r="AX24" s="96">
        <f t="shared" si="0"/>
        <v>-3.3696868849171046E-3</v>
      </c>
      <c r="AY24" s="82">
        <f t="shared" si="1"/>
        <v>2.9331222362708408E-3</v>
      </c>
      <c r="AZ24" s="82">
        <f t="shared" si="2"/>
        <v>-6.3028091211879455E-3</v>
      </c>
      <c r="BA24" s="82">
        <f t="shared" si="3"/>
        <v>0.72633518251440266</v>
      </c>
      <c r="BB24" s="82">
        <f t="shared" si="4"/>
        <v>-0.74021220745071381</v>
      </c>
      <c r="BC24" s="82">
        <f t="shared" si="5"/>
        <v>2.2705044702057441E-2</v>
      </c>
      <c r="BD24" s="82">
        <f t="shared" si="6"/>
        <v>1.135301007963819E-2</v>
      </c>
      <c r="BE24" s="82">
        <f t="shared" si="11"/>
        <v>-6.2531175899993849</v>
      </c>
      <c r="BF24" s="82">
        <f t="shared" si="11"/>
        <v>-6.2531131927967367</v>
      </c>
      <c r="BG24" s="82">
        <f t="shared" si="11"/>
        <v>-6.2531292637581251</v>
      </c>
      <c r="BH24" s="82">
        <f t="shared" si="11"/>
        <v>-6.2530705273326239</v>
      </c>
      <c r="BI24" s="82">
        <f t="shared" si="11"/>
        <v>-6.253285197725952</v>
      </c>
      <c r="BJ24" s="82">
        <f t="shared" si="11"/>
        <v>-6.2525006117638933</v>
      </c>
      <c r="BK24" s="82">
        <f t="shared" si="11"/>
        <v>-6.2553680599762878</v>
      </c>
      <c r="BL24" s="82">
        <f t="shared" si="8"/>
        <v>-6.2448870292288641</v>
      </c>
    </row>
    <row r="25" spans="1:64" s="82" customFormat="1" ht="12.95" customHeight="1" x14ac:dyDescent="0.2">
      <c r="A25" s="36" t="s">
        <v>225</v>
      </c>
      <c r="B25" s="41" t="s">
        <v>196</v>
      </c>
      <c r="C25" s="36">
        <v>38435.260300000002</v>
      </c>
      <c r="D25" s="36" t="s">
        <v>226</v>
      </c>
      <c r="E25" s="146">
        <f>+(C25-C$7)/C$8</f>
        <v>7.9999433291762445</v>
      </c>
      <c r="F25" s="146">
        <f>ROUND(2*E25,0)/2</f>
        <v>8</v>
      </c>
      <c r="G25" s="146">
        <f>+C25-(C$7+F25*C$8)</f>
        <v>-2.3431497538695112E-4</v>
      </c>
      <c r="H25" s="146"/>
      <c r="I25" s="146"/>
      <c r="J25" s="146">
        <f>G25</f>
        <v>-2.3431497538695112E-4</v>
      </c>
      <c r="L25" s="146"/>
      <c r="M25" s="146"/>
      <c r="N25" s="146"/>
      <c r="O25" s="146"/>
      <c r="P25" s="146"/>
      <c r="Q25" s="147">
        <f>+C25-15018.5</f>
        <v>23416.760300000002</v>
      </c>
      <c r="S25" s="9">
        <v>1</v>
      </c>
      <c r="T25" s="146"/>
      <c r="U25" s="146"/>
      <c r="V25" s="146"/>
      <c r="Z25" s="82">
        <f>F25</f>
        <v>8</v>
      </c>
      <c r="AA25" s="146">
        <f>AB$3+AB$4*Z25+AB$5*Z25^2+AH25</f>
        <v>1.256649243314238E-3</v>
      </c>
      <c r="AB25" s="146">
        <f>IF(S25&lt;&gt;0,G25-AH25, -9999)</f>
        <v>5.9520813638736642E-4</v>
      </c>
      <c r="AC25" s="146">
        <f>+G25-P25</f>
        <v>-2.3431497538695112E-4</v>
      </c>
      <c r="AD25" s="146">
        <f>IF(S25&lt;&gt;0,G25-AA25, -9999)</f>
        <v>-1.4909642187011891E-3</v>
      </c>
      <c r="AE25" s="146">
        <f>+(G25-AA25)^2*S25</f>
        <v>2.2229743014472474E-6</v>
      </c>
      <c r="AF25" s="82">
        <f>IF(S25&lt;&gt;0,G25-P25, -9999)</f>
        <v>-2.3431497538695112E-4</v>
      </c>
      <c r="AG25" s="9"/>
      <c r="AH25" s="82">
        <f>$AB$6*($AB$11/AI25*AJ25+$AB$12)</f>
        <v>-8.2952311177431754E-4</v>
      </c>
      <c r="AI25" s="82">
        <f>1+$AB$7*COS(AL25)</f>
        <v>1.1060690804654258</v>
      </c>
      <c r="AJ25" s="82">
        <f>SIN(AL25+RADIANS($AB$9))</f>
        <v>-0.35434233544810056</v>
      </c>
      <c r="AK25" s="82">
        <f>$AB$7*SIN(AL25)</f>
        <v>-0.25234976569712436</v>
      </c>
      <c r="AL25" s="82">
        <f>2*ATAN(AM25)</f>
        <v>1.9687011091838507</v>
      </c>
      <c r="AM25" s="82">
        <f>SQRT((1+$AB$7)/(1-$AB$7))*TAN(AN25/2)</f>
        <v>1.5050715492876283</v>
      </c>
      <c r="AN25" s="146">
        <f>$AU25+$AB$7*SIN(AO25)</f>
        <v>-4.0716181933410711</v>
      </c>
      <c r="AO25" s="146">
        <f>$AU25+$AB$7*SIN(AP25)</f>
        <v>-4.0716140492362767</v>
      </c>
      <c r="AP25" s="146">
        <f>$AU25+$AB$7*SIN(AQ25)</f>
        <v>-4.0715887257032444</v>
      </c>
      <c r="AQ25" s="146">
        <f>$AU25+$AB$7*SIN(AR25)</f>
        <v>-4.0714339989389323</v>
      </c>
      <c r="AR25" s="146">
        <f>$AU25+$AB$7*SIN(AS25)</f>
        <v>-4.0704893145649184</v>
      </c>
      <c r="AS25" s="146">
        <f>$AU25+$AB$7*SIN(AT25)</f>
        <v>-4.0647472119453925</v>
      </c>
      <c r="AT25" s="146">
        <f>$AU25+$AB$7*SIN(AU25)</f>
        <v>-4.0307354297371871</v>
      </c>
      <c r="AU25" s="146">
        <f>RADIANS($AB$9)+$AB$18*(F25-AB$15)</f>
        <v>-3.8521829590251704</v>
      </c>
      <c r="AW25" s="90">
        <v>-700</v>
      </c>
      <c r="AX25" s="96">
        <f t="shared" si="0"/>
        <v>-4.5565082242111869E-3</v>
      </c>
      <c r="AY25" s="82">
        <f t="shared" si="1"/>
        <v>2.8289454155754627E-3</v>
      </c>
      <c r="AZ25" s="82">
        <f t="shared" si="2"/>
        <v>-7.38545363978665E-3</v>
      </c>
      <c r="BA25" s="82">
        <f t="shared" si="3"/>
        <v>0.73167968120074145</v>
      </c>
      <c r="BB25" s="82">
        <f t="shared" si="4"/>
        <v>-0.84678802975292089</v>
      </c>
      <c r="BC25" s="82">
        <f t="shared" si="5"/>
        <v>0.19923675666927537</v>
      </c>
      <c r="BD25" s="82">
        <f t="shared" si="6"/>
        <v>9.994922335714293E-2</v>
      </c>
      <c r="BE25" s="82">
        <f t="shared" si="11"/>
        <v>-6.0199862693678643</v>
      </c>
      <c r="BF25" s="82">
        <f t="shared" si="11"/>
        <v>-6.0199558329257252</v>
      </c>
      <c r="BG25" s="82">
        <f t="shared" si="11"/>
        <v>-6.0200709870087392</v>
      </c>
      <c r="BH25" s="82">
        <f t="shared" si="11"/>
        <v>-6.0196352910210846</v>
      </c>
      <c r="BI25" s="82">
        <f t="shared" si="11"/>
        <v>-6.0212835176557888</v>
      </c>
      <c r="BJ25" s="82">
        <f t="shared" si="11"/>
        <v>-6.0150444415391435</v>
      </c>
      <c r="BK25" s="82">
        <f t="shared" si="11"/>
        <v>-6.0386073809836631</v>
      </c>
      <c r="BL25" s="82">
        <f t="shared" si="8"/>
        <v>-5.94876028786702</v>
      </c>
    </row>
    <row r="26" spans="1:64" s="82" customFormat="1" ht="12.95" customHeight="1" x14ac:dyDescent="0.2">
      <c r="A26" s="35" t="s">
        <v>194</v>
      </c>
      <c r="B26" s="9"/>
      <c r="C26" s="13">
        <v>39092.678</v>
      </c>
      <c r="D26" s="14"/>
      <c r="E26" s="146">
        <f>+(C26-C$7)/C$8</f>
        <v>167.00131719801655</v>
      </c>
      <c r="F26" s="146">
        <f>ROUND(2*E26,0)/2</f>
        <v>167</v>
      </c>
      <c r="G26" s="146">
        <f>+C26-(C$7+F26*C$8)</f>
        <v>5.4461748950416222E-3</v>
      </c>
      <c r="H26" s="146"/>
      <c r="I26" s="146">
        <f>G26</f>
        <v>5.4461748950416222E-3</v>
      </c>
      <c r="J26" s="146"/>
      <c r="L26" s="146"/>
      <c r="M26" s="146"/>
      <c r="N26" s="146"/>
      <c r="O26" s="146"/>
      <c r="P26" s="146"/>
      <c r="Q26" s="147">
        <f>+C26-15018.5</f>
        <v>24074.178</v>
      </c>
      <c r="S26" s="9">
        <v>0.1</v>
      </c>
      <c r="T26" s="146"/>
      <c r="U26" s="146"/>
      <c r="V26" s="146"/>
      <c r="Z26" s="82">
        <f>F26</f>
        <v>167</v>
      </c>
      <c r="AA26" s="146">
        <f>AB$3+AB$4*Z26+AB$5*Z26^2+AH26</f>
        <v>5.9208542981050369E-3</v>
      </c>
      <c r="AB26" s="146">
        <f>IF(S26&lt;&gt;0,G26-AH26, -9999)</f>
        <v>1.443430396944119E-3</v>
      </c>
      <c r="AC26" s="146">
        <f>+G26-P26</f>
        <v>5.4461748950416222E-3</v>
      </c>
      <c r="AD26" s="146">
        <f>IF(S26&lt;&gt;0,G26-AA26, -9999)</f>
        <v>-4.7467940306341466E-4</v>
      </c>
      <c r="AE26" s="146">
        <f>+(G26-AA26)^2*S26</f>
        <v>2.253205356926397E-8</v>
      </c>
      <c r="AF26" s="82">
        <f>IF(S26&lt;&gt;0,G26-P26, -9999)</f>
        <v>5.4461748950416222E-3</v>
      </c>
      <c r="AG26" s="9"/>
      <c r="AH26" s="82">
        <f>$AB$6*($AB$11/AI26*AJ26+$AB$12)</f>
        <v>4.0027444980975033E-3</v>
      </c>
      <c r="AI26" s="82">
        <f>1+$AB$7*COS(AL26)</f>
        <v>1.2486601948821092</v>
      </c>
      <c r="AJ26" s="82">
        <f>SIN(AL26+RADIANS($AB$9))</f>
        <v>0.37028596250491469</v>
      </c>
      <c r="AK26" s="82">
        <f>$AB$7*SIN(AL26)</f>
        <v>-0.11445156861907139</v>
      </c>
      <c r="AL26" s="82">
        <f>2*ATAN(AM26)</f>
        <v>2.7102286317932576</v>
      </c>
      <c r="AM26" s="82">
        <f>SQRT((1+$AB$7)/(1-$AB$7))*TAN(AN26/2)</f>
        <v>4.5643373309763131</v>
      </c>
      <c r="AN26" s="146">
        <f>$AU26+$AB$7*SIN(AO26)</f>
        <v>-3.4694947850636986</v>
      </c>
      <c r="AO26" s="146">
        <f>$AU26+$AB$7*SIN(AP26)</f>
        <v>-3.4694746254928304</v>
      </c>
      <c r="AP26" s="146">
        <f>$AU26+$AB$7*SIN(AQ26)</f>
        <v>-3.4693968361578751</v>
      </c>
      <c r="AQ26" s="146">
        <f>$AU26+$AB$7*SIN(AR26)</f>
        <v>-3.4690966912831609</v>
      </c>
      <c r="AR26" s="146">
        <f>$AU26+$AB$7*SIN(AS26)</f>
        <v>-3.4679388891492149</v>
      </c>
      <c r="AS26" s="146">
        <f>$AU26+$AB$7*SIN(AT26)</f>
        <v>-3.4634769236772365</v>
      </c>
      <c r="AT26" s="146">
        <f>$AU26+$AB$7*SIN(AU26)</f>
        <v>-3.4463422601597928</v>
      </c>
      <c r="AU26" s="146">
        <f>RADIANS($AB$9)+$AB$18*(F26-AB$15)</f>
        <v>-3.3813414402598401</v>
      </c>
      <c r="AW26" s="90">
        <v>-600</v>
      </c>
      <c r="AX26" s="96">
        <f t="shared" si="0"/>
        <v>-5.3501475345269726E-3</v>
      </c>
      <c r="AY26" s="82">
        <f t="shared" si="1"/>
        <v>2.7245867561360407E-3</v>
      </c>
      <c r="AZ26" s="82">
        <f t="shared" si="2"/>
        <v>-8.0747342906630128E-3</v>
      </c>
      <c r="BA26" s="82">
        <f t="shared" si="3"/>
        <v>0.74584380269376926</v>
      </c>
      <c r="BB26" s="82">
        <f t="shared" si="4"/>
        <v>-0.92881217191606624</v>
      </c>
      <c r="BC26" s="82">
        <f t="shared" si="5"/>
        <v>0.38051341400169553</v>
      </c>
      <c r="BD26" s="82">
        <f t="shared" si="6"/>
        <v>0.19258605250640282</v>
      </c>
      <c r="BE26" s="82">
        <f t="shared" si="11"/>
        <v>-5.7837426468438888</v>
      </c>
      <c r="BF26" s="82">
        <f t="shared" si="11"/>
        <v>-5.7837123529116292</v>
      </c>
      <c r="BG26" s="82">
        <f t="shared" si="11"/>
        <v>-5.7838384185834757</v>
      </c>
      <c r="BH26" s="82">
        <f t="shared" si="11"/>
        <v>-5.7833137497456359</v>
      </c>
      <c r="BI26" s="82">
        <f t="shared" si="11"/>
        <v>-5.7854963664597578</v>
      </c>
      <c r="BJ26" s="82">
        <f t="shared" si="11"/>
        <v>-5.7763994896670861</v>
      </c>
      <c r="BK26" s="82">
        <f t="shared" si="11"/>
        <v>-5.8140253232136656</v>
      </c>
      <c r="BL26" s="82">
        <f t="shared" si="8"/>
        <v>-5.6526335465051778</v>
      </c>
    </row>
    <row r="27" spans="1:64" s="82" customFormat="1" ht="12.95" customHeight="1" x14ac:dyDescent="0.2">
      <c r="A27" s="36" t="s">
        <v>225</v>
      </c>
      <c r="B27" s="41" t="s">
        <v>191</v>
      </c>
      <c r="C27" s="42">
        <v>39098.878299999997</v>
      </c>
      <c r="D27" s="36" t="s">
        <v>226</v>
      </c>
      <c r="E27" s="146">
        <f>+(C27-C$7)/C$8</f>
        <v>168.50090599582114</v>
      </c>
      <c r="F27" s="146">
        <f>ROUND(2*E27,0)/2</f>
        <v>168.5</v>
      </c>
      <c r="G27" s="146">
        <f>+C27-(C$7+F27*C$8)</f>
        <v>3.7459908344317228E-3</v>
      </c>
      <c r="H27" s="146"/>
      <c r="I27" s="146"/>
      <c r="J27" s="146">
        <f>G27</f>
        <v>3.7459908344317228E-3</v>
      </c>
      <c r="L27" s="146"/>
      <c r="M27" s="146"/>
      <c r="N27" s="146"/>
      <c r="O27" s="146"/>
      <c r="P27" s="146"/>
      <c r="Q27" s="147">
        <f>+C27-15018.5</f>
        <v>24080.378299999997</v>
      </c>
      <c r="S27" s="9">
        <v>1</v>
      </c>
      <c r="T27" s="146"/>
      <c r="U27" s="146"/>
      <c r="V27" s="146"/>
      <c r="Z27" s="82">
        <f>F27</f>
        <v>168.5</v>
      </c>
      <c r="AA27" s="146">
        <f>AB$3+AB$4*Z27+AB$5*Z27^2+AH27</f>
        <v>5.96291091004276E-3</v>
      </c>
      <c r="AB27" s="146">
        <f>IF(S27&lt;&gt;0,G27-AH27, -9999)</f>
        <v>-3.0039796029003672E-4</v>
      </c>
      <c r="AC27" s="146">
        <f>+G27-P27</f>
        <v>3.7459908344317228E-3</v>
      </c>
      <c r="AD27" s="146">
        <f>IF(S27&lt;&gt;0,G27-AA27, -9999)</f>
        <v>-2.2169200756110372E-3</v>
      </c>
      <c r="AE27" s="146">
        <f>+(G27-AA27)^2*S27</f>
        <v>4.9147346216472474E-6</v>
      </c>
      <c r="AF27" s="82">
        <f>IF(S27&lt;&gt;0,G27-P27, -9999)</f>
        <v>3.7459908344317228E-3</v>
      </c>
      <c r="AG27" s="9"/>
      <c r="AH27" s="82">
        <f>$AB$6*($AB$11/AI27*AJ27+$AB$12)</f>
        <v>4.0463887947217595E-3</v>
      </c>
      <c r="AI27" s="82">
        <f>1+$AB$7*COS(AL27)</f>
        <v>1.2495441470174273</v>
      </c>
      <c r="AJ27" s="82">
        <f>SIN(AL27+RADIANS($AB$9))</f>
        <v>0.37751033342821877</v>
      </c>
      <c r="AK27" s="82">
        <f>$AB$7*SIN(AL27)</f>
        <v>-0.11251121174140456</v>
      </c>
      <c r="AL27" s="82">
        <f>2*ATAN(AM27)</f>
        <v>2.7180179941238398</v>
      </c>
      <c r="AM27" s="82">
        <f>SQRT((1+$AB$7)/(1-$AB$7))*TAN(AN27/2)</f>
        <v>4.6509099961952822</v>
      </c>
      <c r="AN27" s="146">
        <f>$AU27+$AB$7*SIN(AO27)</f>
        <v>-3.4634970044778481</v>
      </c>
      <c r="AO27" s="146">
        <f>$AU27+$AB$7*SIN(AP27)</f>
        <v>-3.463476987021648</v>
      </c>
      <c r="AP27" s="146">
        <f>$AU27+$AB$7*SIN(AQ27)</f>
        <v>-3.4633999019109565</v>
      </c>
      <c r="AQ27" s="146">
        <f>$AU27+$AB$7*SIN(AR27)</f>
        <v>-3.4631030737848016</v>
      </c>
      <c r="AR27" s="146">
        <f>$AU27+$AB$7*SIN(AS27)</f>
        <v>-3.4619603649577191</v>
      </c>
      <c r="AS27" s="146">
        <f>$AU27+$AB$7*SIN(AT27)</f>
        <v>-3.4575652672767028</v>
      </c>
      <c r="AT27" s="146">
        <f>$AU27+$AB$7*SIN(AU27)</f>
        <v>-3.440718593961817</v>
      </c>
      <c r="AU27" s="146">
        <f>RADIANS($AB$9)+$AB$18*(F27-AB$15)</f>
        <v>-3.3768995391394121</v>
      </c>
      <c r="AW27" s="90">
        <v>-500</v>
      </c>
      <c r="AX27" s="96">
        <f t="shared" si="0"/>
        <v>-5.6955009661611858E-3</v>
      </c>
      <c r="AY27" s="82">
        <f t="shared" si="1"/>
        <v>2.620046257952576E-3</v>
      </c>
      <c r="AZ27" s="82">
        <f t="shared" si="2"/>
        <v>-8.3155472241137618E-3</v>
      </c>
      <c r="BA27" s="82">
        <f t="shared" si="3"/>
        <v>0.76972190385268258</v>
      </c>
      <c r="BB27" s="82">
        <f t="shared" si="4"/>
        <v>-0.98221172511508192</v>
      </c>
      <c r="BC27" s="82">
        <f t="shared" si="5"/>
        <v>0.57121726568316356</v>
      </c>
      <c r="BD27" s="82">
        <f t="shared" si="6"/>
        <v>0.29363659553672072</v>
      </c>
      <c r="BE27" s="82">
        <f t="shared" si="11"/>
        <v>-5.5414388137201227</v>
      </c>
      <c r="BF27" s="82">
        <f t="shared" si="11"/>
        <v>-5.5414249755539515</v>
      </c>
      <c r="BG27" s="82">
        <f t="shared" si="11"/>
        <v>-5.5414935403617651</v>
      </c>
      <c r="BH27" s="82">
        <f t="shared" si="11"/>
        <v>-5.5411537758987244</v>
      </c>
      <c r="BI27" s="82">
        <f t="shared" si="11"/>
        <v>-5.5428364019897556</v>
      </c>
      <c r="BJ27" s="82">
        <f t="shared" si="11"/>
        <v>-5.5344778743248035</v>
      </c>
      <c r="BK27" s="82">
        <f t="shared" si="11"/>
        <v>-5.5753937712040296</v>
      </c>
      <c r="BL27" s="82">
        <f t="shared" si="8"/>
        <v>-5.3565068051433338</v>
      </c>
    </row>
    <row r="28" spans="1:64" s="82" customFormat="1" ht="12.95" customHeight="1" x14ac:dyDescent="0.2">
      <c r="A28" s="36" t="s">
        <v>225</v>
      </c>
      <c r="B28" s="41" t="s">
        <v>196</v>
      </c>
      <c r="C28" s="36">
        <v>39154.696400000001</v>
      </c>
      <c r="D28" s="36" t="s">
        <v>226</v>
      </c>
      <c r="E28" s="146">
        <f>+(C28-C$7)/C$8</f>
        <v>182.0009297809261</v>
      </c>
      <c r="F28" s="146">
        <f>ROUND(2*E28,0)/2</f>
        <v>182</v>
      </c>
      <c r="G28" s="146">
        <f>+C28-(C$7+F28*C$8)</f>
        <v>3.8443343146354891E-3</v>
      </c>
      <c r="H28" s="146"/>
      <c r="I28" s="146"/>
      <c r="J28" s="146">
        <f>G28</f>
        <v>3.8443343146354891E-3</v>
      </c>
      <c r="L28" s="146"/>
      <c r="M28" s="146"/>
      <c r="N28" s="146"/>
      <c r="O28" s="146"/>
      <c r="P28" s="146"/>
      <c r="Q28" s="147">
        <f>+C28-15018.5</f>
        <v>24136.196400000001</v>
      </c>
      <c r="S28" s="9">
        <v>1</v>
      </c>
      <c r="T28" s="146"/>
      <c r="U28" s="146"/>
      <c r="V28" s="146"/>
      <c r="Z28" s="82">
        <f>F28</f>
        <v>182</v>
      </c>
      <c r="AA28" s="146">
        <f>AB$3+AB$4*Z28+AB$5*Z28^2+AH28</f>
        <v>6.3359558080709512E-3</v>
      </c>
      <c r="AB28" s="146">
        <f>IF(S28&lt;&gt;0,G28-AH28, -9999)</f>
        <v>-5.893903814105381E-4</v>
      </c>
      <c r="AC28" s="146">
        <f>+G28-P28</f>
        <v>3.8443343146354891E-3</v>
      </c>
      <c r="AD28" s="146">
        <f>IF(S28&lt;&gt;0,G28-AA28, -9999)</f>
        <v>-2.491621493435462E-3</v>
      </c>
      <c r="AE28" s="146">
        <f>+(G28-AA28)^2*S28</f>
        <v>6.208177666549562E-6</v>
      </c>
      <c r="AF28" s="82">
        <f>IF(S28&lt;&gt;0,G28-P28, -9999)</f>
        <v>3.8443343146354891E-3</v>
      </c>
      <c r="AG28" s="9"/>
      <c r="AH28" s="82">
        <f>$AB$6*($AB$11/AI28*AJ28+$AB$12)</f>
        <v>4.4337246960460272E-3</v>
      </c>
      <c r="AI28" s="82">
        <f>1+$AB$7*COS(AL28)</f>
        <v>1.2568569109688275</v>
      </c>
      <c r="AJ28" s="82">
        <f>SIN(AL28+RADIANS($AB$9))</f>
        <v>0.44186997101141401</v>
      </c>
      <c r="AK28" s="82">
        <f>$AB$7*SIN(AL28)</f>
        <v>-9.4633933479098445E-2</v>
      </c>
      <c r="AL28" s="82">
        <f>2*ATAN(AM28)</f>
        <v>2.7885939017591523</v>
      </c>
      <c r="AM28" s="82">
        <f>SQRT((1+$AB$7)/(1-$AB$7))*TAN(AN28/2)</f>
        <v>5.6067867393542592</v>
      </c>
      <c r="AN28" s="146">
        <f>$AU28+$AB$7*SIN(AO28)</f>
        <v>-3.4093358705348931</v>
      </c>
      <c r="AO28" s="146">
        <f>$AU28+$AB$7*SIN(AP28)</f>
        <v>-3.4093176048677813</v>
      </c>
      <c r="AP28" s="146">
        <f>$AU28+$AB$7*SIN(AQ28)</f>
        <v>-3.4092484130962686</v>
      </c>
      <c r="AQ28" s="146">
        <f>$AU28+$AB$7*SIN(AR28)</f>
        <v>-3.4089863211725175</v>
      </c>
      <c r="AR28" s="146">
        <f>$AU28+$AB$7*SIN(AS28)</f>
        <v>-3.4079937120618098</v>
      </c>
      <c r="AS28" s="146">
        <f>$AU28+$AB$7*SIN(AT28)</f>
        <v>-3.4042368742882991</v>
      </c>
      <c r="AT28" s="146">
        <f>$AU28+$AB$7*SIN(AU28)</f>
        <v>-3.3900517411277544</v>
      </c>
      <c r="AU28" s="146">
        <f>RADIANS($AB$9)+$AB$18*(F28-AB$15)</f>
        <v>-3.336922429055563</v>
      </c>
      <c r="AW28" s="90">
        <v>-400</v>
      </c>
      <c r="AX28" s="96">
        <f t="shared" si="0"/>
        <v>-5.5360355268772293E-3</v>
      </c>
      <c r="AY28" s="82">
        <f t="shared" si="1"/>
        <v>2.5153239210250664E-3</v>
      </c>
      <c r="AZ28" s="82">
        <f t="shared" si="2"/>
        <v>-8.0513594479022961E-3</v>
      </c>
      <c r="BA28" s="82">
        <f t="shared" si="3"/>
        <v>0.80482225777481475</v>
      </c>
      <c r="BB28" s="82">
        <f t="shared" si="4"/>
        <v>-0.99985736267877068</v>
      </c>
      <c r="BC28" s="82">
        <f t="shared" si="5"/>
        <v>0.77700573443291665</v>
      </c>
      <c r="BD28" s="82">
        <f t="shared" si="6"/>
        <v>0.40930589266458201</v>
      </c>
      <c r="BE28" s="82">
        <f t="shared" si="11"/>
        <v>-5.2897455871493371</v>
      </c>
      <c r="BF28" s="82">
        <f t="shared" si="11"/>
        <v>-5.2897431502458803</v>
      </c>
      <c r="BG28" s="82">
        <f t="shared" si="11"/>
        <v>-5.2897594605239924</v>
      </c>
      <c r="BH28" s="82">
        <f t="shared" si="11"/>
        <v>-5.289650287493342</v>
      </c>
      <c r="BI28" s="82">
        <f t="shared" si="11"/>
        <v>-5.2903806901381865</v>
      </c>
      <c r="BJ28" s="82">
        <f t="shared" si="11"/>
        <v>-5.2854783569191666</v>
      </c>
      <c r="BK28" s="82">
        <f t="shared" si="11"/>
        <v>-5.3177076475704892</v>
      </c>
      <c r="BL28" s="82">
        <f t="shared" si="8"/>
        <v>-5.0603800637814915</v>
      </c>
    </row>
    <row r="29" spans="1:64" s="82" customFormat="1" ht="12.95" customHeight="1" x14ac:dyDescent="0.2">
      <c r="A29" s="35" t="s">
        <v>195</v>
      </c>
      <c r="B29" s="9" t="s">
        <v>196</v>
      </c>
      <c r="C29" s="13">
        <v>39435.856</v>
      </c>
      <c r="D29" s="14"/>
      <c r="E29" s="146">
        <f>+(C29-C$7)/C$8</f>
        <v>250.00147597311647</v>
      </c>
      <c r="F29" s="146">
        <f>ROUND(2*E29,0)/2</f>
        <v>250</v>
      </c>
      <c r="G29" s="146">
        <f>+C29-(C$7+F29*C$8)</f>
        <v>6.1026570256217383E-3</v>
      </c>
      <c r="H29" s="146"/>
      <c r="I29" s="146">
        <f>G29</f>
        <v>6.1026570256217383E-3</v>
      </c>
      <c r="J29" s="146"/>
      <c r="L29" s="146"/>
      <c r="M29" s="146"/>
      <c r="N29" s="146"/>
      <c r="O29" s="146"/>
      <c r="P29" s="146"/>
      <c r="Q29" s="147">
        <f>+C29-15018.5</f>
        <v>24417.356</v>
      </c>
      <c r="S29" s="9">
        <v>0.1</v>
      </c>
      <c r="T29" s="146"/>
      <c r="U29" s="146"/>
      <c r="V29" s="146"/>
      <c r="Z29" s="82">
        <f>F29</f>
        <v>250</v>
      </c>
      <c r="AA29" s="146">
        <f>AB$3+AB$4*Z29+AB$5*Z29^2+AH29</f>
        <v>8.0135098544809151E-3</v>
      </c>
      <c r="AB29" s="146">
        <f>IF(S29&lt;&gt;0,G29-AH29, -9999)</f>
        <v>-8.0656417248983758E-5</v>
      </c>
      <c r="AC29" s="146">
        <f>+G29-P29</f>
        <v>6.1026570256217383E-3</v>
      </c>
      <c r="AD29" s="146">
        <f>IF(S29&lt;&gt;0,G29-AA29, -9999)</f>
        <v>-1.9108528288591768E-3</v>
      </c>
      <c r="AE29" s="146">
        <f>+(G29-AA29)^2*S29</f>
        <v>3.6513585335591185E-7</v>
      </c>
      <c r="AF29" s="82">
        <f>IF(S29&lt;&gt;0,G29-P29, -9999)</f>
        <v>6.1026570256217383E-3</v>
      </c>
      <c r="AG29" s="9"/>
      <c r="AH29" s="82">
        <f>$AB$6*($AB$11/AI29*AJ29+$AB$12)</f>
        <v>6.183313442870722E-3</v>
      </c>
      <c r="AI29" s="82">
        <f>1+$AB$7*COS(AL29)</f>
        <v>1.2737187912513857</v>
      </c>
      <c r="AJ29" s="82">
        <f>SIN(AL29+RADIANS($AB$9))</f>
        <v>0.73229610567988745</v>
      </c>
      <c r="AK29" s="82">
        <f>$AB$7*SIN(AL29)</f>
        <v>3.0128713970056474E-3</v>
      </c>
      <c r="AL29" s="82">
        <f>2*ATAN(AM29)</f>
        <v>-3.1305859203133171</v>
      </c>
      <c r="AM29" s="82">
        <f>SQRT((1+$AB$7)/(1-$AB$7))*TAN(AN29/2)</f>
        <v>-181.70512161593902</v>
      </c>
      <c r="AN29" s="146">
        <f>$AU29+$AB$7*SIN(AO29)</f>
        <v>-3.1332813687116388</v>
      </c>
      <c r="AO29" s="146">
        <f>$AU29+$AB$7*SIN(AP29)</f>
        <v>-3.1332820637505017</v>
      </c>
      <c r="AP29" s="146">
        <f>$AU29+$AB$7*SIN(AQ29)</f>
        <v>-3.1332846029285846</v>
      </c>
      <c r="AQ29" s="146">
        <f>$AU29+$AB$7*SIN(AR29)</f>
        <v>-3.133293879280405</v>
      </c>
      <c r="AR29" s="146">
        <f>$AU29+$AB$7*SIN(AS29)</f>
        <v>-3.1333277684700862</v>
      </c>
      <c r="AS29" s="146">
        <f>$AU29+$AB$7*SIN(AT29)</f>
        <v>-3.1334515753775629</v>
      </c>
      <c r="AT29" s="146">
        <f>$AU29+$AB$7*SIN(AU29)</f>
        <v>-3.1339038763921421</v>
      </c>
      <c r="AU29" s="146">
        <f>RADIANS($AB$9)+$AB$18*(F29-AB$15)</f>
        <v>-3.1355562449295098</v>
      </c>
      <c r="AW29" s="90">
        <v>-300</v>
      </c>
      <c r="AX29" s="96">
        <f t="shared" si="0"/>
        <v>-4.815256809160836E-3</v>
      </c>
      <c r="AY29" s="82">
        <f t="shared" si="1"/>
        <v>2.4104197453535137E-3</v>
      </c>
      <c r="AZ29" s="82">
        <f t="shared" si="2"/>
        <v>-7.2256765545143497E-3</v>
      </c>
      <c r="BA29" s="82">
        <f t="shared" si="3"/>
        <v>0.85329106506940078</v>
      </c>
      <c r="BB29" s="82">
        <f t="shared" si="4"/>
        <v>-0.97012610241983044</v>
      </c>
      <c r="BC29" s="82">
        <f t="shared" si="5"/>
        <v>1.0051617219400568</v>
      </c>
      <c r="BD29" s="82">
        <f t="shared" si="6"/>
        <v>0.54965833847127288</v>
      </c>
      <c r="BE29" s="82">
        <f t="shared" si="11"/>
        <v>-5.0247433841848563</v>
      </c>
      <c r="BF29" s="82">
        <f t="shared" si="11"/>
        <v>-5.0247433243102453</v>
      </c>
      <c r="BG29" s="82">
        <f t="shared" si="11"/>
        <v>-5.0247440360953091</v>
      </c>
      <c r="BH29" s="82">
        <f t="shared" si="11"/>
        <v>-5.0247355743441471</v>
      </c>
      <c r="BI29" s="82">
        <f t="shared" si="11"/>
        <v>-5.0248361538944915</v>
      </c>
      <c r="BJ29" s="82">
        <f t="shared" si="11"/>
        <v>-5.0236385935903396</v>
      </c>
      <c r="BK29" s="82">
        <f t="shared" si="11"/>
        <v>-5.0376206155395291</v>
      </c>
      <c r="BL29" s="82">
        <f t="shared" si="8"/>
        <v>-4.7642533224196475</v>
      </c>
    </row>
    <row r="30" spans="1:64" s="82" customFormat="1" ht="12.95" customHeight="1" x14ac:dyDescent="0.2">
      <c r="A30" s="36" t="s">
        <v>197</v>
      </c>
      <c r="B30" s="9" t="s">
        <v>191</v>
      </c>
      <c r="C30" s="13">
        <v>39859.656999999999</v>
      </c>
      <c r="D30" s="13"/>
      <c r="E30" s="146">
        <f>+(C30-C$7)/C$8</f>
        <v>352.50090859713697</v>
      </c>
      <c r="F30" s="146">
        <f>ROUND(2*E30,0)/2</f>
        <v>352.5</v>
      </c>
      <c r="G30" s="146">
        <f>+C30-(C$7+F30*C$8)</f>
        <v>3.7567464096355252E-3</v>
      </c>
      <c r="H30" s="146"/>
      <c r="I30" s="146">
        <f>G30</f>
        <v>3.7567464096355252E-3</v>
      </c>
      <c r="J30" s="146"/>
      <c r="L30" s="146"/>
      <c r="M30" s="146"/>
      <c r="N30" s="146"/>
      <c r="O30" s="146"/>
      <c r="P30" s="146"/>
      <c r="Q30" s="147">
        <f>+C30-15018.5</f>
        <v>24841.156999999999</v>
      </c>
      <c r="S30" s="9">
        <v>0.1</v>
      </c>
      <c r="T30" s="146"/>
      <c r="U30" s="146"/>
      <c r="V30" s="146"/>
      <c r="Z30" s="82">
        <f>F30</f>
        <v>352.5</v>
      </c>
      <c r="AA30" s="146">
        <f>AB$3+AB$4*Z30+AB$5*Z30^2+AH30</f>
        <v>9.6171704107218432E-3</v>
      </c>
      <c r="AB30" s="146">
        <f>IF(S30&lt;&gt;0,G30-AH30, -9999)</f>
        <v>-4.1389681999805666E-3</v>
      </c>
      <c r="AC30" s="146">
        <f>+G30-P30</f>
        <v>3.7567464096355252E-3</v>
      </c>
      <c r="AD30" s="146">
        <f>IF(S30&lt;&gt;0,G30-AA30, -9999)</f>
        <v>-5.860424001086318E-3</v>
      </c>
      <c r="AE30" s="146">
        <f>+(G30-AA30)^2*S30</f>
        <v>3.434456947250857E-6</v>
      </c>
      <c r="AF30" s="82">
        <f>IF(S30&lt;&gt;0,G30-P30, -9999)</f>
        <v>3.7567464096355252E-3</v>
      </c>
      <c r="AG30" s="9"/>
      <c r="AH30" s="82">
        <f>$AB$6*($AB$11/AI30*AJ30+$AB$12)</f>
        <v>7.8957146096160918E-3</v>
      </c>
      <c r="AI30" s="82">
        <f>1+$AB$7*COS(AL30)</f>
        <v>1.2330453581582781</v>
      </c>
      <c r="AJ30" s="82">
        <f>SIN(AL30+RADIANS($AB$9))</f>
        <v>0.97847112816207538</v>
      </c>
      <c r="AK30" s="82">
        <f>$AB$7*SIN(AL30)</f>
        <v>0.14359984372921306</v>
      </c>
      <c r="AL30" s="82">
        <f>2*ATAN(AM30)</f>
        <v>-2.5893548858576434</v>
      </c>
      <c r="AM30" s="82">
        <f>SQRT((1+$AB$7)/(1-$AB$7))*TAN(AN30/2)</f>
        <v>-3.5291175627505025</v>
      </c>
      <c r="AN30" s="146">
        <f>$AU30+$AB$7*SIN(AO30)</f>
        <v>-2.7200202591106368</v>
      </c>
      <c r="AO30" s="146">
        <f>$AU30+$AB$7*SIN(AP30)</f>
        <v>-2.7200413069129121</v>
      </c>
      <c r="AP30" s="146">
        <f>$AU30+$AB$7*SIN(AQ30)</f>
        <v>-2.720125573624872</v>
      </c>
      <c r="AQ30" s="146">
        <f>$AU30+$AB$7*SIN(AR30)</f>
        <v>-2.7204629108787932</v>
      </c>
      <c r="AR30" s="146">
        <f>$AU30+$AB$7*SIN(AS30)</f>
        <v>-2.7218128326165907</v>
      </c>
      <c r="AS30" s="146">
        <f>$AU30+$AB$7*SIN(AT30)</f>
        <v>-2.727206716217466</v>
      </c>
      <c r="AT30" s="146">
        <f>$AU30+$AB$7*SIN(AU30)</f>
        <v>-2.7486340587272702</v>
      </c>
      <c r="AU30" s="146">
        <f>RADIANS($AB$9)+$AB$18*(F30-AB$15)</f>
        <v>-2.8320263350336203</v>
      </c>
      <c r="AW30" s="90">
        <v>-200</v>
      </c>
      <c r="AX30" s="96">
        <f t="shared" si="0"/>
        <v>-3.483699391133716E-3</v>
      </c>
      <c r="AY30" s="82">
        <f t="shared" si="1"/>
        <v>2.3053337309379171E-3</v>
      </c>
      <c r="AZ30" s="82">
        <f t="shared" si="2"/>
        <v>-5.789033122071633E-3</v>
      </c>
      <c r="BA30" s="82">
        <f t="shared" si="3"/>
        <v>0.91769584818731442</v>
      </c>
      <c r="BB30" s="82">
        <f t="shared" si="4"/>
        <v>-0.87503642811558513</v>
      </c>
      <c r="BC30" s="82">
        <f t="shared" si="5"/>
        <v>1.2654007179732669</v>
      </c>
      <c r="BD30" s="82">
        <f t="shared" si="6"/>
        <v>0.73325879064373134</v>
      </c>
      <c r="BE30" s="82">
        <f t="shared" si="11"/>
        <v>-4.7417440204809518</v>
      </c>
      <c r="BF30" s="82">
        <f t="shared" si="11"/>
        <v>-4.7417440204811854</v>
      </c>
      <c r="BG30" s="82">
        <f t="shared" si="11"/>
        <v>-4.74174402045211</v>
      </c>
      <c r="BH30" s="82">
        <f t="shared" si="11"/>
        <v>-4.741744024070969</v>
      </c>
      <c r="BI30" s="82">
        <f t="shared" si="11"/>
        <v>-4.741743573644718</v>
      </c>
      <c r="BJ30" s="82">
        <f t="shared" si="11"/>
        <v>-4.7417995835796454</v>
      </c>
      <c r="BK30" s="82">
        <f t="shared" si="11"/>
        <v>-4.7337363846157778</v>
      </c>
      <c r="BL30" s="82">
        <f t="shared" si="8"/>
        <v>-4.4681265810578035</v>
      </c>
    </row>
    <row r="31" spans="1:64" s="82" customFormat="1" ht="12.95" customHeight="1" x14ac:dyDescent="0.2">
      <c r="A31" s="36" t="s">
        <v>197</v>
      </c>
      <c r="B31" s="9" t="s">
        <v>196</v>
      </c>
      <c r="C31" s="13">
        <v>39890.68</v>
      </c>
      <c r="D31" s="13"/>
      <c r="E31" s="146">
        <f>+(C31-C$7)/C$8</f>
        <v>360.00405252151444</v>
      </c>
      <c r="F31" s="146">
        <f>ROUND(2*E31,0)/2</f>
        <v>360</v>
      </c>
      <c r="G31" s="146">
        <f>+C31-(C$7+F31*C$8)</f>
        <v>1.6755826116423123E-2</v>
      </c>
      <c r="H31" s="146"/>
      <c r="I31" s="146">
        <f>G31</f>
        <v>1.6755826116423123E-2</v>
      </c>
      <c r="J31" s="146"/>
      <c r="L31" s="146"/>
      <c r="M31" s="146"/>
      <c r="N31" s="146"/>
      <c r="O31" s="146"/>
      <c r="P31" s="146"/>
      <c r="Q31" s="147">
        <f>+C31-15018.5</f>
        <v>24872.18</v>
      </c>
      <c r="S31" s="9">
        <v>0.1</v>
      </c>
      <c r="T31" s="146"/>
      <c r="U31" s="146"/>
      <c r="V31" s="146"/>
      <c r="Z31" s="82">
        <f>F31</f>
        <v>360</v>
      </c>
      <c r="AA31" s="146">
        <f>AB$3+AB$4*Z31+AB$5*Z31^2+AH31</f>
        <v>9.6828090455389048E-3</v>
      </c>
      <c r="AB31" s="146">
        <f>IF(S31&lt;&gt;0,G31-AH31, -9999)</f>
        <v>8.7865087411048669E-3</v>
      </c>
      <c r="AC31" s="146">
        <f>+G31-P31</f>
        <v>1.6755826116423123E-2</v>
      </c>
      <c r="AD31" s="146">
        <f>IF(S31&lt;&gt;0,G31-AA31, -9999)</f>
        <v>7.0730170708842178E-3</v>
      </c>
      <c r="AE31" s="146">
        <f>+(G31-AA31)^2*S31</f>
        <v>5.0027570485019566E-6</v>
      </c>
      <c r="AF31" s="82">
        <f>IF(S31&lt;&gt;0,G31-P31, -9999)</f>
        <v>1.6755826116423123E-2</v>
      </c>
      <c r="AG31" s="9"/>
      <c r="AH31" s="82">
        <f>$AB$6*($AB$11/AI31*AJ31+$AB$12)</f>
        <v>7.9693173753182557E-3</v>
      </c>
      <c r="AI31" s="82">
        <f>1+$AB$7*COS(AL31)</f>
        <v>1.2274548568641876</v>
      </c>
      <c r="AJ31" s="82">
        <f>SIN(AL31+RADIANS($AB$9))</f>
        <v>0.98556856072049492</v>
      </c>
      <c r="AK31" s="82">
        <f>$AB$7*SIN(AL31)</f>
        <v>0.1523001712640748</v>
      </c>
      <c r="AL31" s="82">
        <f>2*ATAN(AM31)</f>
        <v>-2.5515729597308838</v>
      </c>
      <c r="AM31" s="82">
        <f>SQRT((1+$AB$7)/(1-$AB$7))*TAN(AN31/2)</f>
        <v>-3.2908054210253233</v>
      </c>
      <c r="AN31" s="146">
        <f>$AU31+$AB$7*SIN(AO31)</f>
        <v>-2.6904830939665834</v>
      </c>
      <c r="AO31" s="146">
        <f>$AU31+$AB$7*SIN(AP31)</f>
        <v>-2.6905039281577401</v>
      </c>
      <c r="AP31" s="146">
        <f>$AU31+$AB$7*SIN(AQ31)</f>
        <v>-2.6905884964076461</v>
      </c>
      <c r="AQ31" s="146">
        <f>$AU31+$AB$7*SIN(AR31)</f>
        <v>-2.6909317325892976</v>
      </c>
      <c r="AR31" s="146">
        <f>$AU31+$AB$7*SIN(AS31)</f>
        <v>-2.6923242369360358</v>
      </c>
      <c r="AS31" s="146">
        <f>$AU31+$AB$7*SIN(AT31)</f>
        <v>-2.6979640709276249</v>
      </c>
      <c r="AT31" s="146">
        <f>$AU31+$AB$7*SIN(AU31)</f>
        <v>-2.7206550537470151</v>
      </c>
      <c r="AU31" s="146">
        <f>RADIANS($AB$9)+$AB$18*(F31-AB$15)</f>
        <v>-2.8098168294314823</v>
      </c>
      <c r="AW31" s="90">
        <v>-100</v>
      </c>
      <c r="AX31" s="96">
        <f t="shared" si="0"/>
        <v>-1.5183850203736838E-3</v>
      </c>
      <c r="AY31" s="82">
        <f t="shared" si="1"/>
        <v>2.2000658777782769E-3</v>
      </c>
      <c r="AZ31" s="82">
        <f t="shared" si="2"/>
        <v>-3.7184508981519607E-3</v>
      </c>
      <c r="BA31" s="82">
        <f t="shared" si="3"/>
        <v>0.99994907750409801</v>
      </c>
      <c r="BB31" s="82">
        <f t="shared" si="4"/>
        <v>-0.6891399421347737</v>
      </c>
      <c r="BC31" s="82">
        <f t="shared" si="5"/>
        <v>1.5706102986036632</v>
      </c>
      <c r="BD31" s="82">
        <f t="shared" si="6"/>
        <v>0.99981398910986485</v>
      </c>
      <c r="BE31" s="82">
        <f t="shared" si="11"/>
        <v>-4.4352933001027317</v>
      </c>
      <c r="BF31" s="82">
        <f t="shared" si="11"/>
        <v>-4.4352932344859664</v>
      </c>
      <c r="BG31" s="82">
        <f t="shared" si="11"/>
        <v>-4.4352923582414041</v>
      </c>
      <c r="BH31" s="82">
        <f t="shared" si="11"/>
        <v>-4.4352806571533039</v>
      </c>
      <c r="BI31" s="82">
        <f t="shared" si="11"/>
        <v>-4.4351244506932881</v>
      </c>
      <c r="BJ31" s="82">
        <f t="shared" si="11"/>
        <v>-4.4330472864483301</v>
      </c>
      <c r="BK31" s="82">
        <f t="shared" si="11"/>
        <v>-4.4067302606118171</v>
      </c>
      <c r="BL31" s="82">
        <f t="shared" si="8"/>
        <v>-4.1719998396959612</v>
      </c>
    </row>
    <row r="32" spans="1:64" s="82" customFormat="1" ht="12.95" customHeight="1" x14ac:dyDescent="0.2">
      <c r="A32" s="36" t="s">
        <v>197</v>
      </c>
      <c r="B32" s="9" t="s">
        <v>191</v>
      </c>
      <c r="C32" s="13">
        <v>39892.737999999998</v>
      </c>
      <c r="D32" s="13"/>
      <c r="E32" s="146">
        <f>+(C32-C$7)/C$8</f>
        <v>360.50179517039902</v>
      </c>
      <c r="F32" s="146">
        <f>ROUND(2*E32,0)/2</f>
        <v>360.5</v>
      </c>
      <c r="G32" s="146">
        <f>+C32-(C$7+F32*C$8)</f>
        <v>7.4224314303137362E-3</v>
      </c>
      <c r="H32" s="146"/>
      <c r="I32" s="146">
        <f>G32</f>
        <v>7.4224314303137362E-3</v>
      </c>
      <c r="J32" s="146"/>
      <c r="L32" s="146"/>
      <c r="M32" s="146"/>
      <c r="N32" s="146"/>
      <c r="O32" s="146"/>
      <c r="P32" s="146"/>
      <c r="Q32" s="147">
        <f>+C32-15018.5</f>
        <v>24874.237999999998</v>
      </c>
      <c r="S32" s="9">
        <v>0.1</v>
      </c>
      <c r="T32" s="146"/>
      <c r="U32" s="146"/>
      <c r="V32" s="146"/>
      <c r="Z32" s="82">
        <f>F32</f>
        <v>360.5</v>
      </c>
      <c r="AA32" s="146">
        <f>AB$3+AB$4*Z32+AB$5*Z32^2+AH32</f>
        <v>9.6869270454398408E-3</v>
      </c>
      <c r="AB32" s="146">
        <f>IF(S32&lt;&gt;0,G32-AH32, -9999)</f>
        <v>-5.5153492333221039E-4</v>
      </c>
      <c r="AC32" s="146">
        <f>+G32-P32</f>
        <v>7.4224314303137362E-3</v>
      </c>
      <c r="AD32" s="146">
        <f>IF(S32&lt;&gt;0,G32-AA32, -9999)</f>
        <v>-2.2644956151261046E-3</v>
      </c>
      <c r="AE32" s="146">
        <f>+(G32-AA32)^2*S32</f>
        <v>5.1279403909253545E-7</v>
      </c>
      <c r="AF32" s="82">
        <f>IF(S32&lt;&gt;0,G32-P32, -9999)</f>
        <v>7.4224314303137362E-3</v>
      </c>
      <c r="AG32" s="9"/>
      <c r="AH32" s="82">
        <f>$AB$6*($AB$11/AI32*AJ32+$AB$12)</f>
        <v>7.9739663536459466E-3</v>
      </c>
      <c r="AI32" s="82">
        <f>1+$AB$7*COS(AL32)</f>
        <v>1.2270724045120509</v>
      </c>
      <c r="AJ32" s="82">
        <f>SIN(AL32+RADIANS($AB$9))</f>
        <v>0.98598975415135992</v>
      </c>
      <c r="AK32" s="82">
        <f>$AB$7*SIN(AL32)</f>
        <v>0.15286980469435443</v>
      </c>
      <c r="AL32" s="82">
        <f>2*ATAN(AM32)</f>
        <v>-2.5490664736278092</v>
      </c>
      <c r="AM32" s="82">
        <f>SQRT((1+$AB$7)/(1-$AB$7))*TAN(AN32/2)</f>
        <v>-3.276041189874439</v>
      </c>
      <c r="AN32" s="146">
        <f>$AU32+$AB$7*SIN(AO32)</f>
        <v>-2.6885187639673824</v>
      </c>
      <c r="AO32" s="146">
        <f>$AU32+$AB$7*SIN(AP32)</f>
        <v>-2.6885395762075697</v>
      </c>
      <c r="AP32" s="146">
        <f>$AU32+$AB$7*SIN(AQ32)</f>
        <v>-2.6886241359717822</v>
      </c>
      <c r="AQ32" s="146">
        <f>$AU32+$AB$7*SIN(AR32)</f>
        <v>-2.6889676650167011</v>
      </c>
      <c r="AR32" s="146">
        <f>$AU32+$AB$7*SIN(AS32)</f>
        <v>-2.6903626827531886</v>
      </c>
      <c r="AS32" s="146">
        <f>$AU32+$AB$7*SIN(AT32)</f>
        <v>-2.6960179963191702</v>
      </c>
      <c r="AT32" s="146">
        <f>$AU32+$AB$7*SIN(AU32)</f>
        <v>-2.718791319063822</v>
      </c>
      <c r="AU32" s="146">
        <f>RADIANS($AB$9)+$AB$18*(F32-AB$15)</f>
        <v>-2.8083361957246735</v>
      </c>
      <c r="AW32" s="90">
        <v>0</v>
      </c>
      <c r="AX32" s="96">
        <f t="shared" si="0"/>
        <v>1.0319571063086101E-3</v>
      </c>
      <c r="AY32" s="82">
        <f t="shared" si="1"/>
        <v>2.0946161858745932E-3</v>
      </c>
      <c r="AZ32" s="82">
        <f t="shared" si="2"/>
        <v>-1.062659079565983E-3</v>
      </c>
      <c r="BA32" s="82">
        <f t="shared" si="3"/>
        <v>1.0978558834135561</v>
      </c>
      <c r="BB32" s="82">
        <f t="shared" si="4"/>
        <v>-0.38438680060567715</v>
      </c>
      <c r="BC32" s="82">
        <f t="shared" si="5"/>
        <v>1.9363682853992721</v>
      </c>
      <c r="BD32" s="82">
        <f t="shared" si="6"/>
        <v>1.4535338340537569</v>
      </c>
      <c r="BE32" s="82">
        <f t="shared" si="11"/>
        <v>-4.0998385427925816</v>
      </c>
      <c r="BF32" s="82">
        <f t="shared" si="11"/>
        <v>-4.0998351303327905</v>
      </c>
      <c r="BG32" s="82">
        <f t="shared" si="11"/>
        <v>-4.0998134486413003</v>
      </c>
      <c r="BH32" s="82">
        <f t="shared" si="11"/>
        <v>-4.0996757056466491</v>
      </c>
      <c r="BI32" s="82">
        <f t="shared" si="11"/>
        <v>-4.098801258934003</v>
      </c>
      <c r="BJ32" s="82">
        <f t="shared" si="11"/>
        <v>-4.0932750275085548</v>
      </c>
      <c r="BK32" s="82">
        <f t="shared" si="11"/>
        <v>-4.0592903588542244</v>
      </c>
      <c r="BL32" s="82">
        <f t="shared" si="8"/>
        <v>-3.8758730983341181</v>
      </c>
    </row>
    <row r="33" spans="1:64" s="82" customFormat="1" ht="12.95" customHeight="1" x14ac:dyDescent="0.2">
      <c r="A33" s="36" t="s">
        <v>225</v>
      </c>
      <c r="B33" s="41" t="s">
        <v>196</v>
      </c>
      <c r="C33" s="36">
        <v>39940.288</v>
      </c>
      <c r="D33" s="36" t="s">
        <v>226</v>
      </c>
      <c r="E33" s="146">
        <f>+(C33-C$7)/C$8</f>
        <v>372.00211730572312</v>
      </c>
      <c r="F33" s="146">
        <f>ROUND(2*E33,0)/2</f>
        <v>372</v>
      </c>
      <c r="G33" s="146">
        <f>+C33-(C$7+F33*C$8)</f>
        <v>8.7543536574230529E-3</v>
      </c>
      <c r="H33" s="146"/>
      <c r="I33" s="146"/>
      <c r="J33" s="146">
        <f>G33</f>
        <v>8.7543536574230529E-3</v>
      </c>
      <c r="L33" s="146"/>
      <c r="M33" s="146"/>
      <c r="N33" s="146"/>
      <c r="O33" s="146"/>
      <c r="P33" s="146"/>
      <c r="Q33" s="147">
        <f>+C33-15018.5</f>
        <v>24921.788</v>
      </c>
      <c r="S33" s="9">
        <v>1</v>
      </c>
      <c r="T33" s="146"/>
      <c r="U33" s="146"/>
      <c r="V33" s="146"/>
      <c r="Z33" s="82">
        <f>F33</f>
        <v>372</v>
      </c>
      <c r="AA33" s="146">
        <f>AB$3+AB$4*Z33+AB$5*Z33^2+AH33</f>
        <v>9.7727677149285867E-3</v>
      </c>
      <c r="AB33" s="146">
        <f>IF(S33&lt;&gt;0,G33-AH33, -9999)</f>
        <v>6.823328757856479E-4</v>
      </c>
      <c r="AC33" s="146">
        <f>+G33-P33</f>
        <v>8.7543536574230529E-3</v>
      </c>
      <c r="AD33" s="146">
        <f>IF(S33&lt;&gt;0,G33-AA33, -9999)</f>
        <v>-1.0184140575055338E-3</v>
      </c>
      <c r="AE33" s="146">
        <f>+(G33-AA33)^2*S33</f>
        <v>1.0371671925248847E-6</v>
      </c>
      <c r="AF33" s="82">
        <f>IF(S33&lt;&gt;0,G33-P33, -9999)</f>
        <v>8.7543536574230529E-3</v>
      </c>
      <c r="AG33" s="9"/>
      <c r="AH33" s="82">
        <f>$AB$6*($AB$11/AI33*AJ33+$AB$12)</f>
        <v>8.072020781637405E-3</v>
      </c>
      <c r="AI33" s="82">
        <f>1+$AB$7*COS(AL33)</f>
        <v>1.2179601544119532</v>
      </c>
      <c r="AJ33" s="82">
        <f>SIN(AL33+RADIANS($AB$9))</f>
        <v>0.99391428196367571</v>
      </c>
      <c r="AK33" s="82">
        <f>$AB$7*SIN(AL33)</f>
        <v>0.16560321605238257</v>
      </c>
      <c r="AL33" s="82">
        <f>2*ATAN(AM33)</f>
        <v>-2.4918574536978135</v>
      </c>
      <c r="AM33" s="82">
        <f>SQRT((1+$AB$7)/(1-$AB$7))*TAN(AN33/2)</f>
        <v>-2.9691182241964333</v>
      </c>
      <c r="AN33" s="146">
        <f>$AU33+$AB$7*SIN(AO33)</f>
        <v>-2.643512045084651</v>
      </c>
      <c r="AO33" s="146">
        <f>$AU33+$AB$7*SIN(AP33)</f>
        <v>-2.6435321089298247</v>
      </c>
      <c r="AP33" s="146">
        <f>$AU33+$AB$7*SIN(AQ33)</f>
        <v>-2.6436155397134953</v>
      </c>
      <c r="AQ33" s="146">
        <f>$AU33+$AB$7*SIN(AR33)</f>
        <v>-2.6439624264427763</v>
      </c>
      <c r="AR33" s="146">
        <f>$AU33+$AB$7*SIN(AS33)</f>
        <v>-2.6454040047962502</v>
      </c>
      <c r="AS33" s="146">
        <f>$AU33+$AB$7*SIN(AT33)</f>
        <v>-2.6513828797829104</v>
      </c>
      <c r="AT33" s="146">
        <f>$AU33+$AB$7*SIN(AU33)</f>
        <v>-2.6759812964409986</v>
      </c>
      <c r="AU33" s="146">
        <f>RADIANS($AB$9)+$AB$18*(F33-AB$15)</f>
        <v>-2.7742816204680611</v>
      </c>
      <c r="AW33" s="90">
        <v>100</v>
      </c>
      <c r="AX33" s="96">
        <f t="shared" si="0"/>
        <v>3.9617934992028092E-3</v>
      </c>
      <c r="AY33" s="82">
        <f t="shared" si="1"/>
        <v>1.9889846552268655E-3</v>
      </c>
      <c r="AZ33" s="82">
        <f t="shared" si="2"/>
        <v>1.9728088439759442E-3</v>
      </c>
      <c r="BA33" s="82">
        <f t="shared" si="3"/>
        <v>1.1972987775134616</v>
      </c>
      <c r="BB33" s="82">
        <f t="shared" si="4"/>
        <v>4.477434761917129E-2</v>
      </c>
      <c r="BC33" s="82">
        <f t="shared" si="5"/>
        <v>2.3757011064955105</v>
      </c>
      <c r="BD33" s="82">
        <f t="shared" si="6"/>
        <v>2.4824215430431522</v>
      </c>
      <c r="BE33" s="82">
        <f t="shared" si="11"/>
        <v>-3.7321692375574251</v>
      </c>
      <c r="BF33" s="82">
        <f t="shared" si="11"/>
        <v>-3.7321519336332649</v>
      </c>
      <c r="BG33" s="82">
        <f t="shared" si="11"/>
        <v>-3.7320758317661178</v>
      </c>
      <c r="BH33" s="82">
        <f t="shared" si="11"/>
        <v>-3.7317411852949594</v>
      </c>
      <c r="BI33" s="82">
        <f t="shared" si="11"/>
        <v>-3.7302705166861885</v>
      </c>
      <c r="BJ33" s="82">
        <f t="shared" si="11"/>
        <v>-3.7238243810033218</v>
      </c>
      <c r="BK33" s="82">
        <f t="shared" si="11"/>
        <v>-3.6958835980801297</v>
      </c>
      <c r="BL33" s="82">
        <f t="shared" si="8"/>
        <v>-3.5797463569722749</v>
      </c>
    </row>
    <row r="34" spans="1:64" s="82" customFormat="1" ht="12.95" customHeight="1" x14ac:dyDescent="0.2">
      <c r="A34" s="36" t="s">
        <v>225</v>
      </c>
      <c r="B34" s="41" t="s">
        <v>196</v>
      </c>
      <c r="C34" s="36">
        <v>40246.253799999999</v>
      </c>
      <c r="D34" s="36" t="s">
        <v>226</v>
      </c>
      <c r="E34" s="146">
        <f>+(C34-C$7)/C$8</f>
        <v>446.00222797642556</v>
      </c>
      <c r="F34" s="146">
        <f>ROUND(2*E34,0)/2</f>
        <v>446</v>
      </c>
      <c r="G34" s="146">
        <f>+C34-(C$7+F34*C$8)</f>
        <v>9.2119401306263171E-3</v>
      </c>
      <c r="H34" s="146"/>
      <c r="I34" s="146"/>
      <c r="J34" s="146">
        <f>G34</f>
        <v>9.2119401306263171E-3</v>
      </c>
      <c r="L34" s="146"/>
      <c r="M34" s="146"/>
      <c r="N34" s="146"/>
      <c r="O34" s="146"/>
      <c r="P34" s="146"/>
      <c r="Q34" s="147">
        <f>+C34-15018.5</f>
        <v>25227.753799999999</v>
      </c>
      <c r="S34" s="9">
        <v>1</v>
      </c>
      <c r="T34" s="146"/>
      <c r="U34" s="146"/>
      <c r="V34" s="146"/>
      <c r="Z34" s="82">
        <f>F34</f>
        <v>446</v>
      </c>
      <c r="AA34" s="146">
        <f>AB$3+AB$4*Z34+AB$5*Z34^2+AH34</f>
        <v>9.9316420308471643E-3</v>
      </c>
      <c r="AB34" s="146">
        <f>IF(S34&lt;&gt;0,G34-AH34, -9999)</f>
        <v>9.0239462758358834E-4</v>
      </c>
      <c r="AC34" s="146">
        <f>+G34-P34</f>
        <v>9.2119401306263171E-3</v>
      </c>
      <c r="AD34" s="146">
        <f>IF(S34&lt;&gt;0,G34-AA34, -9999)</f>
        <v>-7.1970190022084719E-4</v>
      </c>
      <c r="AE34" s="146">
        <f>+(G34-AA34)^2*S34</f>
        <v>5.179708251814983E-7</v>
      </c>
      <c r="AF34" s="82">
        <f>IF(S34&lt;&gt;0,G34-P34, -9999)</f>
        <v>9.2119401306263171E-3</v>
      </c>
      <c r="AG34" s="9"/>
      <c r="AH34" s="82">
        <f>$AB$6*($AB$11/AI34*AJ34+$AB$12)</f>
        <v>8.3095455030427288E-3</v>
      </c>
      <c r="AI34" s="82">
        <f>1+$AB$7*COS(AL34)</f>
        <v>1.1489423609523313</v>
      </c>
      <c r="AJ34" s="82">
        <f>SIN(AL34+RADIANS($AB$9))</f>
        <v>0.97243232394964363</v>
      </c>
      <c r="AK34" s="82">
        <f>$AB$7*SIN(AL34)</f>
        <v>0.22966764507026238</v>
      </c>
      <c r="AL34" s="82">
        <f>2*ATAN(AM34)</f>
        <v>-2.1461252106099926</v>
      </c>
      <c r="AM34" s="82">
        <f>SQRT((1+$AB$7)/(1-$AB$7))*TAN(AN34/2)</f>
        <v>-1.8403886763315589</v>
      </c>
      <c r="AN34" s="146">
        <f>$AU34+$AB$7*SIN(AO34)</f>
        <v>-2.362889811228015</v>
      </c>
      <c r="AO34" s="146">
        <f>$AU34+$AB$7*SIN(AP34)</f>
        <v>-2.3628992617204889</v>
      </c>
      <c r="AP34" s="146">
        <f>$AU34+$AB$7*SIN(AQ34)</f>
        <v>-2.3629477610481171</v>
      </c>
      <c r="AQ34" s="146">
        <f>$AU34+$AB$7*SIN(AR34)</f>
        <v>-2.3631966200174994</v>
      </c>
      <c r="AR34" s="146">
        <f>$AU34+$AB$7*SIN(AS34)</f>
        <v>-2.3644726020660158</v>
      </c>
      <c r="AS34" s="146">
        <f>$AU34+$AB$7*SIN(AT34)</f>
        <v>-2.3709900323456869</v>
      </c>
      <c r="AT34" s="146">
        <f>$AU34+$AB$7*SIN(AU34)</f>
        <v>-2.4036617540678469</v>
      </c>
      <c r="AU34" s="146">
        <f>RADIANS($AB$9)+$AB$18*(F34-AB$15)</f>
        <v>-2.5551478318602969</v>
      </c>
      <c r="AW34" s="90">
        <v>200</v>
      </c>
      <c r="AX34" s="96">
        <f t="shared" si="0"/>
        <v>6.8158802455270395E-3</v>
      </c>
      <c r="AY34" s="82">
        <f t="shared" si="1"/>
        <v>1.8831712858350944E-3</v>
      </c>
      <c r="AZ34" s="82">
        <f t="shared" si="2"/>
        <v>4.9327089596919449E-3</v>
      </c>
      <c r="BA34" s="82">
        <f t="shared" si="3"/>
        <v>1.2646932384980332</v>
      </c>
      <c r="BB34" s="82">
        <f t="shared" si="4"/>
        <v>0.52518911361045262</v>
      </c>
      <c r="BC34" s="82">
        <f t="shared" si="5"/>
        <v>2.8838491119891825</v>
      </c>
      <c r="BD34" s="82">
        <f t="shared" si="6"/>
        <v>7.7166463759561319</v>
      </c>
      <c r="BE34" s="82">
        <f t="shared" ref="BE34:BK49" si="12">$BL34+$AB$7*SIN(BF34)</f>
        <v>-3.3366798513866769</v>
      </c>
      <c r="BF34" s="82">
        <f t="shared" si="12"/>
        <v>-3.3366651968891934</v>
      </c>
      <c r="BG34" s="82">
        <f t="shared" si="12"/>
        <v>-3.3366106269107965</v>
      </c>
      <c r="BH34" s="82">
        <f t="shared" si="12"/>
        <v>-3.3364074260331367</v>
      </c>
      <c r="BI34" s="82">
        <f t="shared" si="12"/>
        <v>-3.3356508435312842</v>
      </c>
      <c r="BJ34" s="82">
        <f t="shared" si="12"/>
        <v>-3.3328348277203665</v>
      </c>
      <c r="BK34" s="82">
        <f t="shared" si="12"/>
        <v>-3.3223668457486624</v>
      </c>
      <c r="BL34" s="82">
        <f t="shared" si="8"/>
        <v>-3.2836196156104318</v>
      </c>
    </row>
    <row r="35" spans="1:64" s="82" customFormat="1" ht="12.95" customHeight="1" x14ac:dyDescent="0.2">
      <c r="A35" s="36" t="s">
        <v>225</v>
      </c>
      <c r="B35" s="41" t="s">
        <v>191</v>
      </c>
      <c r="C35" s="36">
        <v>40248.321499999998</v>
      </c>
      <c r="D35" s="36" t="s">
        <v>226</v>
      </c>
      <c r="E35" s="146">
        <f>+(C35-C$7)/C$8</f>
        <v>446.50231664265488</v>
      </c>
      <c r="F35" s="146">
        <f>ROUND(2*E35,0)/2</f>
        <v>446.5</v>
      </c>
      <c r="G35" s="146">
        <f>+C35-(C$7+F35*C$8)</f>
        <v>9.5785454468568787E-3</v>
      </c>
      <c r="H35" s="146"/>
      <c r="I35" s="146"/>
      <c r="J35" s="146">
        <f>G35</f>
        <v>9.5785454468568787E-3</v>
      </c>
      <c r="L35" s="146"/>
      <c r="M35" s="146"/>
      <c r="N35" s="146"/>
      <c r="O35" s="146"/>
      <c r="P35" s="146"/>
      <c r="Q35" s="147">
        <f>+C35-15018.5</f>
        <v>25229.821499999998</v>
      </c>
      <c r="S35" s="9">
        <v>1</v>
      </c>
      <c r="T35" s="146"/>
      <c r="U35" s="146"/>
      <c r="V35" s="146"/>
      <c r="Z35" s="82">
        <f>F35</f>
        <v>446.5</v>
      </c>
      <c r="AA35" s="146">
        <f>AB$3+AB$4*Z35+AB$5*Z35^2+AH35</f>
        <v>9.9305152361304251E-3</v>
      </c>
      <c r="AB35" s="146">
        <f>IF(S35&lt;&gt;0,G35-AH35, -9999)</f>
        <v>1.269594978197534E-3</v>
      </c>
      <c r="AC35" s="146">
        <f>+G35-P35</f>
        <v>9.5785454468568787E-3</v>
      </c>
      <c r="AD35" s="146">
        <f>IF(S35&lt;&gt;0,G35-AA35, -9999)</f>
        <v>-3.5196978927354641E-4</v>
      </c>
      <c r="AE35" s="146">
        <f>+(G35-AA35)^2*S35</f>
        <v>1.2388273256126466E-7</v>
      </c>
      <c r="AF35" s="82">
        <f>IF(S35&lt;&gt;0,G35-P35, -9999)</f>
        <v>9.5785454468568787E-3</v>
      </c>
      <c r="AG35" s="9"/>
      <c r="AH35" s="82">
        <f>$AB$6*($AB$11/AI35*AJ35+$AB$12)</f>
        <v>8.3089504686593447E-3</v>
      </c>
      <c r="AI35" s="82">
        <f>1+$AB$7*COS(AL35)</f>
        <v>1.1484376925791211</v>
      </c>
      <c r="AJ35" s="82">
        <f>SIN(AL35+RADIANS($AB$9))</f>
        <v>0.97191794618692773</v>
      </c>
      <c r="AK35" s="82">
        <f>$AB$7*SIN(AL35)</f>
        <v>0.22999414231662707</v>
      </c>
      <c r="AL35" s="82">
        <f>2*ATAN(AM35)</f>
        <v>-2.1439293867051967</v>
      </c>
      <c r="AM35" s="82">
        <f>SQRT((1+$AB$7)/(1-$AB$7))*TAN(AN35/2)</f>
        <v>-1.8355818138735087</v>
      </c>
      <c r="AN35" s="146">
        <f>$AU35+$AB$7*SIN(AO35)</f>
        <v>-2.3610512347748349</v>
      </c>
      <c r="AO35" s="146">
        <f>$AU35+$AB$7*SIN(AP35)</f>
        <v>-2.3610606094700346</v>
      </c>
      <c r="AP35" s="146">
        <f>$AU35+$AB$7*SIN(AQ35)</f>
        <v>-2.3611088073338893</v>
      </c>
      <c r="AQ35" s="146">
        <f>$AU35+$AB$7*SIN(AR35)</f>
        <v>-2.3613565693885534</v>
      </c>
      <c r="AR35" s="146">
        <f>$AU35+$AB$7*SIN(AS35)</f>
        <v>-2.3626292376885263</v>
      </c>
      <c r="AS35" s="146">
        <f>$AU35+$AB$7*SIN(AT35)</f>
        <v>-2.3691415002297038</v>
      </c>
      <c r="AT35" s="146">
        <f>$AU35+$AB$7*SIN(AU35)</f>
        <v>-2.4018437052234276</v>
      </c>
      <c r="AU35" s="146">
        <f>RADIANS($AB$9)+$AB$18*(F35-AB$15)</f>
        <v>-2.5536671981534882</v>
      </c>
      <c r="AW35" s="90">
        <v>300</v>
      </c>
      <c r="AX35" s="96">
        <f t="shared" si="0"/>
        <v>8.9556285052804618E-3</v>
      </c>
      <c r="AY35" s="82">
        <f t="shared" si="1"/>
        <v>1.7771760776992796E-3</v>
      </c>
      <c r="AZ35" s="82">
        <f t="shared" si="2"/>
        <v>7.1784524275811824E-3</v>
      </c>
      <c r="BA35" s="82">
        <f t="shared" si="3"/>
        <v>1.2631187487269646</v>
      </c>
      <c r="BB35" s="82">
        <f t="shared" si="4"/>
        <v>0.88667326184506756</v>
      </c>
      <c r="BC35" s="82">
        <f t="shared" si="5"/>
        <v>-2.8621732986019595</v>
      </c>
      <c r="BD35" s="82">
        <f t="shared" si="6"/>
        <v>-7.1110696917643024</v>
      </c>
      <c r="BE35" s="82">
        <f t="shared" si="12"/>
        <v>-2.930010764698463</v>
      </c>
      <c r="BF35" s="82">
        <f t="shared" si="12"/>
        <v>-2.9300263573956506</v>
      </c>
      <c r="BG35" s="82">
        <f t="shared" si="12"/>
        <v>-2.9300846187489151</v>
      </c>
      <c r="BH35" s="82">
        <f t="shared" si="12"/>
        <v>-2.9303023030090807</v>
      </c>
      <c r="BI35" s="82">
        <f t="shared" si="12"/>
        <v>-2.9311155557152362</v>
      </c>
      <c r="BJ35" s="82">
        <f t="shared" si="12"/>
        <v>-2.9341525643524515</v>
      </c>
      <c r="BK35" s="82">
        <f t="shared" si="12"/>
        <v>-2.9454770653873195</v>
      </c>
      <c r="BL35" s="82">
        <f t="shared" si="8"/>
        <v>-2.9874928742485878</v>
      </c>
    </row>
    <row r="36" spans="1:64" s="82" customFormat="1" ht="12.95" customHeight="1" x14ac:dyDescent="0.2">
      <c r="A36" s="35" t="s">
        <v>198</v>
      </c>
      <c r="B36" s="41"/>
      <c r="C36" s="36">
        <v>40498.4683</v>
      </c>
      <c r="D36" s="50"/>
      <c r="E36" s="146">
        <f>+(C36-C$7)/C$8</f>
        <v>507.00218585654198</v>
      </c>
      <c r="F36" s="146">
        <f>ROUND(2*E36,0)/2</f>
        <v>507</v>
      </c>
      <c r="G36" s="146">
        <f>+C36-(C$7+F36*C$8)</f>
        <v>9.0377884480403736E-3</v>
      </c>
      <c r="H36" s="146"/>
      <c r="I36" s="146"/>
      <c r="J36" s="146">
        <f>G36</f>
        <v>9.0377884480403736E-3</v>
      </c>
      <c r="L36" s="146"/>
      <c r="M36" s="146"/>
      <c r="N36" s="146"/>
      <c r="O36" s="146"/>
      <c r="P36" s="146"/>
      <c r="Q36" s="147">
        <f>+C36-15018.5</f>
        <v>25479.9683</v>
      </c>
      <c r="S36" s="9">
        <v>1</v>
      </c>
      <c r="T36" s="146"/>
      <c r="U36" s="146"/>
      <c r="V36" s="146"/>
      <c r="Z36" s="82">
        <f>F36</f>
        <v>507</v>
      </c>
      <c r="AA36" s="146">
        <f>AB$3+AB$4*Z36+AB$5*Z36^2+AH36</f>
        <v>9.6011492819562151E-3</v>
      </c>
      <c r="AB36" s="146">
        <f>IF(S36&lt;&gt;0,G36-AH36, -9999)</f>
        <v>9.9382737942503921E-4</v>
      </c>
      <c r="AC36" s="146">
        <f>+G36-P36</f>
        <v>9.0377884480403736E-3</v>
      </c>
      <c r="AD36" s="146">
        <f>IF(S36&lt;&gt;0,G36-AA36, -9999)</f>
        <v>-5.6336083391584149E-4</v>
      </c>
      <c r="AE36" s="146">
        <f>+(G36-AA36)^2*S36</f>
        <v>3.1737542919035233E-7</v>
      </c>
      <c r="AF36" s="82">
        <f>IF(S36&lt;&gt;0,G36-P36, -9999)</f>
        <v>9.0377884480403736E-3</v>
      </c>
      <c r="AG36" s="9"/>
      <c r="AH36" s="82">
        <f>$AB$6*($AB$11/AI36*AJ36+$AB$12)</f>
        <v>8.0439610686153344E-3</v>
      </c>
      <c r="AI36" s="82">
        <f>1+$AB$7*COS(AL36)</f>
        <v>1.0865221265380802</v>
      </c>
      <c r="AJ36" s="82">
        <f>SIN(AL36+RADIANS($AB$9))</f>
        <v>0.88276233835761786</v>
      </c>
      <c r="AK36" s="82">
        <f>$AB$7*SIN(AL36)</f>
        <v>0.25970170522640584</v>
      </c>
      <c r="AL36" s="82">
        <f>2*ATAN(AM36)</f>
        <v>-1.8923905487606003</v>
      </c>
      <c r="AM36" s="82">
        <f>SQRT((1+$AB$7)/(1-$AB$7))*TAN(AN36/2)</f>
        <v>-1.3871972791966303</v>
      </c>
      <c r="AN36" s="146">
        <f>$AU36+$AB$7*SIN(AO36)</f>
        <v>-2.1446192063617886</v>
      </c>
      <c r="AO36" s="146">
        <f>$AU36+$AB$7*SIN(AP36)</f>
        <v>-2.1446217575462914</v>
      </c>
      <c r="AP36" s="146">
        <f>$AU36+$AB$7*SIN(AQ36)</f>
        <v>-2.1446389258092453</v>
      </c>
      <c r="AQ36" s="146">
        <f>$AU36+$AB$7*SIN(AR36)</f>
        <v>-2.1447544482277445</v>
      </c>
      <c r="AR36" s="146">
        <f>$AU36+$AB$7*SIN(AS36)</f>
        <v>-2.1455312435934357</v>
      </c>
      <c r="AS36" s="146">
        <f>$AU36+$AB$7*SIN(AT36)</f>
        <v>-2.1507305887569808</v>
      </c>
      <c r="AT36" s="146">
        <f>$AU36+$AB$7*SIN(AU36)</f>
        <v>-2.1845279031246023</v>
      </c>
      <c r="AU36" s="146">
        <f>RADIANS($AB$9)+$AB$18*(F36-AB$15)</f>
        <v>-2.374510519629573</v>
      </c>
      <c r="AW36" s="90">
        <v>400</v>
      </c>
      <c r="AX36" s="96">
        <f t="shared" si="0"/>
        <v>9.9114329463556305E-3</v>
      </c>
      <c r="AY36" s="82">
        <f t="shared" si="1"/>
        <v>1.6709990308194211E-3</v>
      </c>
      <c r="AZ36" s="82">
        <f t="shared" si="2"/>
        <v>8.2404339155362095E-3</v>
      </c>
      <c r="BA36" s="82">
        <f t="shared" si="3"/>
        <v>1.1935824039166303</v>
      </c>
      <c r="BB36" s="82">
        <f t="shared" si="4"/>
        <v>0.99968331103553199</v>
      </c>
      <c r="BC36" s="82">
        <f t="shared" si="5"/>
        <v>-2.356309530174582</v>
      </c>
      <c r="BD36" s="82">
        <f t="shared" si="6"/>
        <v>-2.4146063879910402</v>
      </c>
      <c r="BE36" s="82">
        <f t="shared" si="12"/>
        <v>-2.535414428217162</v>
      </c>
      <c r="BF36" s="82">
        <f t="shared" si="12"/>
        <v>-2.5354311459655587</v>
      </c>
      <c r="BG36" s="82">
        <f t="shared" si="12"/>
        <v>-2.5355054560776331</v>
      </c>
      <c r="BH36" s="82">
        <f t="shared" si="12"/>
        <v>-2.5358357169830859</v>
      </c>
      <c r="BI36" s="82">
        <f t="shared" si="12"/>
        <v>-2.5373026028580736</v>
      </c>
      <c r="BJ36" s="82">
        <f t="shared" si="12"/>
        <v>-2.5438000883638558</v>
      </c>
      <c r="BK36" s="82">
        <f t="shared" si="12"/>
        <v>-2.5722448497210881</v>
      </c>
      <c r="BL36" s="82">
        <f t="shared" si="8"/>
        <v>-2.6913661328867446</v>
      </c>
    </row>
    <row r="37" spans="1:64" s="82" customFormat="1" ht="12.95" customHeight="1" x14ac:dyDescent="0.2">
      <c r="A37" s="36" t="s">
        <v>197</v>
      </c>
      <c r="B37" s="41" t="s">
        <v>196</v>
      </c>
      <c r="C37" s="36">
        <v>40539.821000000004</v>
      </c>
      <c r="D37" s="36"/>
      <c r="E37" s="146">
        <f>+(C37-C$7)/C$8</f>
        <v>517.00364476643517</v>
      </c>
      <c r="F37" s="146">
        <f>ROUND(2*E37,0)/2</f>
        <v>517</v>
      </c>
      <c r="G37" s="146">
        <f>+C37-(C$7+F37*C$8)</f>
        <v>1.5069894732732791E-2</v>
      </c>
      <c r="H37" s="146"/>
      <c r="I37" s="146">
        <f>G37</f>
        <v>1.5069894732732791E-2</v>
      </c>
      <c r="J37" s="146"/>
      <c r="L37" s="146"/>
      <c r="M37" s="146"/>
      <c r="N37" s="146"/>
      <c r="O37" s="146"/>
      <c r="P37" s="146"/>
      <c r="Q37" s="147">
        <f>+C37-15018.5</f>
        <v>25521.321000000004</v>
      </c>
      <c r="S37" s="9">
        <v>0.1</v>
      </c>
      <c r="T37" s="146"/>
      <c r="U37" s="146"/>
      <c r="V37" s="146"/>
      <c r="Z37" s="82">
        <f>F37</f>
        <v>517</v>
      </c>
      <c r="AA37" s="146">
        <f>AB$3+AB$4*Z37+AB$5*Z37^2+AH37</f>
        <v>9.512726807374184E-3</v>
      </c>
      <c r="AB37" s="146">
        <f>IF(S37&lt;&gt;0,G37-AH37, -9999)</f>
        <v>7.1037089761349682E-3</v>
      </c>
      <c r="AC37" s="146">
        <f>+G37-P37</f>
        <v>1.5069894732732791E-2</v>
      </c>
      <c r="AD37" s="146">
        <f>IF(S37&lt;&gt;0,G37-AA37, -9999)</f>
        <v>5.5571679253586075E-3</v>
      </c>
      <c r="AE37" s="146">
        <f>+(G37-AA37)^2*S37</f>
        <v>3.0882115350634491E-6</v>
      </c>
      <c r="AF37" s="82">
        <f>IF(S37&lt;&gt;0,G37-P37, -9999)</f>
        <v>1.5069894732732791E-2</v>
      </c>
      <c r="AG37" s="9"/>
      <c r="AH37" s="82">
        <f>$AB$6*($AB$11/AI37*AJ37+$AB$12)</f>
        <v>7.9661857565978232E-3</v>
      </c>
      <c r="AI37" s="82">
        <f>1+$AB$7*COS(AL37)</f>
        <v>1.0763504866797702</v>
      </c>
      <c r="AJ37" s="82">
        <f>SIN(AL37+RADIANS($AB$9))</f>
        <v>0.86381099450707322</v>
      </c>
      <c r="AK37" s="82">
        <f>$AB$7*SIN(AL37)</f>
        <v>0.26287194080376242</v>
      </c>
      <c r="AL37" s="82">
        <f>2*ATAN(AM37)</f>
        <v>-1.8534664443370708</v>
      </c>
      <c r="AM37" s="82">
        <f>SQRT((1+$AB$7)/(1-$AB$7))*TAN(AN37/2)</f>
        <v>-1.3317734025322596</v>
      </c>
      <c r="AN37" s="146">
        <f>$AU37+$AB$7*SIN(AO37)</f>
        <v>-2.1100010602691324</v>
      </c>
      <c r="AO37" s="146">
        <f>$AU37+$AB$7*SIN(AP37)</f>
        <v>-2.1100029768297519</v>
      </c>
      <c r="AP37" s="146">
        <f>$AU37+$AB$7*SIN(AQ37)</f>
        <v>-2.1100166127355764</v>
      </c>
      <c r="AQ37" s="146">
        <f>$AU37+$AB$7*SIN(AR37)</f>
        <v>-2.1101136202273989</v>
      </c>
      <c r="AR37" s="146">
        <f>$AU37+$AB$7*SIN(AS37)</f>
        <v>-2.1108032900801312</v>
      </c>
      <c r="AS37" s="146">
        <f>$AU37+$AB$7*SIN(AT37)</f>
        <v>-2.1156837934007311</v>
      </c>
      <c r="AT37" s="146">
        <f>$AU37+$AB$7*SIN(AU37)</f>
        <v>-2.149163524227486</v>
      </c>
      <c r="AU37" s="146">
        <f>RADIANS($AB$9)+$AB$18*(F37-AB$15)</f>
        <v>-2.3448978454933886</v>
      </c>
      <c r="AW37" s="90">
        <v>500</v>
      </c>
      <c r="AX37" s="96">
        <f t="shared" si="0"/>
        <v>9.6576850783500409E-3</v>
      </c>
      <c r="AY37" s="82">
        <f t="shared" si="1"/>
        <v>1.5646401451955188E-3</v>
      </c>
      <c r="AZ37" s="82">
        <f t="shared" si="2"/>
        <v>8.093044933154523E-3</v>
      </c>
      <c r="BA37" s="82">
        <f t="shared" si="3"/>
        <v>1.093677969561768</v>
      </c>
      <c r="BB37" s="82">
        <f t="shared" si="4"/>
        <v>0.89542948985960513</v>
      </c>
      <c r="BC37" s="82">
        <f t="shared" si="5"/>
        <v>-1.9200758421270991</v>
      </c>
      <c r="BD37" s="82">
        <f t="shared" si="6"/>
        <v>-1.4284727849801799</v>
      </c>
      <c r="BE37" s="82">
        <f t="shared" si="12"/>
        <v>-2.1690461476631948</v>
      </c>
      <c r="BF37" s="82">
        <f t="shared" si="12"/>
        <v>-2.1690492230034102</v>
      </c>
      <c r="BG37" s="82">
        <f t="shared" si="12"/>
        <v>-2.1690691707344163</v>
      </c>
      <c r="BH37" s="82">
        <f t="shared" si="12"/>
        <v>-2.169198544515397</v>
      </c>
      <c r="BI37" s="82">
        <f t="shared" si="12"/>
        <v>-2.1700370210508177</v>
      </c>
      <c r="BJ37" s="82">
        <f t="shared" si="12"/>
        <v>-2.1754464893598784</v>
      </c>
      <c r="BK37" s="82">
        <f t="shared" si="12"/>
        <v>-2.209382392761194</v>
      </c>
      <c r="BL37" s="82">
        <f t="shared" si="8"/>
        <v>-2.3952393915249015</v>
      </c>
    </row>
    <row r="38" spans="1:64" s="82" customFormat="1" ht="12.95" customHeight="1" x14ac:dyDescent="0.2">
      <c r="A38" s="36" t="s">
        <v>199</v>
      </c>
      <c r="B38" s="41" t="s">
        <v>191</v>
      </c>
      <c r="C38" s="36">
        <v>40930.541400000002</v>
      </c>
      <c r="D38" s="50">
        <v>1E-4</v>
      </c>
      <c r="E38" s="146">
        <f>+(C38-C$7)/C$8</f>
        <v>611.50228756017611</v>
      </c>
      <c r="F38" s="146">
        <f>ROUND(2*E38,0)/2</f>
        <v>611.5</v>
      </c>
      <c r="G38" s="146">
        <f>+C38-(C$7+F38*C$8)</f>
        <v>9.4582990859635174E-3</v>
      </c>
      <c r="H38" s="146"/>
      <c r="I38" s="146"/>
      <c r="J38" s="146">
        <f>G38</f>
        <v>9.4582990859635174E-3</v>
      </c>
      <c r="L38" s="146"/>
      <c r="M38" s="146"/>
      <c r="N38" s="146"/>
      <c r="O38" s="146"/>
      <c r="P38" s="146"/>
      <c r="Q38" s="147">
        <f>+C38-15018.5</f>
        <v>25912.041400000002</v>
      </c>
      <c r="S38" s="9">
        <v>1</v>
      </c>
      <c r="T38" s="146"/>
      <c r="U38" s="146"/>
      <c r="V38" s="146"/>
      <c r="Z38" s="82">
        <f>F38</f>
        <v>611.5</v>
      </c>
      <c r="AA38" s="146">
        <f>AB$3+AB$4*Z38+AB$5*Z38^2+AH38</f>
        <v>8.2971081689955529E-3</v>
      </c>
      <c r="AB38" s="146">
        <f>IF(S38&lt;&gt;0,G38-AH38, -9999)</f>
        <v>2.6070264963567458E-3</v>
      </c>
      <c r="AC38" s="146">
        <f>+G38-P38</f>
        <v>9.4582990859635174E-3</v>
      </c>
      <c r="AD38" s="146">
        <f>IF(S38&lt;&gt;0,G38-AA38, -9999)</f>
        <v>1.1611909169679645E-3</v>
      </c>
      <c r="AE38" s="146">
        <f>+(G38-AA38)^2*S38</f>
        <v>1.3483643456489024E-6</v>
      </c>
      <c r="AF38" s="82">
        <f>IF(S38&lt;&gt;0,G38-P38, -9999)</f>
        <v>9.4582990859635174E-3</v>
      </c>
      <c r="AG38" s="9"/>
      <c r="AH38" s="82">
        <f>$AB$6*($AB$11/AI38*AJ38+$AB$12)</f>
        <v>6.8512725896067717E-3</v>
      </c>
      <c r="AI38" s="82">
        <f>1+$AB$7*COS(AL38)</f>
        <v>0.9859636750743378</v>
      </c>
      <c r="AJ38" s="82">
        <f>SIN(AL38+RADIANS($AB$9))</f>
        <v>0.65093539477753104</v>
      </c>
      <c r="AK38" s="82">
        <f>$AB$7*SIN(AL38)</f>
        <v>0.27337526526874334</v>
      </c>
      <c r="AL38" s="82">
        <f>2*ATAN(AM38)</f>
        <v>-1.5194968432306653</v>
      </c>
      <c r="AM38" s="82">
        <f>SQRT((1+$AB$7)/(1-$AB$7))*TAN(AN38/2)</f>
        <v>-0.94997273134332083</v>
      </c>
      <c r="AN38" s="146">
        <f>$AU38+$AB$7*SIN(AO38)</f>
        <v>-1.7983812035851992</v>
      </c>
      <c r="AO38" s="146">
        <f>$AU38+$AB$7*SIN(AP38)</f>
        <v>-1.7983812265445309</v>
      </c>
      <c r="AP38" s="146">
        <f>$AU38+$AB$7*SIN(AQ38)</f>
        <v>-1.7983815982851907</v>
      </c>
      <c r="AQ38" s="146">
        <f>$AU38+$AB$7*SIN(AR38)</f>
        <v>-1.7983876171542299</v>
      </c>
      <c r="AR38" s="146">
        <f>$AU38+$AB$7*SIN(AS38)</f>
        <v>-1.798485047162834</v>
      </c>
      <c r="AS38" s="146">
        <f>$AU38+$AB$7*SIN(AT38)</f>
        <v>-1.8000565284121965</v>
      </c>
      <c r="AT38" s="146">
        <f>$AU38+$AB$7*SIN(AU38)</f>
        <v>-1.824083581026303</v>
      </c>
      <c r="AU38" s="146">
        <f>RADIANS($AB$9)+$AB$18*(F38-AB$15)</f>
        <v>-2.0650580749064469</v>
      </c>
      <c r="AW38" s="90">
        <v>600</v>
      </c>
      <c r="AX38" s="96">
        <f t="shared" si="0"/>
        <v>8.4767126586513444E-3</v>
      </c>
      <c r="AY38" s="82">
        <f t="shared" si="1"/>
        <v>1.4580994208275731E-3</v>
      </c>
      <c r="AZ38" s="82">
        <f t="shared" si="2"/>
        <v>7.018613237823771E-3</v>
      </c>
      <c r="BA38" s="82">
        <f t="shared" si="3"/>
        <v>0.99624900339587952</v>
      </c>
      <c r="BB38" s="82">
        <f t="shared" si="4"/>
        <v>0.67900909791385544</v>
      </c>
      <c r="BC38" s="82">
        <f t="shared" si="5"/>
        <v>-1.557092895007318</v>
      </c>
      <c r="BD38" s="82">
        <f t="shared" si="6"/>
        <v>-0.98638960975441248</v>
      </c>
      <c r="BE38" s="82">
        <f t="shared" si="12"/>
        <v>-1.8348661231483496</v>
      </c>
      <c r="BF38" s="82">
        <f t="shared" si="12"/>
        <v>-1.8348661739486649</v>
      </c>
      <c r="BG38" s="82">
        <f t="shared" si="12"/>
        <v>-1.8348668849580281</v>
      </c>
      <c r="BH38" s="82">
        <f t="shared" si="12"/>
        <v>-1.8348768361629602</v>
      </c>
      <c r="BI38" s="82">
        <f t="shared" si="12"/>
        <v>-1.8350160736660706</v>
      </c>
      <c r="BJ38" s="82">
        <f t="shared" si="12"/>
        <v>-1.8369568271108472</v>
      </c>
      <c r="BK38" s="82">
        <f t="shared" si="12"/>
        <v>-1.8626991791728089</v>
      </c>
      <c r="BL38" s="82">
        <f t="shared" si="8"/>
        <v>-2.0991126501630584</v>
      </c>
    </row>
    <row r="39" spans="1:64" s="82" customFormat="1" ht="12.95" customHeight="1" x14ac:dyDescent="0.2">
      <c r="A39" s="36" t="s">
        <v>199</v>
      </c>
      <c r="B39" s="41" t="s">
        <v>191</v>
      </c>
      <c r="C39" s="36">
        <v>40930.541499999999</v>
      </c>
      <c r="D39" s="50">
        <v>2.0000000000000001E-4</v>
      </c>
      <c r="E39" s="146">
        <f>+(C39-C$7)/C$8</f>
        <v>611.50231174592136</v>
      </c>
      <c r="F39" s="146">
        <f>ROUND(2*E39,0)/2</f>
        <v>611.5</v>
      </c>
      <c r="G39" s="146">
        <f>+C39-(C$7+F39*C$8)</f>
        <v>9.5582990834373049E-3</v>
      </c>
      <c r="H39" s="146"/>
      <c r="I39" s="146"/>
      <c r="J39" s="146">
        <f>G39</f>
        <v>9.5582990834373049E-3</v>
      </c>
      <c r="L39" s="146"/>
      <c r="M39" s="146"/>
      <c r="N39" s="146"/>
      <c r="O39" s="146"/>
      <c r="P39" s="146"/>
      <c r="Q39" s="147">
        <f>+C39-15018.5</f>
        <v>25912.041499999999</v>
      </c>
      <c r="S39" s="9">
        <v>1</v>
      </c>
      <c r="T39" s="146"/>
      <c r="U39" s="146"/>
      <c r="V39" s="146"/>
      <c r="Z39" s="82">
        <f>F39</f>
        <v>611.5</v>
      </c>
      <c r="AA39" s="146">
        <f>AB$3+AB$4*Z39+AB$5*Z39^2+AH39</f>
        <v>8.2971081689955529E-3</v>
      </c>
      <c r="AB39" s="146">
        <f>IF(S39&lt;&gt;0,G39-AH39, -9999)</f>
        <v>2.7070264938305333E-3</v>
      </c>
      <c r="AC39" s="146">
        <f>+G39-P39</f>
        <v>9.5582990834373049E-3</v>
      </c>
      <c r="AD39" s="146">
        <f>IF(S39&lt;&gt;0,G39-AA39, -9999)</f>
        <v>1.2611909144417521E-3</v>
      </c>
      <c r="AE39" s="146">
        <f>+(G39-AA39)^2*S39</f>
        <v>1.5906025226704227E-6</v>
      </c>
      <c r="AF39" s="82">
        <f>IF(S39&lt;&gt;0,G39-P39, -9999)</f>
        <v>9.5582990834373049E-3</v>
      </c>
      <c r="AG39" s="9"/>
      <c r="AH39" s="82">
        <f>$AB$6*($AB$11/AI39*AJ39+$AB$12)</f>
        <v>6.8512725896067717E-3</v>
      </c>
      <c r="AI39" s="82">
        <f>1+$AB$7*COS(AL39)</f>
        <v>0.9859636750743378</v>
      </c>
      <c r="AJ39" s="82">
        <f>SIN(AL39+RADIANS($AB$9))</f>
        <v>0.65093539477753104</v>
      </c>
      <c r="AK39" s="82">
        <f>$AB$7*SIN(AL39)</f>
        <v>0.27337526526874334</v>
      </c>
      <c r="AL39" s="82">
        <f>2*ATAN(AM39)</f>
        <v>-1.5194968432306653</v>
      </c>
      <c r="AM39" s="82">
        <f>SQRT((1+$AB$7)/(1-$AB$7))*TAN(AN39/2)</f>
        <v>-0.94997273134332083</v>
      </c>
      <c r="AN39" s="146">
        <f>$AU39+$AB$7*SIN(AO39)</f>
        <v>-1.7983812035851992</v>
      </c>
      <c r="AO39" s="146">
        <f>$AU39+$AB$7*SIN(AP39)</f>
        <v>-1.7983812265445309</v>
      </c>
      <c r="AP39" s="146">
        <f>$AU39+$AB$7*SIN(AQ39)</f>
        <v>-1.7983815982851907</v>
      </c>
      <c r="AQ39" s="146">
        <f>$AU39+$AB$7*SIN(AR39)</f>
        <v>-1.7983876171542299</v>
      </c>
      <c r="AR39" s="146">
        <f>$AU39+$AB$7*SIN(AS39)</f>
        <v>-1.798485047162834</v>
      </c>
      <c r="AS39" s="146">
        <f>$AU39+$AB$7*SIN(AT39)</f>
        <v>-1.8000565284121965</v>
      </c>
      <c r="AT39" s="146">
        <f>$AU39+$AB$7*SIN(AU39)</f>
        <v>-1.824083581026303</v>
      </c>
      <c r="AU39" s="146">
        <f>RADIANS($AB$9)+$AB$18*(F39-AB$15)</f>
        <v>-2.0650580749064469</v>
      </c>
      <c r="AW39" s="90">
        <v>700</v>
      </c>
      <c r="AX39" s="96">
        <f t="shared" si="0"/>
        <v>6.7044605606575523E-3</v>
      </c>
      <c r="AY39" s="82">
        <f t="shared" si="1"/>
        <v>1.3513768577155835E-3</v>
      </c>
      <c r="AZ39" s="82">
        <f t="shared" si="2"/>
        <v>5.3530837029419683E-3</v>
      </c>
      <c r="BA39" s="82">
        <f t="shared" si="3"/>
        <v>0.91472758234418583</v>
      </c>
      <c r="BB39" s="82">
        <f t="shared" si="4"/>
        <v>0.42894946676844176</v>
      </c>
      <c r="BC39" s="82">
        <f t="shared" si="5"/>
        <v>-1.254010365622356</v>
      </c>
      <c r="BD39" s="82">
        <f t="shared" si="6"/>
        <v>-0.72453782270341738</v>
      </c>
      <c r="BE39" s="82">
        <f t="shared" si="12"/>
        <v>-1.5294840953694424</v>
      </c>
      <c r="BF39" s="82">
        <f t="shared" si="12"/>
        <v>-1.5294840953682272</v>
      </c>
      <c r="BG39" s="82">
        <f t="shared" si="12"/>
        <v>-1.5294840954757098</v>
      </c>
      <c r="BH39" s="82">
        <f t="shared" si="12"/>
        <v>-1.5294840859685233</v>
      </c>
      <c r="BI39" s="82">
        <f t="shared" si="12"/>
        <v>-1.5294849269187687</v>
      </c>
      <c r="BJ39" s="82">
        <f t="shared" si="12"/>
        <v>-1.529410607422947</v>
      </c>
      <c r="BK39" s="82">
        <f t="shared" si="12"/>
        <v>-1.5365962563934752</v>
      </c>
      <c r="BL39" s="82">
        <f t="shared" si="8"/>
        <v>-1.8029859088012152</v>
      </c>
    </row>
    <row r="40" spans="1:64" s="82" customFormat="1" ht="12.95" customHeight="1" x14ac:dyDescent="0.2">
      <c r="A40" s="36" t="s">
        <v>200</v>
      </c>
      <c r="B40" s="41" t="s">
        <v>201</v>
      </c>
      <c r="C40" s="36">
        <v>41544.525000000001</v>
      </c>
      <c r="D40" s="50">
        <v>0.01</v>
      </c>
      <c r="E40" s="146">
        <f>+(C40-C$7)/C$8</f>
        <v>759.99880040571816</v>
      </c>
      <c r="F40" s="146">
        <f>ROUND(2*E40,0)/2</f>
        <v>760</v>
      </c>
      <c r="G40" s="146">
        <f>+C40-(C$7+F40*C$8)</f>
        <v>-4.9599226404097863E-3</v>
      </c>
      <c r="H40" s="146"/>
      <c r="I40" s="146">
        <f>G40</f>
        <v>-4.9599226404097863E-3</v>
      </c>
      <c r="J40" s="146"/>
      <c r="L40" s="146"/>
      <c r="M40" s="146"/>
      <c r="N40" s="146"/>
      <c r="O40" s="146"/>
      <c r="P40" s="146"/>
      <c r="Q40" s="147">
        <f>+C40-15018.5</f>
        <v>26526.025000000001</v>
      </c>
      <c r="S40" s="9">
        <v>0.1</v>
      </c>
      <c r="T40" s="146"/>
      <c r="U40" s="146"/>
      <c r="V40" s="146"/>
      <c r="Z40" s="82">
        <f>F40</f>
        <v>760</v>
      </c>
      <c r="AA40" s="146">
        <f>AB$3+AB$4*Z40+AB$5*Z40^2+AH40</f>
        <v>5.4742360626464544E-3</v>
      </c>
      <c r="AB40" s="146">
        <f>IF(S40&lt;&gt;0,G40-AH40, -9999)</f>
        <v>-9.1469026658049929E-3</v>
      </c>
      <c r="AC40" s="146">
        <f>+G40-P40</f>
        <v>-4.9599226404097863E-3</v>
      </c>
      <c r="AD40" s="146">
        <f>IF(S40&lt;&gt;0,G40-AA40, -9999)</f>
        <v>-1.0434158703056241E-2</v>
      </c>
      <c r="AE40" s="146">
        <f>+(G40-AA40)^2*S40</f>
        <v>1.0887166784056429E-5</v>
      </c>
      <c r="AF40" s="82">
        <f>IF(S40&lt;&gt;0,G40-P40, -9999)</f>
        <v>-4.9599226404097863E-3</v>
      </c>
      <c r="AG40" s="9"/>
      <c r="AH40" s="82">
        <f>$AB$6*($AB$11/AI40*AJ40+$AB$12)</f>
        <v>4.1869800253952058E-3</v>
      </c>
      <c r="AI40" s="82">
        <f>1+$AB$7*COS(AL40)</f>
        <v>0.87445976953363436</v>
      </c>
      <c r="AJ40" s="82">
        <f>SIN(AL40+RADIANS($AB$9))</f>
        <v>0.27988565992701131</v>
      </c>
      <c r="AK40" s="82">
        <f>$AB$7*SIN(AL40)</f>
        <v>0.243250292112109</v>
      </c>
      <c r="AL40" s="82">
        <f>2*ATAN(AM40)</f>
        <v>-1.0943558754304297</v>
      </c>
      <c r="AM40" s="82">
        <f>SQRT((1+$AB$7)/(1-$AB$7))*TAN(AN40/2)</f>
        <v>-0.60922903977459342</v>
      </c>
      <c r="AN40" s="146">
        <f>$AU40+$AB$7*SIN(AO40)</f>
        <v>-1.3577625545770984</v>
      </c>
      <c r="AO40" s="146">
        <f>$AU40+$AB$7*SIN(AP40)</f>
        <v>-1.3577625585983168</v>
      </c>
      <c r="AP40" s="146">
        <f>$AU40+$AB$7*SIN(AQ40)</f>
        <v>-1.3577624891169795</v>
      </c>
      <c r="AQ40" s="146">
        <f>$AU40+$AB$7*SIN(AR40)</f>
        <v>-1.3577636896657488</v>
      </c>
      <c r="AR40" s="146">
        <f>$AU40+$AB$7*SIN(AS40)</f>
        <v>-1.3577429466533055</v>
      </c>
      <c r="AS40" s="146">
        <f>$AU40+$AB$7*SIN(AT40)</f>
        <v>-1.3581016233876333</v>
      </c>
      <c r="AT40" s="146">
        <f>$AU40+$AB$7*SIN(AU40)</f>
        <v>-1.3519811241399657</v>
      </c>
      <c r="AU40" s="146">
        <f>RADIANS($AB$9)+$AB$18*(F40-AB$15)</f>
        <v>-1.6253098639841097</v>
      </c>
      <c r="AW40" s="90">
        <v>800</v>
      </c>
      <c r="AX40" s="96">
        <f t="shared" si="0"/>
        <v>4.6140815303970534E-3</v>
      </c>
      <c r="AY40" s="82">
        <f t="shared" si="1"/>
        <v>1.2444724558595501E-3</v>
      </c>
      <c r="AZ40" s="82">
        <f t="shared" si="2"/>
        <v>3.3696090745375029E-3</v>
      </c>
      <c r="BA40" s="82">
        <f t="shared" si="3"/>
        <v>0.85102110781694074</v>
      </c>
      <c r="BB40" s="82">
        <f t="shared" si="4"/>
        <v>0.18358038202786378</v>
      </c>
      <c r="BC40" s="82">
        <f t="shared" si="5"/>
        <v>-0.99530837348952605</v>
      </c>
      <c r="BD40" s="82">
        <f t="shared" si="6"/>
        <v>-0.54326046988355647</v>
      </c>
      <c r="BE40" s="82">
        <f t="shared" si="12"/>
        <v>-1.2473206984746386</v>
      </c>
      <c r="BF40" s="82">
        <f t="shared" si="12"/>
        <v>-1.2473207737825527</v>
      </c>
      <c r="BG40" s="82">
        <f t="shared" si="12"/>
        <v>-1.2473199082804975</v>
      </c>
      <c r="BH40" s="82">
        <f t="shared" si="12"/>
        <v>-1.2473298554947276</v>
      </c>
      <c r="BI40" s="82">
        <f t="shared" si="12"/>
        <v>-1.2472155499625548</v>
      </c>
      <c r="BJ40" s="82">
        <f t="shared" si="12"/>
        <v>-1.2485314169201285</v>
      </c>
      <c r="BK40" s="82">
        <f t="shared" si="12"/>
        <v>-1.2336831141799851</v>
      </c>
      <c r="BL40" s="82">
        <f t="shared" si="8"/>
        <v>-1.5068591674393721</v>
      </c>
    </row>
    <row r="41" spans="1:64" s="82" customFormat="1" ht="12.95" customHeight="1" x14ac:dyDescent="0.2">
      <c r="A41" s="36" t="s">
        <v>202</v>
      </c>
      <c r="B41" s="41"/>
      <c r="C41" s="36">
        <v>41941.464</v>
      </c>
      <c r="D41" s="50"/>
      <c r="E41" s="146">
        <f>+(C41-C$7)/C$8</f>
        <v>856.00145798874883</v>
      </c>
      <c r="F41" s="146">
        <f>ROUND(2*E41,0)/2</f>
        <v>856</v>
      </c>
      <c r="G41" s="146">
        <f>+C41-(C$7+F41*C$8)</f>
        <v>6.0282976555754431E-3</v>
      </c>
      <c r="H41" s="146"/>
      <c r="I41" s="146"/>
      <c r="J41" s="146">
        <f>G41</f>
        <v>6.0282976555754431E-3</v>
      </c>
      <c r="L41" s="146"/>
      <c r="M41" s="146"/>
      <c r="N41" s="146"/>
      <c r="O41" s="146"/>
      <c r="P41" s="146"/>
      <c r="Q41" s="147">
        <f>+C41-15018.5</f>
        <v>26922.964</v>
      </c>
      <c r="S41" s="9">
        <v>1</v>
      </c>
      <c r="T41" s="146"/>
      <c r="U41" s="146"/>
      <c r="V41" s="146"/>
      <c r="Z41" s="82">
        <f>F41</f>
        <v>856</v>
      </c>
      <c r="AA41" s="146">
        <f>AB$3+AB$4*Z41+AB$5*Z41^2+AH41</f>
        <v>3.3808461686938534E-3</v>
      </c>
      <c r="AB41" s="146">
        <f>IF(S41&lt;&gt;0,G41-AH41, -9999)</f>
        <v>3.8319780505383628E-3</v>
      </c>
      <c r="AC41" s="146">
        <f>+G41-P41</f>
        <v>6.0282976555754431E-3</v>
      </c>
      <c r="AD41" s="146">
        <f>IF(S41&lt;&gt;0,G41-AA41, -9999)</f>
        <v>2.6474514868815896E-3</v>
      </c>
      <c r="AE41" s="146">
        <f>+(G41-AA41)^2*S41</f>
        <v>7.0089993753915394E-6</v>
      </c>
      <c r="AF41" s="82">
        <f>IF(S41&lt;&gt;0,G41-P41, -9999)</f>
        <v>6.0282976555754431E-3</v>
      </c>
      <c r="AG41" s="9"/>
      <c r="AH41" s="82">
        <f>$AB$6*($AB$11/AI41*AJ41+$AB$12)</f>
        <v>2.1963196050370803E-3</v>
      </c>
      <c r="AI41" s="82">
        <f>1+$AB$7*COS(AL41)</f>
        <v>0.82242981540853177</v>
      </c>
      <c r="AJ41" s="82">
        <f>SIN(AL41+RADIANS($AB$9))</f>
        <v>5.4223208539331706E-2</v>
      </c>
      <c r="AK41" s="82">
        <f>$AB$7*SIN(AL41)</f>
        <v>0.20832638724445465</v>
      </c>
      <c r="AL41" s="82">
        <f>2*ATAN(AM41)</f>
        <v>-0.86493068293748332</v>
      </c>
      <c r="AM41" s="82">
        <f>SQRT((1+$AB$7)/(1-$AB$7))*TAN(AN41/2)</f>
        <v>-0.46160829185025265</v>
      </c>
      <c r="AN41" s="146">
        <f>$AU41+$AB$7*SIN(AO41)</f>
        <v>-1.0973971269888545</v>
      </c>
      <c r="AO41" s="146">
        <f>$AU41+$AB$7*SIN(AP41)</f>
        <v>-1.0973979224916044</v>
      </c>
      <c r="AP41" s="146">
        <f>$AU41+$AB$7*SIN(AQ41)</f>
        <v>-1.0973915482937544</v>
      </c>
      <c r="AQ41" s="146">
        <f>$AU41+$AB$7*SIN(AR41)</f>
        <v>-1.097442625642262</v>
      </c>
      <c r="AR41" s="146">
        <f>$AU41+$AB$7*SIN(AS41)</f>
        <v>-1.0970334786251541</v>
      </c>
      <c r="AS41" s="146">
        <f>$AU41+$AB$7*SIN(AT41)</f>
        <v>-1.1003201184171612</v>
      </c>
      <c r="AT41" s="146">
        <f>$AU41+$AB$7*SIN(AU41)</f>
        <v>-1.07448679657108</v>
      </c>
      <c r="AU41" s="146">
        <f>RADIANS($AB$9)+$AB$18*(F41-AB$15)</f>
        <v>-1.34102819227674</v>
      </c>
      <c r="AW41" s="90">
        <v>900</v>
      </c>
      <c r="AX41" s="96">
        <f t="shared" si="0"/>
        <v>2.4034207494346652E-3</v>
      </c>
      <c r="AY41" s="82">
        <f t="shared" si="1"/>
        <v>1.1373862152594732E-3</v>
      </c>
      <c r="AZ41" s="82">
        <f t="shared" si="2"/>
        <v>1.2660345341751918E-3</v>
      </c>
      <c r="BA41" s="82">
        <f t="shared" si="3"/>
        <v>0.80314640432720485</v>
      </c>
      <c r="BB41" s="82">
        <f t="shared" si="4"/>
        <v>-4.2433253637820967E-2</v>
      </c>
      <c r="BC41" s="82">
        <f t="shared" si="5"/>
        <v>-0.76823487034440896</v>
      </c>
      <c r="BD41" s="82">
        <f t="shared" si="6"/>
        <v>-0.40419490480083603</v>
      </c>
      <c r="BE41" s="82">
        <f t="shared" si="12"/>
        <v>-0.98294713049954252</v>
      </c>
      <c r="BF41" s="82">
        <f t="shared" si="12"/>
        <v>-0.9829498155032832</v>
      </c>
      <c r="BG41" s="82">
        <f t="shared" si="12"/>
        <v>-0.98293212860843315</v>
      </c>
      <c r="BH41" s="82">
        <f t="shared" si="12"/>
        <v>-0.98304864593089702</v>
      </c>
      <c r="BI41" s="82">
        <f t="shared" si="12"/>
        <v>-0.98228143029170401</v>
      </c>
      <c r="BJ41" s="82">
        <f t="shared" si="12"/>
        <v>-0.98734957062816764</v>
      </c>
      <c r="BK41" s="82">
        <f t="shared" si="12"/>
        <v>-0.95455052302645915</v>
      </c>
      <c r="BL41" s="82">
        <f t="shared" si="8"/>
        <v>-1.210732426077529</v>
      </c>
    </row>
    <row r="42" spans="1:64" s="82" customFormat="1" ht="12.95" customHeight="1" x14ac:dyDescent="0.2">
      <c r="A42" s="35" t="s">
        <v>106</v>
      </c>
      <c r="B42" s="41"/>
      <c r="C42" s="36">
        <v>42036.572999999997</v>
      </c>
      <c r="D42" s="36"/>
      <c r="E42" s="146">
        <f>+(C42-C$7)/C$8</f>
        <v>879.00427897651821</v>
      </c>
      <c r="F42" s="146">
        <f>ROUND(2*E42,0)/2</f>
        <v>879</v>
      </c>
      <c r="G42" s="146">
        <f>+C42-(C$7+F42*C$8)</f>
        <v>1.7692142100713681E-2</v>
      </c>
      <c r="H42" s="146"/>
      <c r="I42" s="146">
        <f>G42</f>
        <v>1.7692142100713681E-2</v>
      </c>
      <c r="J42" s="146"/>
      <c r="K42" s="146"/>
      <c r="L42" s="146"/>
      <c r="M42" s="146"/>
      <c r="N42" s="146"/>
      <c r="O42" s="146"/>
      <c r="P42" s="146"/>
      <c r="Q42" s="147">
        <f>+C42-15018.5</f>
        <v>27018.072999999997</v>
      </c>
      <c r="S42" s="9">
        <v>0.1</v>
      </c>
      <c r="T42" s="146"/>
      <c r="U42" s="146"/>
      <c r="V42" s="146"/>
      <c r="Z42" s="82">
        <f>F42</f>
        <v>879</v>
      </c>
      <c r="AA42" s="146">
        <f>AB$3+AB$4*Z42+AB$5*Z42^2+AH42</f>
        <v>2.8699914400135344E-3</v>
      </c>
      <c r="AB42" s="146">
        <f>IF(S42&lt;&gt;0,G42-AH42, -9999)</f>
        <v>1.5982040070009456E-2</v>
      </c>
      <c r="AC42" s="146">
        <f>+G42-P42</f>
        <v>1.7692142100713681E-2</v>
      </c>
      <c r="AD42" s="146">
        <f>IF(S42&lt;&gt;0,G42-AA42, -9999)</f>
        <v>1.4822150660700147E-2</v>
      </c>
      <c r="AE42" s="146">
        <f>+(G42-AA42)^2*S42</f>
        <v>2.1969615020849382E-5</v>
      </c>
      <c r="AF42" s="82">
        <f>IF(S42&lt;&gt;0,G42-P42, -9999)</f>
        <v>1.7692142100713681E-2</v>
      </c>
      <c r="AG42" s="9"/>
      <c r="AH42" s="82">
        <f>$AB$6*($AB$11/AI42*AJ42+$AB$12)</f>
        <v>1.7101020307042267E-3</v>
      </c>
      <c r="AI42" s="82">
        <f>1+$AB$7*COS(AL42)</f>
        <v>0.8120173363264972</v>
      </c>
      <c r="AJ42" s="82">
        <f>SIN(AL42+RADIANS($AB$9))</f>
        <v>3.1326265566409329E-3</v>
      </c>
      <c r="AK42" s="82">
        <f>$AB$7*SIN(AL42)</f>
        <v>0.19898133640215937</v>
      </c>
      <c r="AL42" s="82">
        <f>2*ATAN(AM42)</f>
        <v>-0.81381350007664277</v>
      </c>
      <c r="AM42" s="82">
        <f>SQRT((1+$AB$7)/(1-$AB$7))*TAN(AN42/2)</f>
        <v>-0.43095855235336439</v>
      </c>
      <c r="AN42" s="146">
        <f>$AU42+$AB$7*SIN(AO42)</f>
        <v>-1.0372326552258742</v>
      </c>
      <c r="AO42" s="146">
        <f>$AU42+$AB$7*SIN(AP42)</f>
        <v>-1.0372342337481393</v>
      </c>
      <c r="AP42" s="146">
        <f>$AU42+$AB$7*SIN(AQ42)</f>
        <v>-1.037222895753273</v>
      </c>
      <c r="AQ42" s="146">
        <f>$AU42+$AB$7*SIN(AR42)</f>
        <v>-1.0373043375921758</v>
      </c>
      <c r="AR42" s="146">
        <f>$AU42+$AB$7*SIN(AS42)</f>
        <v>-1.0367195826325677</v>
      </c>
      <c r="AS42" s="146">
        <f>$AU42+$AB$7*SIN(AT42)</f>
        <v>-1.0409310734334427</v>
      </c>
      <c r="AT42" s="146">
        <f>$AU42+$AB$7*SIN(AU42)</f>
        <v>-1.0112385258741969</v>
      </c>
      <c r="AU42" s="146">
        <f>RADIANS($AB$9)+$AB$18*(F42-AB$15)</f>
        <v>-1.2729190417635161</v>
      </c>
      <c r="AW42" s="90">
        <v>1000</v>
      </c>
      <c r="AX42" s="96">
        <f t="shared" si="0"/>
        <v>2.1322851786139297E-4</v>
      </c>
      <c r="AY42" s="82">
        <f t="shared" si="1"/>
        <v>1.0301181359153525E-3</v>
      </c>
      <c r="AZ42" s="82">
        <f t="shared" si="2"/>
        <v>-8.1688961805395958E-4</v>
      </c>
      <c r="BA42" s="82">
        <f t="shared" si="3"/>
        <v>0.76854136555082619</v>
      </c>
      <c r="BB42" s="82">
        <f t="shared" si="4"/>
        <v>-0.24497179290818016</v>
      </c>
      <c r="BC42" s="82">
        <f t="shared" si="5"/>
        <v>-0.5631902695363119</v>
      </c>
      <c r="BD42" s="82">
        <f t="shared" si="6"/>
        <v>-0.28928215219927983</v>
      </c>
      <c r="BE42" s="82">
        <f t="shared" si="12"/>
        <v>-0.73170865467295876</v>
      </c>
      <c r="BF42" s="82">
        <f t="shared" si="12"/>
        <v>-0.73172317072293913</v>
      </c>
      <c r="BG42" s="82">
        <f t="shared" si="12"/>
        <v>-0.7316518991088643</v>
      </c>
      <c r="BH42" s="82">
        <f t="shared" si="12"/>
        <v>-0.73200187577367237</v>
      </c>
      <c r="BI42" s="82">
        <f t="shared" si="12"/>
        <v>-0.73028438232204762</v>
      </c>
      <c r="BJ42" s="82">
        <f t="shared" si="12"/>
        <v>-0.7387385123654614</v>
      </c>
      <c r="BK42" s="82">
        <f t="shared" si="12"/>
        <v>-0.69771910634798928</v>
      </c>
      <c r="BL42" s="82">
        <f t="shared" si="8"/>
        <v>-0.91460568471568582</v>
      </c>
    </row>
    <row r="43" spans="1:64" s="82" customFormat="1" ht="12.95" customHeight="1" x14ac:dyDescent="0.2">
      <c r="A43" s="35" t="s">
        <v>107</v>
      </c>
      <c r="B43" s="41"/>
      <c r="C43" s="36">
        <v>42396.269</v>
      </c>
      <c r="D43" s="36"/>
      <c r="E43" s="146">
        <f>+(C43-C$7)/C$8</f>
        <v>965.99943924544175</v>
      </c>
      <c r="F43" s="146">
        <f>ROUND(2*E43,0)/2</f>
        <v>966</v>
      </c>
      <c r="G43" s="146">
        <f>+C43-(C$7+F43*C$8)</f>
        <v>-2.3185332465800457E-3</v>
      </c>
      <c r="H43" s="146"/>
      <c r="I43" s="146">
        <f>G43</f>
        <v>-2.3185332465800457E-3</v>
      </c>
      <c r="J43" s="146"/>
      <c r="K43" s="146"/>
      <c r="L43" s="146"/>
      <c r="M43" s="146"/>
      <c r="N43" s="146"/>
      <c r="O43" s="146"/>
      <c r="P43" s="146"/>
      <c r="Q43" s="147">
        <f>+C43-15018.5</f>
        <v>27377.769</v>
      </c>
      <c r="S43" s="9">
        <v>0.1</v>
      </c>
      <c r="T43" s="146"/>
      <c r="U43" s="146"/>
      <c r="V43" s="146"/>
      <c r="Z43" s="82">
        <f>F43</f>
        <v>966</v>
      </c>
      <c r="AA43" s="146">
        <f>AB$3+AB$4*Z43+AB$5*Z43^2+AH43</f>
        <v>9.4859927810832701E-4</v>
      </c>
      <c r="AB43" s="146">
        <f>IF(S43&lt;&gt;0,G43-AH43, -9999)</f>
        <v>-2.2005228394889375E-3</v>
      </c>
      <c r="AC43" s="146">
        <f>+G43-P43</f>
        <v>-2.3185332465800457E-3</v>
      </c>
      <c r="AD43" s="146">
        <f>IF(S43&lt;&gt;0,G43-AA43, -9999)</f>
        <v>-3.2671325246883725E-3</v>
      </c>
      <c r="AE43" s="146">
        <f>+(G43-AA43)^2*S43</f>
        <v>1.0674154933876619E-6</v>
      </c>
      <c r="AF43" s="82">
        <f>IF(S43&lt;&gt;0,G43-P43, -9999)</f>
        <v>-2.3185332465800457E-3</v>
      </c>
      <c r="AG43" s="9"/>
      <c r="AH43" s="82">
        <f>$AB$6*($AB$11/AI43*AJ43+$AB$12)</f>
        <v>-1.1801040709110824E-4</v>
      </c>
      <c r="AI43" s="82">
        <f>1+$AB$7*COS(AL43)</f>
        <v>0.77896295706150742</v>
      </c>
      <c r="AJ43" s="82">
        <f>SIN(AL43+RADIANS($AB$9))</f>
        <v>-0.17879304402821825</v>
      </c>
      <c r="AK43" s="82">
        <f>$AB$7*SIN(AL43)</f>
        <v>0.16147346446763799</v>
      </c>
      <c r="AL43" s="82">
        <f>2*ATAN(AM43)</f>
        <v>-0.63092127673361154</v>
      </c>
      <c r="AM43" s="82">
        <f>SQRT((1+$AB$7)/(1-$AB$7))*TAN(AN43/2)</f>
        <v>-0.32635906828384309</v>
      </c>
      <c r="AN43" s="146">
        <f>$AU43+$AB$7*SIN(AO43)</f>
        <v>-0.81591170993149875</v>
      </c>
      <c r="AO43" s="146">
        <f>$AU43+$AB$7*SIN(AP43)</f>
        <v>-0.81592099564009923</v>
      </c>
      <c r="AP43" s="146">
        <f>$AU43+$AB$7*SIN(AQ43)</f>
        <v>-0.81587148976996238</v>
      </c>
      <c r="AQ43" s="146">
        <f>$AU43+$AB$7*SIN(AR43)</f>
        <v>-0.81613545568559331</v>
      </c>
      <c r="AR43" s="146">
        <f>$AU43+$AB$7*SIN(AS43)</f>
        <v>-0.81472884019168013</v>
      </c>
      <c r="AS43" s="146">
        <f>$AU43+$AB$7*SIN(AT43)</f>
        <v>-0.82224884286942079</v>
      </c>
      <c r="AT43" s="146">
        <f>$AU43+$AB$7*SIN(AU43)</f>
        <v>-0.78271420380710932</v>
      </c>
      <c r="AU43" s="146">
        <f>RADIANS($AB$9)+$AB$18*(F43-AB$15)</f>
        <v>-1.0152887767787124</v>
      </c>
      <c r="AW43" s="90">
        <v>1100</v>
      </c>
      <c r="AX43" s="96">
        <f t="shared" si="0"/>
        <v>-1.8535182574137346E-3</v>
      </c>
      <c r="AY43" s="82">
        <f t="shared" si="1"/>
        <v>9.2266821782718833E-4</v>
      </c>
      <c r="AZ43" s="82">
        <f t="shared" si="2"/>
        <v>-2.7761864752409229E-3</v>
      </c>
      <c r="BA43" s="82">
        <f t="shared" si="3"/>
        <v>0.74508442546262676</v>
      </c>
      <c r="BB43" s="82">
        <f t="shared" si="4"/>
        <v>-0.42386469267971671</v>
      </c>
      <c r="BC43" s="82">
        <f t="shared" si="5"/>
        <v>-0.37297282931617004</v>
      </c>
      <c r="BD43" s="82">
        <f t="shared" si="6"/>
        <v>-0.18867874093647771</v>
      </c>
      <c r="BE43" s="82">
        <f t="shared" si="12"/>
        <v>-0.48971370810014714</v>
      </c>
      <c r="BF43" s="82">
        <f t="shared" si="12"/>
        <v>-0.48974448567417861</v>
      </c>
      <c r="BG43" s="82">
        <f t="shared" si="12"/>
        <v>-0.48961707755833095</v>
      </c>
      <c r="BH43" s="82">
        <f t="shared" si="12"/>
        <v>-0.49014455770715881</v>
      </c>
      <c r="BI43" s="82">
        <f t="shared" si="12"/>
        <v>-0.48796170846176734</v>
      </c>
      <c r="BJ43" s="82">
        <f t="shared" si="12"/>
        <v>-0.49701152125675629</v>
      </c>
      <c r="BK43" s="82">
        <f t="shared" si="12"/>
        <v>-0.45976812332962719</v>
      </c>
      <c r="BL43" s="82">
        <f t="shared" si="8"/>
        <v>-0.61847894335384268</v>
      </c>
    </row>
    <row r="44" spans="1:64" s="82" customFormat="1" ht="12.95" customHeight="1" x14ac:dyDescent="0.2">
      <c r="A44" s="35" t="s">
        <v>107</v>
      </c>
      <c r="B44" s="41" t="s">
        <v>191</v>
      </c>
      <c r="C44" s="36">
        <v>42402.48</v>
      </c>
      <c r="D44" s="36"/>
      <c r="E44" s="146">
        <f>+(C44-C$7)/C$8</f>
        <v>967.50161591805011</v>
      </c>
      <c r="F44" s="146">
        <f>ROUND(2*E44,0)/2</f>
        <v>967.5</v>
      </c>
      <c r="G44" s="146">
        <f>+C44-(C$7+F44*C$8)</f>
        <v>6.6812826989917085E-3</v>
      </c>
      <c r="H44" s="146"/>
      <c r="I44" s="146">
        <f>G44</f>
        <v>6.6812826989917085E-3</v>
      </c>
      <c r="J44" s="146"/>
      <c r="K44" s="146"/>
      <c r="L44" s="146"/>
      <c r="M44" s="146"/>
      <c r="N44" s="146"/>
      <c r="O44" s="146"/>
      <c r="P44" s="146"/>
      <c r="Q44" s="147">
        <f>+C44-15018.5</f>
        <v>27383.980000000003</v>
      </c>
      <c r="S44" s="9">
        <v>0.1</v>
      </c>
      <c r="T44" s="146"/>
      <c r="U44" s="146"/>
      <c r="V44" s="146"/>
      <c r="Z44" s="82">
        <f>F44</f>
        <v>967.5</v>
      </c>
      <c r="AA44" s="146">
        <f>AB$3+AB$4*Z44+AB$5*Z44^2+AH44</f>
        <v>9.1590022722287179E-4</v>
      </c>
      <c r="AB44" s="146">
        <f>IF(S44&lt;&gt;0,G44-AH44, -9999)</f>
        <v>6.8303826789082658E-3</v>
      </c>
      <c r="AC44" s="146">
        <f>+G44-P44</f>
        <v>6.6812826989917085E-3</v>
      </c>
      <c r="AD44" s="146">
        <f>IF(S44&lt;&gt;0,G44-AA44, -9999)</f>
        <v>5.765382471768837E-3</v>
      </c>
      <c r="AE44" s="146">
        <f>+(G44-AA44)^2*S44</f>
        <v>3.3239635045779348E-6</v>
      </c>
      <c r="AF44" s="82">
        <f>IF(S44&lt;&gt;0,G44-P44, -9999)</f>
        <v>6.6812826989917085E-3</v>
      </c>
      <c r="AG44" s="9"/>
      <c r="AH44" s="82">
        <f>$AB$6*($AB$11/AI44*AJ44+$AB$12)</f>
        <v>-1.4909997991655724E-4</v>
      </c>
      <c r="AI44" s="82">
        <f>1+$AB$7*COS(AL44)</f>
        <v>0.77847512172234778</v>
      </c>
      <c r="AJ44" s="82">
        <f>SIN(AL44+RADIANS($AB$9))</f>
        <v>-0.18177086466990078</v>
      </c>
      <c r="AK44" s="82">
        <f>$AB$7*SIN(AL44)</f>
        <v>0.16080355214436634</v>
      </c>
      <c r="AL44" s="82">
        <f>2*ATAN(AM44)</f>
        <v>-0.62789385038040069</v>
      </c>
      <c r="AM44" s="82">
        <f>SQRT((1+$AB$7)/(1-$AB$7))*TAN(AN44/2)</f>
        <v>-0.32468495490814409</v>
      </c>
      <c r="AN44" s="146">
        <f>$AU44+$AB$7*SIN(AO44)</f>
        <v>-0.81217249909693778</v>
      </c>
      <c r="AO44" s="146">
        <f>$AU44+$AB$7*SIN(AP44)</f>
        <v>-0.81218199244199685</v>
      </c>
      <c r="AP44" s="146">
        <f>$AU44+$AB$7*SIN(AQ44)</f>
        <v>-0.81213157960585791</v>
      </c>
      <c r="AQ44" s="146">
        <f>$AU44+$AB$7*SIN(AR44)</f>
        <v>-0.81239931931616927</v>
      </c>
      <c r="AR44" s="146">
        <f>$AU44+$AB$7*SIN(AS44)</f>
        <v>-0.81097823332981234</v>
      </c>
      <c r="AS44" s="146">
        <f>$AU44+$AB$7*SIN(AT44)</f>
        <v>-0.81854551640957873</v>
      </c>
      <c r="AT44" s="146">
        <f>$AU44+$AB$7*SIN(AU44)</f>
        <v>-0.77891583263213504</v>
      </c>
      <c r="AU44" s="146">
        <f>RADIANS($AB$9)+$AB$18*(F44-AB$15)</f>
        <v>-1.0108468756582845</v>
      </c>
      <c r="AW44" s="90">
        <v>1200</v>
      </c>
      <c r="AX44" s="96">
        <f t="shared" si="0"/>
        <v>-3.7173706215727679E-3</v>
      </c>
      <c r="AY44" s="82">
        <f t="shared" si="1"/>
        <v>8.1503646099498025E-4</v>
      </c>
      <c r="AZ44" s="82">
        <f t="shared" si="2"/>
        <v>-4.5324070825677482E-3</v>
      </c>
      <c r="BA44" s="82">
        <f t="shared" si="3"/>
        <v>0.73129340830660572</v>
      </c>
      <c r="BB44" s="82">
        <f t="shared" si="4"/>
        <v>-0.57998021089087648</v>
      </c>
      <c r="BC44" s="82">
        <f t="shared" si="5"/>
        <v>-0.19197647006122723</v>
      </c>
      <c r="BD44" s="82">
        <f t="shared" si="6"/>
        <v>-9.6284129182672457E-2</v>
      </c>
      <c r="BE44" s="82">
        <f t="shared" si="12"/>
        <v>-0.25365273547036449</v>
      </c>
      <c r="BF44" s="82">
        <f t="shared" si="12"/>
        <v>-0.25368257445761994</v>
      </c>
      <c r="BG44" s="82">
        <f t="shared" si="12"/>
        <v>-0.25356996527449893</v>
      </c>
      <c r="BH44" s="82">
        <f t="shared" si="12"/>
        <v>-0.25399495764024704</v>
      </c>
      <c r="BI44" s="82">
        <f t="shared" si="12"/>
        <v>-0.25239126112457627</v>
      </c>
      <c r="BJ44" s="82">
        <f t="shared" si="12"/>
        <v>-0.25844627453144908</v>
      </c>
      <c r="BK44" s="82">
        <f t="shared" si="12"/>
        <v>-0.23563325162235044</v>
      </c>
      <c r="BL44" s="82">
        <f t="shared" si="8"/>
        <v>-0.32235220199199954</v>
      </c>
    </row>
    <row r="45" spans="1:64" s="82" customFormat="1" ht="12.95" customHeight="1" x14ac:dyDescent="0.2">
      <c r="A45" s="35" t="s">
        <v>108</v>
      </c>
      <c r="B45" s="41" t="s">
        <v>191</v>
      </c>
      <c r="C45" s="36">
        <v>42427.279000000002</v>
      </c>
      <c r="D45" s="36"/>
      <c r="E45" s="146">
        <f>+(C45-C$7)/C$8</f>
        <v>973.49943902286338</v>
      </c>
      <c r="F45" s="146">
        <f>ROUND(2*E45,0)/2</f>
        <v>973.5</v>
      </c>
      <c r="G45" s="146">
        <f>+C45-(C$7+F45*C$8)</f>
        <v>-2.319453538802918E-3</v>
      </c>
      <c r="H45" s="146"/>
      <c r="I45" s="146">
        <f>G45</f>
        <v>-2.319453538802918E-3</v>
      </c>
      <c r="J45" s="146"/>
      <c r="K45" s="146"/>
      <c r="L45" s="146"/>
      <c r="M45" s="146"/>
      <c r="N45" s="146"/>
      <c r="O45" s="146"/>
      <c r="P45" s="146"/>
      <c r="Q45" s="147">
        <f>+C45-15018.5</f>
        <v>27408.779000000002</v>
      </c>
      <c r="S45" s="9">
        <v>0.1</v>
      </c>
      <c r="T45" s="146"/>
      <c r="U45" s="146"/>
      <c r="V45" s="146"/>
      <c r="Z45" s="82">
        <f>F45</f>
        <v>973.5</v>
      </c>
      <c r="AA45" s="146">
        <f>AB$3+AB$4*Z45+AB$5*Z45^2+AH45</f>
        <v>7.8532186492010435E-4</v>
      </c>
      <c r="AB45" s="146">
        <f>IF(S45&lt;&gt;0,G45-AH45, -9999)</f>
        <v>-2.0462135179607922E-3</v>
      </c>
      <c r="AC45" s="146">
        <f>+G45-P45</f>
        <v>-2.319453538802918E-3</v>
      </c>
      <c r="AD45" s="146">
        <f>IF(S45&lt;&gt;0,G45-AA45, -9999)</f>
        <v>-3.1047754037230226E-3</v>
      </c>
      <c r="AE45" s="146">
        <f>+(G45-AA45)^2*S45</f>
        <v>9.6396303075634573E-7</v>
      </c>
      <c r="AF45" s="82">
        <f>IF(S45&lt;&gt;0,G45-P45, -9999)</f>
        <v>-2.319453538802918E-3</v>
      </c>
      <c r="AG45" s="9"/>
      <c r="AH45" s="82">
        <f>$AB$6*($AB$11/AI45*AJ45+$AB$12)</f>
        <v>-2.7324002084212572E-4</v>
      </c>
      <c r="AI45" s="82">
        <f>1+$AB$7*COS(AL45)</f>
        <v>0.77655007080778826</v>
      </c>
      <c r="AJ45" s="82">
        <f>SIN(AL45+RADIANS($AB$9))</f>
        <v>-0.19362834180857044</v>
      </c>
      <c r="AK45" s="82">
        <f>$AB$7*SIN(AL45)</f>
        <v>0.15811762464118329</v>
      </c>
      <c r="AL45" s="82">
        <f>2*ATAN(AM45)</f>
        <v>-0.61582172927018552</v>
      </c>
      <c r="AM45" s="82">
        <f>SQRT((1+$AB$7)/(1-$AB$7))*TAN(AN45/2)</f>
        <v>-0.31802554128052657</v>
      </c>
      <c r="AN45" s="146">
        <f>$AU45+$AB$7*SIN(AO45)</f>
        <v>-0.79723888472839777</v>
      </c>
      <c r="AO45" s="146">
        <f>$AU45+$AB$7*SIN(AP45)</f>
        <v>-0.7972492320900153</v>
      </c>
      <c r="AP45" s="146">
        <f>$AU45+$AB$7*SIN(AQ45)</f>
        <v>-0.79719513050217172</v>
      </c>
      <c r="AQ45" s="146">
        <f>$AU45+$AB$7*SIN(AR45)</f>
        <v>-0.79747803592774635</v>
      </c>
      <c r="AR45" s="146">
        <f>$AU45+$AB$7*SIN(AS45)</f>
        <v>-0.7959995852006686</v>
      </c>
      <c r="AS45" s="146">
        <f>$AU45+$AB$7*SIN(AT45)</f>
        <v>-0.80375082605063786</v>
      </c>
      <c r="AT45" s="146">
        <f>$AU45+$AB$7*SIN(AU45)</f>
        <v>-0.7637679806537726</v>
      </c>
      <c r="AU45" s="146">
        <f>RADIANS($AB$9)+$AB$18*(F45-AB$15)</f>
        <v>-0.99307927117657435</v>
      </c>
      <c r="AW45" s="90">
        <v>1300</v>
      </c>
      <c r="AX45" s="96">
        <f t="shared" si="0"/>
        <v>-5.3128411404028617E-3</v>
      </c>
      <c r="AY45" s="82">
        <f t="shared" si="1"/>
        <v>7.0722286541872862E-4</v>
      </c>
      <c r="AZ45" s="82">
        <f t="shared" si="2"/>
        <v>-6.0200640058215901E-3</v>
      </c>
      <c r="BA45" s="82">
        <f t="shared" si="3"/>
        <v>0.72629770987173636</v>
      </c>
      <c r="BB45" s="82">
        <f t="shared" si="4"/>
        <v>-0.71395722728439537</v>
      </c>
      <c r="BC45" s="82">
        <f t="shared" si="5"/>
        <v>-1.5547167458325616E-2</v>
      </c>
      <c r="BD45" s="82">
        <f t="shared" si="6"/>
        <v>-7.7737403152186484E-3</v>
      </c>
      <c r="BE45" s="82">
        <f t="shared" si="12"/>
        <v>-2.0589075242342783E-2</v>
      </c>
      <c r="BF45" s="82">
        <f t="shared" si="12"/>
        <v>-2.0592091170914387E-2</v>
      </c>
      <c r="BG45" s="82">
        <f t="shared" si="12"/>
        <v>-2.0581071156420633E-2</v>
      </c>
      <c r="BH45" s="82">
        <f t="shared" si="12"/>
        <v>-2.0621337612718858E-2</v>
      </c>
      <c r="BI45" s="82">
        <f t="shared" si="12"/>
        <v>-2.0474206615533765E-2</v>
      </c>
      <c r="BJ45" s="82">
        <f t="shared" si="12"/>
        <v>-2.1011815827595967E-2</v>
      </c>
      <c r="BK45" s="82">
        <f t="shared" si="12"/>
        <v>-1.9047447274845981E-2</v>
      </c>
      <c r="BL45" s="82">
        <f t="shared" si="8"/>
        <v>-2.6225460630155961E-2</v>
      </c>
    </row>
    <row r="46" spans="1:64" s="82" customFormat="1" ht="12.95" customHeight="1" x14ac:dyDescent="0.2">
      <c r="A46" s="35" t="s">
        <v>108</v>
      </c>
      <c r="B46" s="41"/>
      <c r="C46" s="36">
        <v>42429.345000000001</v>
      </c>
      <c r="D46" s="36"/>
      <c r="E46" s="146">
        <f>+(C46-C$7)/C$8</f>
        <v>973.99911653141373</v>
      </c>
      <c r="F46" s="146">
        <f>ROUND(2*E46,0)/2</f>
        <v>974</v>
      </c>
      <c r="G46" s="146">
        <f>+C46-(C$7+F46*C$8)</f>
        <v>-3.6528482232824899E-3</v>
      </c>
      <c r="H46" s="146"/>
      <c r="I46" s="146">
        <f>G46</f>
        <v>-3.6528482232824899E-3</v>
      </c>
      <c r="J46" s="146"/>
      <c r="K46" s="146"/>
      <c r="L46" s="146"/>
      <c r="M46" s="146"/>
      <c r="N46" s="146"/>
      <c r="O46" s="146"/>
      <c r="P46" s="146"/>
      <c r="Q46" s="147">
        <f>+C46-15018.5</f>
        <v>27410.845000000001</v>
      </c>
      <c r="S46" s="9">
        <v>0.1</v>
      </c>
      <c r="T46" s="146"/>
      <c r="U46" s="146"/>
      <c r="V46" s="146"/>
      <c r="Z46" s="82">
        <f>F46</f>
        <v>974</v>
      </c>
      <c r="AA46" s="146">
        <f>AB$3+AB$4*Z46+AB$5*Z46^2+AH46</f>
        <v>7.7445648202812464E-4</v>
      </c>
      <c r="AB46" s="146">
        <f>IF(S46&lt;&gt;0,G46-AH46, -9999)</f>
        <v>-3.3692793758786136E-3</v>
      </c>
      <c r="AC46" s="146">
        <f>+G46-P46</f>
        <v>-3.6528482232824899E-3</v>
      </c>
      <c r="AD46" s="146">
        <f>IF(S46&lt;&gt;0,G46-AA46, -9999)</f>
        <v>-4.4273047053106146E-3</v>
      </c>
      <c r="AE46" s="146">
        <f>+(G46-AA46)^2*S46</f>
        <v>1.9601026953665508E-6</v>
      </c>
      <c r="AF46" s="82">
        <f>IF(S46&lt;&gt;0,G46-P46, -9999)</f>
        <v>-3.6528482232824899E-3</v>
      </c>
      <c r="AG46" s="9"/>
      <c r="AH46" s="82">
        <f>$AB$6*($AB$11/AI46*AJ46+$AB$12)</f>
        <v>-2.8356884740387628E-4</v>
      </c>
      <c r="AI46" s="82">
        <f>1+$AB$7*COS(AL46)</f>
        <v>0.776391539970398</v>
      </c>
      <c r="AJ46" s="82">
        <f>SIN(AL46+RADIANS($AB$9))</f>
        <v>-0.19461258101017115</v>
      </c>
      <c r="AK46" s="82">
        <f>$AB$7*SIN(AL46)</f>
        <v>0.15789335223930259</v>
      </c>
      <c r="AL46" s="82">
        <f>2*ATAN(AM46)</f>
        <v>-0.61481840447649494</v>
      </c>
      <c r="AM46" s="82">
        <f>SQRT((1+$AB$7)/(1-$AB$7))*TAN(AN46/2)</f>
        <v>-0.31747322869642469</v>
      </c>
      <c r="AN46" s="146">
        <f>$AU46+$AB$7*SIN(AO46)</f>
        <v>-0.79599607834211739</v>
      </c>
      <c r="AO46" s="146">
        <f>$AU46+$AB$7*SIN(AP46)</f>
        <v>-0.79600649852834993</v>
      </c>
      <c r="AP46" s="146">
        <f>$AU46+$AB$7*SIN(AQ46)</f>
        <v>-0.79595208538013218</v>
      </c>
      <c r="AQ46" s="146">
        <f>$AU46+$AB$7*SIN(AR46)</f>
        <v>-0.79623625862942604</v>
      </c>
      <c r="AR46" s="146">
        <f>$AU46+$AB$7*SIN(AS46)</f>
        <v>-0.79475306880649899</v>
      </c>
      <c r="AS46" s="146">
        <f>$AU46+$AB$7*SIN(AT46)</f>
        <v>-0.80251925652164147</v>
      </c>
      <c r="AT46" s="146">
        <f>$AU46+$AB$7*SIN(AU46)</f>
        <v>-0.76250893877978476</v>
      </c>
      <c r="AU46" s="146">
        <f>RADIANS($AB$9)+$AB$18*(F46-AB$15)</f>
        <v>-0.99159863746976473</v>
      </c>
      <c r="AW46" s="90">
        <v>1400</v>
      </c>
      <c r="AX46" s="96">
        <f t="shared" si="0"/>
        <v>-6.5819584742198662E-3</v>
      </c>
      <c r="AY46" s="82">
        <f t="shared" si="1"/>
        <v>5.9922743109843324E-4</v>
      </c>
      <c r="AZ46" s="82">
        <f t="shared" si="2"/>
        <v>-7.1811859053182991E-3</v>
      </c>
      <c r="BA46" s="82">
        <f t="shared" si="3"/>
        <v>0.7297835754501385</v>
      </c>
      <c r="BB46" s="82">
        <f t="shared" si="4"/>
        <v>-0.82556253954074588</v>
      </c>
      <c r="BC46" s="82">
        <f t="shared" si="5"/>
        <v>0.16051746735039527</v>
      </c>
      <c r="BD46" s="82">
        <f t="shared" si="6"/>
        <v>8.0431506776975942E-2</v>
      </c>
      <c r="BE46" s="82">
        <f t="shared" si="12"/>
        <v>0.21223348212580251</v>
      </c>
      <c r="BF46" s="82">
        <f t="shared" si="12"/>
        <v>0.21226017040356715</v>
      </c>
      <c r="BG46" s="82">
        <f t="shared" si="12"/>
        <v>0.21216043651433558</v>
      </c>
      <c r="BH46" s="82">
        <f t="shared" si="12"/>
        <v>0.21253315225928371</v>
      </c>
      <c r="BI46" s="82">
        <f t="shared" si="12"/>
        <v>0.21114042825053209</v>
      </c>
      <c r="BJ46" s="82">
        <f t="shared" si="12"/>
        <v>0.21634675911209522</v>
      </c>
      <c r="BK46" s="82">
        <f t="shared" si="12"/>
        <v>0.1969134958849062</v>
      </c>
      <c r="BL46" s="82">
        <f t="shared" si="8"/>
        <v>0.26990128073168718</v>
      </c>
    </row>
    <row r="47" spans="1:64" s="82" customFormat="1" ht="12.95" customHeight="1" x14ac:dyDescent="0.2">
      <c r="A47" s="35" t="s">
        <v>108</v>
      </c>
      <c r="B47" s="41" t="s">
        <v>191</v>
      </c>
      <c r="C47" s="36">
        <v>42431.45</v>
      </c>
      <c r="D47" s="36"/>
      <c r="E47" s="146">
        <f>+(C47-C$7)/C$8</f>
        <v>974.50822648083135</v>
      </c>
      <c r="F47" s="146">
        <f>ROUND(2*E47,0)/2</f>
        <v>974.5</v>
      </c>
      <c r="G47" s="146">
        <f>+C47-(C$7+F47*C$8)</f>
        <v>3.4013757089269347E-2</v>
      </c>
      <c r="H47" s="146"/>
      <c r="I47" s="146">
        <f>G47</f>
        <v>3.4013757089269347E-2</v>
      </c>
      <c r="J47" s="146"/>
      <c r="K47" s="146"/>
      <c r="L47" s="146"/>
      <c r="M47" s="146"/>
      <c r="N47" s="146"/>
      <c r="O47" s="146"/>
      <c r="P47" s="146"/>
      <c r="Q47" s="147">
        <f>+C47-15018.5</f>
        <v>27412.949999999997</v>
      </c>
      <c r="S47" s="9">
        <v>0.1</v>
      </c>
      <c r="T47" s="146"/>
      <c r="U47" s="146"/>
      <c r="V47" s="146"/>
      <c r="Z47" s="82">
        <f>F47</f>
        <v>974.5</v>
      </c>
      <c r="AA47" s="146">
        <f>AB$3+AB$4*Z47+AB$5*Z47^2+AH47</f>
        <v>7.6359363878509526E-4</v>
      </c>
      <c r="AB47" s="146">
        <f>IF(S47&lt;&gt;0,G47-AH47, -9999)</f>
        <v>3.4307652219040058E-2</v>
      </c>
      <c r="AC47" s="146">
        <f>+G47-P47</f>
        <v>3.4013757089269347E-2</v>
      </c>
      <c r="AD47" s="146">
        <f>IF(S47&lt;&gt;0,G47-AA47, -9999)</f>
        <v>3.3250163450484253E-2</v>
      </c>
      <c r="AE47" s="146">
        <f>+(G47-AA47)^2*S47</f>
        <v>1.1055733694839188E-4</v>
      </c>
      <c r="AF47" s="82">
        <f>IF(S47&lt;&gt;0,G47-P47, -9999)</f>
        <v>3.4013757089269347E-2</v>
      </c>
      <c r="AG47" s="9"/>
      <c r="AH47" s="82">
        <f>$AB$6*($AB$11/AI47*AJ47+$AB$12)</f>
        <v>-2.9389512977070803E-4</v>
      </c>
      <c r="AI47" s="82">
        <f>1+$AB$7*COS(AL47)</f>
        <v>0.77623329875284375</v>
      </c>
      <c r="AJ47" s="82">
        <f>SIN(AL47+RADIANS($AB$9))</f>
        <v>-0.19559622298275639</v>
      </c>
      <c r="AK47" s="82">
        <f>$AB$7*SIN(AL47)</f>
        <v>0.15766901246326276</v>
      </c>
      <c r="AL47" s="82">
        <f>2*ATAN(AM47)</f>
        <v>-0.61381548890739868</v>
      </c>
      <c r="AM47" s="82">
        <f>SQRT((1+$AB$7)/(1-$AB$7))*TAN(AN47/2)</f>
        <v>-0.31692131717512834</v>
      </c>
      <c r="AN47" s="146">
        <f>$AU47+$AB$7*SIN(AO47)</f>
        <v>-0.79475352539907418</v>
      </c>
      <c r="AO47" s="146">
        <f>$AU47+$AB$7*SIN(AP47)</f>
        <v>-0.79476401865923718</v>
      </c>
      <c r="AP47" s="146">
        <f>$AU47+$AB$7*SIN(AQ47)</f>
        <v>-0.79470929334235052</v>
      </c>
      <c r="AQ47" s="146">
        <f>$AU47+$AB$7*SIN(AR47)</f>
        <v>-0.79499473488558148</v>
      </c>
      <c r="AR47" s="146">
        <f>$AU47+$AB$7*SIN(AS47)</f>
        <v>-0.79350681285111635</v>
      </c>
      <c r="AS47" s="146">
        <f>$AU47+$AB$7*SIN(AT47)</f>
        <v>-0.80128788718850585</v>
      </c>
      <c r="AT47" s="146">
        <f>$AU47+$AB$7*SIN(AU47)</f>
        <v>-0.76125039913359416</v>
      </c>
      <c r="AU47" s="146">
        <f>RADIANS($AB$9)+$AB$18*(F47-AB$15)</f>
        <v>-0.990118003762956</v>
      </c>
      <c r="AW47" s="90">
        <v>1500</v>
      </c>
      <c r="AX47" s="96">
        <f t="shared" si="0"/>
        <v>-7.4697814188164381E-3</v>
      </c>
      <c r="AY47" s="82">
        <f t="shared" si="1"/>
        <v>4.9105015803409442E-4</v>
      </c>
      <c r="AZ47" s="82">
        <f t="shared" si="2"/>
        <v>-7.9608315768505324E-3</v>
      </c>
      <c r="BA47" s="82">
        <f t="shared" si="3"/>
        <v>0.7419698200923186</v>
      </c>
      <c r="BB47" s="82">
        <f t="shared" si="4"/>
        <v>-0.91319861397947288</v>
      </c>
      <c r="BC47" s="82">
        <f t="shared" si="5"/>
        <v>0.3403845053725808</v>
      </c>
      <c r="BD47" s="82">
        <f t="shared" si="6"/>
        <v>0.1718547463207358</v>
      </c>
      <c r="BE47" s="82">
        <f t="shared" si="12"/>
        <v>0.44755705201138074</v>
      </c>
      <c r="BF47" s="82">
        <f t="shared" si="12"/>
        <v>0.44758955349051899</v>
      </c>
      <c r="BG47" s="82">
        <f t="shared" si="12"/>
        <v>0.44745785034620211</v>
      </c>
      <c r="BH47" s="82">
        <f t="shared" si="12"/>
        <v>0.44799159198133431</v>
      </c>
      <c r="BI47" s="82">
        <f t="shared" si="12"/>
        <v>0.44582938904978753</v>
      </c>
      <c r="BJ47" s="82">
        <f t="shared" si="12"/>
        <v>0.45460250834255339</v>
      </c>
      <c r="BK47" s="82">
        <f t="shared" si="12"/>
        <v>0.41922817951199898</v>
      </c>
      <c r="BL47" s="82">
        <f t="shared" si="8"/>
        <v>0.56602802209353031</v>
      </c>
    </row>
    <row r="48" spans="1:64" s="82" customFormat="1" ht="12.95" customHeight="1" x14ac:dyDescent="0.2">
      <c r="A48" s="35" t="s">
        <v>110</v>
      </c>
      <c r="B48" s="41"/>
      <c r="C48" s="36">
        <v>42458.3</v>
      </c>
      <c r="D48" s="36"/>
      <c r="E48" s="146">
        <f>+(C48-C$7)/C$8</f>
        <v>981.00209923232444</v>
      </c>
      <c r="F48" s="146">
        <f>ROUND(2*E48,0)/2</f>
        <v>981</v>
      </c>
      <c r="G48" s="146">
        <f>+C48-(C$7+F48*C$8)</f>
        <v>8.6796261748531833E-3</v>
      </c>
      <c r="H48" s="146"/>
      <c r="I48" s="146">
        <f>G48</f>
        <v>8.6796261748531833E-3</v>
      </c>
      <c r="J48" s="146"/>
      <c r="K48" s="146"/>
      <c r="L48" s="146"/>
      <c r="M48" s="146"/>
      <c r="N48" s="146"/>
      <c r="O48" s="146"/>
      <c r="P48" s="146"/>
      <c r="Q48" s="147">
        <f>+C48-15018.5</f>
        <v>27439.800000000003</v>
      </c>
      <c r="S48" s="9">
        <v>0.1</v>
      </c>
      <c r="T48" s="146"/>
      <c r="U48" s="146"/>
      <c r="V48" s="146"/>
      <c r="Z48" s="82">
        <f>F48</f>
        <v>981</v>
      </c>
      <c r="AA48" s="146">
        <f>AB$3+AB$4*Z48+AB$5*Z48^2+AH48</f>
        <v>6.2261314134580328E-4</v>
      </c>
      <c r="AB48" s="146">
        <f>IF(S48&lt;&gt;0,G48-AH48, -9999)</f>
        <v>9.1075260969894697E-3</v>
      </c>
      <c r="AC48" s="146">
        <f>+G48-P48</f>
        <v>8.6796261748531833E-3</v>
      </c>
      <c r="AD48" s="146">
        <f>IF(S48&lt;&gt;0,G48-AA48, -9999)</f>
        <v>8.0570130335073792E-3</v>
      </c>
      <c r="AE48" s="146">
        <f>+(G48-AA48)^2*S48</f>
        <v>6.4915459022107785E-6</v>
      </c>
      <c r="AF48" s="82">
        <f>IF(S48&lt;&gt;0,G48-P48, -9999)</f>
        <v>8.6796261748531833E-3</v>
      </c>
      <c r="AG48" s="9"/>
      <c r="AH48" s="82">
        <f>$AB$6*($AB$11/AI48*AJ48+$AB$12)</f>
        <v>-4.278999221362862E-4</v>
      </c>
      <c r="AI48" s="82">
        <f>1+$AB$7*COS(AL48)</f>
        <v>0.77420240645846727</v>
      </c>
      <c r="AJ48" s="82">
        <f>SIN(AL48+RADIANS($AB$9))</f>
        <v>-0.20832925179121389</v>
      </c>
      <c r="AK48" s="82">
        <f>$AB$7*SIN(AL48)</f>
        <v>0.15474656968420122</v>
      </c>
      <c r="AL48" s="82">
        <f>2*ATAN(AM48)</f>
        <v>-0.60081444924075877</v>
      </c>
      <c r="AM48" s="82">
        <f>SQRT((1+$AB$7)/(1-$AB$7))*TAN(AN48/2)</f>
        <v>-0.30978249735041868</v>
      </c>
      <c r="AN48" s="146">
        <f>$AU48+$AB$7*SIN(AO48)</f>
        <v>-0.77862319025137872</v>
      </c>
      <c r="AO48" s="146">
        <f>$AU48+$AB$7*SIN(AP48)</f>
        <v>-0.77863465556532552</v>
      </c>
      <c r="AP48" s="146">
        <f>$AU48+$AB$7*SIN(AQ48)</f>
        <v>-0.77857582001122827</v>
      </c>
      <c r="AQ48" s="146">
        <f>$AU48+$AB$7*SIN(AR48)</f>
        <v>-0.77887777751974607</v>
      </c>
      <c r="AR48" s="146">
        <f>$AU48+$AB$7*SIN(AS48)</f>
        <v>-0.77732901483917705</v>
      </c>
      <c r="AS48" s="146">
        <f>$AU48+$AB$7*SIN(AT48)</f>
        <v>-0.78529800673927674</v>
      </c>
      <c r="AT48" s="146">
        <f>$AU48+$AB$7*SIN(AU48)</f>
        <v>-0.74493486342876292</v>
      </c>
      <c r="AU48" s="146">
        <f>RADIANS($AB$9)+$AB$18*(F48-AB$15)</f>
        <v>-0.97086976557443627</v>
      </c>
      <c r="AW48" s="90">
        <v>1600</v>
      </c>
      <c r="AX48" s="96">
        <f t="shared" si="0"/>
        <v>-7.921438670092101E-3</v>
      </c>
      <c r="AY48" s="82">
        <f t="shared" si="1"/>
        <v>3.8269104622571163E-4</v>
      </c>
      <c r="AZ48" s="82">
        <f t="shared" si="2"/>
        <v>-8.3041297163178127E-3</v>
      </c>
      <c r="BA48" s="82">
        <f t="shared" si="3"/>
        <v>0.76362496447687844</v>
      </c>
      <c r="BB48" s="82">
        <f t="shared" si="4"/>
        <v>-0.97331859484448502</v>
      </c>
      <c r="BC48" s="82">
        <f t="shared" si="5"/>
        <v>0.52859480608025422</v>
      </c>
      <c r="BD48" s="82">
        <f t="shared" si="6"/>
        <v>0.27062835594429024</v>
      </c>
      <c r="BE48" s="82">
        <f t="shared" si="12"/>
        <v>0.68827313680070579</v>
      </c>
      <c r="BF48" s="82">
        <f t="shared" si="12"/>
        <v>0.6882907059385367</v>
      </c>
      <c r="BG48" s="82">
        <f t="shared" si="12"/>
        <v>0.68820760610699905</v>
      </c>
      <c r="BH48" s="82">
        <f t="shared" si="12"/>
        <v>0.68860070806662832</v>
      </c>
      <c r="BI48" s="82">
        <f t="shared" si="12"/>
        <v>0.68674226712429398</v>
      </c>
      <c r="BJ48" s="82">
        <f t="shared" si="12"/>
        <v>0.69555353183507895</v>
      </c>
      <c r="BK48" s="82">
        <f t="shared" si="12"/>
        <v>0.65432209876553982</v>
      </c>
      <c r="BL48" s="82">
        <f t="shared" si="8"/>
        <v>0.86215476345537345</v>
      </c>
    </row>
    <row r="49" spans="1:64" s="82" customFormat="1" ht="12.95" customHeight="1" x14ac:dyDescent="0.2">
      <c r="A49" s="35" t="s">
        <v>110</v>
      </c>
      <c r="B49" s="41" t="s">
        <v>191</v>
      </c>
      <c r="C49" s="36">
        <v>42460.351000000002</v>
      </c>
      <c r="D49" s="36"/>
      <c r="E49" s="146">
        <f>+(C49-C$7)/C$8</f>
        <v>981.49814887900254</v>
      </c>
      <c r="F49" s="146">
        <f>ROUND(2*E49,0)/2</f>
        <v>981.5</v>
      </c>
      <c r="G49" s="146">
        <f>+C49-(C$7+F49*C$8)</f>
        <v>-7.6537685090443119E-3</v>
      </c>
      <c r="H49" s="146"/>
      <c r="I49" s="146">
        <f>G49</f>
        <v>-7.6537685090443119E-3</v>
      </c>
      <c r="J49" s="146"/>
      <c r="K49" s="146"/>
      <c r="L49" s="146"/>
      <c r="M49" s="146"/>
      <c r="N49" s="146"/>
      <c r="O49" s="146"/>
      <c r="P49" s="146"/>
      <c r="Q49" s="147">
        <f>+C49-15018.5</f>
        <v>27441.851000000002</v>
      </c>
      <c r="S49" s="9">
        <v>0.1</v>
      </c>
      <c r="T49" s="146"/>
      <c r="U49" s="146"/>
      <c r="V49" s="146"/>
      <c r="Z49" s="82">
        <f>F49</f>
        <v>981.5</v>
      </c>
      <c r="AA49" s="146">
        <f>AB$3+AB$4*Z49+AB$5*Z49^2+AH49</f>
        <v>6.1178708711139755E-4</v>
      </c>
      <c r="AB49" s="146">
        <f>IF(S49&lt;&gt;0,G49-AH49, -9999)</f>
        <v>-7.2155791571933778E-3</v>
      </c>
      <c r="AC49" s="146">
        <f>+G49-P49</f>
        <v>-7.6537685090443119E-3</v>
      </c>
      <c r="AD49" s="146">
        <f>IF(S49&lt;&gt;0,G49-AA49, -9999)</f>
        <v>-8.265555596155709E-3</v>
      </c>
      <c r="AE49" s="146">
        <f>+(G49-AA49)^2*S49</f>
        <v>6.8319409313140952E-6</v>
      </c>
      <c r="AF49" s="82">
        <f>IF(S49&lt;&gt;0,G49-P49, -9999)</f>
        <v>-7.6537685090443119E-3</v>
      </c>
      <c r="AG49" s="9"/>
      <c r="AH49" s="82">
        <f>$AB$6*($AB$11/AI49*AJ49+$AB$12)</f>
        <v>-4.3818935185093398E-4</v>
      </c>
      <c r="AI49" s="82">
        <f>1+$AB$7*COS(AL49)</f>
        <v>0.77404819416046855</v>
      </c>
      <c r="AJ49" s="82">
        <f>SIN(AL49+RADIANS($AB$9))</f>
        <v>-0.20930453981868768</v>
      </c>
      <c r="AK49" s="82">
        <f>$AB$7*SIN(AL49)</f>
        <v>0.15452131087985649</v>
      </c>
      <c r="AL49" s="82">
        <f>2*ATAN(AM49)</f>
        <v>-0.59981717603581819</v>
      </c>
      <c r="AM49" s="82">
        <f>SQRT((1+$AB$7)/(1-$AB$7))*TAN(AN49/2)</f>
        <v>-0.30923609334596225</v>
      </c>
      <c r="AN49" s="146">
        <f>$AU49+$AB$7*SIN(AO49)</f>
        <v>-0.77738413705620346</v>
      </c>
      <c r="AO49" s="146">
        <f>$AU49+$AB$7*SIN(AP49)</f>
        <v>-0.7773956787946924</v>
      </c>
      <c r="AP49" s="146">
        <f>$AU49+$AB$7*SIN(AQ49)</f>
        <v>-0.77733652332653824</v>
      </c>
      <c r="AQ49" s="146">
        <f>$AU49+$AB$7*SIN(AR49)</f>
        <v>-0.77763975232027693</v>
      </c>
      <c r="AR49" s="146">
        <f>$AU49+$AB$7*SIN(AS49)</f>
        <v>-0.77608636571667056</v>
      </c>
      <c r="AS49" s="146">
        <f>$AU49+$AB$7*SIN(AT49)</f>
        <v>-0.78406937180490255</v>
      </c>
      <c r="AT49" s="146">
        <f>$AU49+$AB$7*SIN(AU49)</f>
        <v>-0.74368330334910848</v>
      </c>
      <c r="AU49" s="146">
        <f>RADIANS($AB$9)+$AB$18*(F49-AB$15)</f>
        <v>-0.96938913186762665</v>
      </c>
      <c r="AW49" s="90">
        <v>1700</v>
      </c>
      <c r="AX49" s="96">
        <f t="shared" si="0"/>
        <v>-7.8806980381065615E-3</v>
      </c>
      <c r="AY49" s="82">
        <f t="shared" si="1"/>
        <v>2.7415009567328524E-4</v>
      </c>
      <c r="AZ49" s="82">
        <f t="shared" si="2"/>
        <v>-8.1548481337798476E-3</v>
      </c>
      <c r="BA49" s="82">
        <f t="shared" si="3"/>
        <v>0.796118671190025</v>
      </c>
      <c r="BB49" s="82">
        <f t="shared" si="4"/>
        <v>-0.99956278472590843</v>
      </c>
      <c r="BC49" s="82">
        <f t="shared" si="5"/>
        <v>0.73054360903668492</v>
      </c>
      <c r="BD49" s="82">
        <f t="shared" si="6"/>
        <v>0.38243358349943402</v>
      </c>
      <c r="BE49" s="82">
        <f t="shared" si="12"/>
        <v>0.93761011313229214</v>
      </c>
      <c r="BF49" s="82">
        <f t="shared" si="12"/>
        <v>0.93761408045121086</v>
      </c>
      <c r="BG49" s="82">
        <f t="shared" si="12"/>
        <v>0.9375895871258062</v>
      </c>
      <c r="BH49" s="82">
        <f t="shared" si="12"/>
        <v>0.93774081640667784</v>
      </c>
      <c r="BI49" s="82">
        <f t="shared" si="12"/>
        <v>0.93680757767102785</v>
      </c>
      <c r="BJ49" s="82">
        <f t="shared" si="12"/>
        <v>0.94258569226152311</v>
      </c>
      <c r="BK49" s="82">
        <f t="shared" si="12"/>
        <v>0.90750828941554929</v>
      </c>
      <c r="BL49" s="82">
        <f t="shared" si="8"/>
        <v>1.1582815048172166</v>
      </c>
    </row>
    <row r="50" spans="1:64" s="82" customFormat="1" ht="12.95" customHeight="1" x14ac:dyDescent="0.2">
      <c r="A50" s="35" t="s">
        <v>110</v>
      </c>
      <c r="B50" s="41" t="s">
        <v>191</v>
      </c>
      <c r="C50" s="36">
        <v>42460.357000000004</v>
      </c>
      <c r="D50" s="36"/>
      <c r="E50" s="146">
        <f>+(C50-C$7)/C$8</f>
        <v>981.49960002375178</v>
      </c>
      <c r="F50" s="146">
        <f>ROUND(2*E50,0)/2</f>
        <v>981.5</v>
      </c>
      <c r="G50" s="146">
        <f>+C50-(C$7+F50*C$8)</f>
        <v>-1.6537685078219511E-3</v>
      </c>
      <c r="H50" s="146"/>
      <c r="I50" s="146">
        <f>G50</f>
        <v>-1.6537685078219511E-3</v>
      </c>
      <c r="J50" s="146"/>
      <c r="K50" s="146"/>
      <c r="L50" s="146"/>
      <c r="M50" s="146"/>
      <c r="N50" s="146"/>
      <c r="O50" s="146"/>
      <c r="P50" s="146"/>
      <c r="Q50" s="147">
        <f>+C50-15018.5</f>
        <v>27441.857000000004</v>
      </c>
      <c r="S50" s="9">
        <v>0.1</v>
      </c>
      <c r="T50" s="146"/>
      <c r="U50" s="146"/>
      <c r="V50" s="146"/>
      <c r="Z50" s="82">
        <f>F50</f>
        <v>981.5</v>
      </c>
      <c r="AA50" s="146">
        <f>AB$3+AB$4*Z50+AB$5*Z50^2+AH50</f>
        <v>6.1178708711139755E-4</v>
      </c>
      <c r="AB50" s="146">
        <f>IF(S50&lt;&gt;0,G50-AH50, -9999)</f>
        <v>-1.215579155971017E-3</v>
      </c>
      <c r="AC50" s="146">
        <f>+G50-P50</f>
        <v>-1.6537685078219511E-3</v>
      </c>
      <c r="AD50" s="146">
        <f>IF(S50&lt;&gt;0,G50-AA50, -9999)</f>
        <v>-2.2655555949333485E-3</v>
      </c>
      <c r="AE50" s="146">
        <f>+(G50-AA50)^2*S50</f>
        <v>5.1327421537337994E-7</v>
      </c>
      <c r="AF50" s="82">
        <f>IF(S50&lt;&gt;0,G50-P50, -9999)</f>
        <v>-1.6537685078219511E-3</v>
      </c>
      <c r="AG50" s="9"/>
      <c r="AH50" s="82">
        <f>$AB$6*($AB$11/AI50*AJ50+$AB$12)</f>
        <v>-4.3818935185093398E-4</v>
      </c>
      <c r="AI50" s="82">
        <f>1+$AB$7*COS(AL50)</f>
        <v>0.77404819416046855</v>
      </c>
      <c r="AJ50" s="82">
        <f>SIN(AL50+RADIANS($AB$9))</f>
        <v>-0.20930453981868768</v>
      </c>
      <c r="AK50" s="82">
        <f>$AB$7*SIN(AL50)</f>
        <v>0.15452131087985649</v>
      </c>
      <c r="AL50" s="82">
        <f>2*ATAN(AM50)</f>
        <v>-0.59981717603581819</v>
      </c>
      <c r="AM50" s="82">
        <f>SQRT((1+$AB$7)/(1-$AB$7))*TAN(AN50/2)</f>
        <v>-0.30923609334596225</v>
      </c>
      <c r="AN50" s="146">
        <f>$AU50+$AB$7*SIN(AO50)</f>
        <v>-0.77738413705620346</v>
      </c>
      <c r="AO50" s="146">
        <f>$AU50+$AB$7*SIN(AP50)</f>
        <v>-0.7773956787946924</v>
      </c>
      <c r="AP50" s="146">
        <f>$AU50+$AB$7*SIN(AQ50)</f>
        <v>-0.77733652332653824</v>
      </c>
      <c r="AQ50" s="146">
        <f>$AU50+$AB$7*SIN(AR50)</f>
        <v>-0.77763975232027693</v>
      </c>
      <c r="AR50" s="146">
        <f>$AU50+$AB$7*SIN(AS50)</f>
        <v>-0.77608636571667056</v>
      </c>
      <c r="AS50" s="146">
        <f>$AU50+$AB$7*SIN(AT50)</f>
        <v>-0.78406937180490255</v>
      </c>
      <c r="AT50" s="146">
        <f>$AU50+$AB$7*SIN(AU50)</f>
        <v>-0.74368330334910848</v>
      </c>
      <c r="AU50" s="146">
        <f>RADIANS($AB$9)+$AB$18*(F50-AB$15)</f>
        <v>-0.96938913186762665</v>
      </c>
      <c r="AW50" s="90">
        <v>1800</v>
      </c>
      <c r="AX50" s="96">
        <f t="shared" si="0"/>
        <v>-7.2907246312263196E-3</v>
      </c>
      <c r="AY50" s="82">
        <f t="shared" si="1"/>
        <v>1.6542730637681511E-4</v>
      </c>
      <c r="AZ50" s="82">
        <f t="shared" si="2"/>
        <v>-7.4561519376031352E-3</v>
      </c>
      <c r="BA50" s="82">
        <f t="shared" si="3"/>
        <v>0.84146279319653017</v>
      </c>
      <c r="BB50" s="82">
        <f t="shared" si="4"/>
        <v>-0.98143704871320969</v>
      </c>
      <c r="BC50" s="82">
        <f t="shared" si="5"/>
        <v>0.95309560146551386</v>
      </c>
      <c r="BD50" s="82">
        <f t="shared" si="6"/>
        <v>0.51623083043816553</v>
      </c>
      <c r="BE50" s="82">
        <f t="shared" ref="BE50:BK65" si="13">$BL50+$AB$7*SIN(BF50)</f>
        <v>1.1993415307574471</v>
      </c>
      <c r="BF50" s="82">
        <f t="shared" si="13"/>
        <v>1.1993417132666826</v>
      </c>
      <c r="BG50" s="82">
        <f t="shared" si="13"/>
        <v>1.1993398763870269</v>
      </c>
      <c r="BH50" s="82">
        <f t="shared" si="13"/>
        <v>1.199358364212995</v>
      </c>
      <c r="BI50" s="82">
        <f t="shared" si="13"/>
        <v>1.1991723279551696</v>
      </c>
      <c r="BJ50" s="82">
        <f t="shared" si="13"/>
        <v>1.2010484128628098</v>
      </c>
      <c r="BK50" s="82">
        <f t="shared" si="13"/>
        <v>1.1825248168838018</v>
      </c>
      <c r="BL50" s="82">
        <f t="shared" si="8"/>
        <v>1.4544082461790597</v>
      </c>
    </row>
    <row r="51" spans="1:64" s="82" customFormat="1" ht="12.95" customHeight="1" x14ac:dyDescent="0.2">
      <c r="A51" s="35" t="s">
        <v>110</v>
      </c>
      <c r="B51" s="41" t="s">
        <v>191</v>
      </c>
      <c r="C51" s="36">
        <v>42460.374000000003</v>
      </c>
      <c r="D51" s="36"/>
      <c r="E51" s="146">
        <f>+(C51-C$7)/C$8</f>
        <v>981.50371160054044</v>
      </c>
      <c r="F51" s="146">
        <f>ROUND(2*E51,0)/2</f>
        <v>981.5</v>
      </c>
      <c r="G51" s="146">
        <f>+C51-(C$7+F51*C$8)</f>
        <v>1.5346231492003426E-2</v>
      </c>
      <c r="H51" s="146"/>
      <c r="I51" s="146">
        <f>G51</f>
        <v>1.5346231492003426E-2</v>
      </c>
      <c r="J51" s="146"/>
      <c r="K51" s="146"/>
      <c r="L51" s="146"/>
      <c r="M51" s="146"/>
      <c r="N51" s="146"/>
      <c r="O51" s="146"/>
      <c r="P51" s="146"/>
      <c r="Q51" s="147">
        <f>+C51-15018.5</f>
        <v>27441.874000000003</v>
      </c>
      <c r="S51" s="9">
        <v>0.1</v>
      </c>
      <c r="T51" s="146"/>
      <c r="U51" s="146"/>
      <c r="V51" s="146"/>
      <c r="Z51" s="82">
        <f>F51</f>
        <v>981.5</v>
      </c>
      <c r="AA51" s="146">
        <f>AB$3+AB$4*Z51+AB$5*Z51^2+AH51</f>
        <v>6.1178708711139755E-4</v>
      </c>
      <c r="AB51" s="146">
        <f>IF(S51&lt;&gt;0,G51-AH51, -9999)</f>
        <v>1.5784420843854358E-2</v>
      </c>
      <c r="AC51" s="146">
        <f>+G51-P51</f>
        <v>1.5346231492003426E-2</v>
      </c>
      <c r="AD51" s="146">
        <f>IF(S51&lt;&gt;0,G51-AA51, -9999)</f>
        <v>1.4734444404892029E-2</v>
      </c>
      <c r="AE51" s="146">
        <f>+(G51-AA51)^2*S51</f>
        <v>2.1710385192085402E-5</v>
      </c>
      <c r="AF51" s="82">
        <f>IF(S51&lt;&gt;0,G51-P51, -9999)</f>
        <v>1.5346231492003426E-2</v>
      </c>
      <c r="AG51" s="9"/>
      <c r="AH51" s="82">
        <f>$AB$6*($AB$11/AI51*AJ51+$AB$12)</f>
        <v>-4.3818935185093398E-4</v>
      </c>
      <c r="AI51" s="82">
        <f>1+$AB$7*COS(AL51)</f>
        <v>0.77404819416046855</v>
      </c>
      <c r="AJ51" s="82">
        <f>SIN(AL51+RADIANS($AB$9))</f>
        <v>-0.20930453981868768</v>
      </c>
      <c r="AK51" s="82">
        <f>$AB$7*SIN(AL51)</f>
        <v>0.15452131087985649</v>
      </c>
      <c r="AL51" s="82">
        <f>2*ATAN(AM51)</f>
        <v>-0.59981717603581819</v>
      </c>
      <c r="AM51" s="82">
        <f>SQRT((1+$AB$7)/(1-$AB$7))*TAN(AN51/2)</f>
        <v>-0.30923609334596225</v>
      </c>
      <c r="AN51" s="146">
        <f>$AU51+$AB$7*SIN(AO51)</f>
        <v>-0.77738413705620346</v>
      </c>
      <c r="AO51" s="146">
        <f>$AU51+$AB$7*SIN(AP51)</f>
        <v>-0.7773956787946924</v>
      </c>
      <c r="AP51" s="146">
        <f>$AU51+$AB$7*SIN(AQ51)</f>
        <v>-0.77733652332653824</v>
      </c>
      <c r="AQ51" s="146">
        <f>$AU51+$AB$7*SIN(AR51)</f>
        <v>-0.77763975232027693</v>
      </c>
      <c r="AR51" s="146">
        <f>$AU51+$AB$7*SIN(AS51)</f>
        <v>-0.77608636571667056</v>
      </c>
      <c r="AS51" s="146">
        <f>$AU51+$AB$7*SIN(AT51)</f>
        <v>-0.78406937180490255</v>
      </c>
      <c r="AT51" s="146">
        <f>$AU51+$AB$7*SIN(AU51)</f>
        <v>-0.74368330334910848</v>
      </c>
      <c r="AU51" s="146">
        <f>RADIANS($AB$9)+$AB$18*(F51-AB$15)</f>
        <v>-0.96938913186762665</v>
      </c>
      <c r="AW51" s="90">
        <v>1900</v>
      </c>
      <c r="AX51" s="96">
        <f t="shared" si="0"/>
        <v>-6.0994497377719285E-3</v>
      </c>
      <c r="AY51" s="82">
        <f t="shared" si="1"/>
        <v>5.6522678336301347E-5</v>
      </c>
      <c r="AZ51" s="82">
        <f t="shared" si="2"/>
        <v>-6.1559724161082295E-3</v>
      </c>
      <c r="BA51" s="82">
        <f t="shared" si="3"/>
        <v>0.90217955464358557</v>
      </c>
      <c r="BB51" s="82">
        <f t="shared" si="4"/>
        <v>-0.9025040876749536</v>
      </c>
      <c r="BC51" s="82">
        <f t="shared" si="5"/>
        <v>1.2053629856846277</v>
      </c>
      <c r="BD51" s="82">
        <f t="shared" si="6"/>
        <v>0.6880805999706382</v>
      </c>
      <c r="BE51" s="82">
        <f t="shared" si="13"/>
        <v>1.4779779191373206</v>
      </c>
      <c r="BF51" s="82">
        <f t="shared" si="13"/>
        <v>1.4779779191030782</v>
      </c>
      <c r="BG51" s="82">
        <f t="shared" si="13"/>
        <v>1.4779779204527301</v>
      </c>
      <c r="BH51" s="82">
        <f t="shared" si="13"/>
        <v>1.4779778672565558</v>
      </c>
      <c r="BI51" s="82">
        <f t="shared" si="13"/>
        <v>1.4779799639927331</v>
      </c>
      <c r="BJ51" s="82">
        <f t="shared" si="13"/>
        <v>1.4778973565073803</v>
      </c>
      <c r="BK51" s="82">
        <f t="shared" si="13"/>
        <v>1.4812093697721855</v>
      </c>
      <c r="BL51" s="82">
        <f t="shared" si="8"/>
        <v>1.7505349875409033</v>
      </c>
    </row>
    <row r="52" spans="1:64" s="82" customFormat="1" ht="12.95" customHeight="1" x14ac:dyDescent="0.2">
      <c r="A52" s="35" t="s">
        <v>110</v>
      </c>
      <c r="B52" s="41" t="s">
        <v>191</v>
      </c>
      <c r="C52" s="36">
        <v>42464.491000000002</v>
      </c>
      <c r="D52" s="36"/>
      <c r="E52" s="146">
        <f>+(C52-C$7)/C$8</f>
        <v>982.49943875576878</v>
      </c>
      <c r="F52" s="146">
        <f>ROUND(2*E52,0)/2</f>
        <v>982.5</v>
      </c>
      <c r="G52" s="146">
        <f>+C52-(C$7+F52*C$8)</f>
        <v>-2.3205578836495988E-3</v>
      </c>
      <c r="H52" s="146"/>
      <c r="I52" s="146">
        <f>G52</f>
        <v>-2.3205578836495988E-3</v>
      </c>
      <c r="J52" s="146"/>
      <c r="K52" s="146"/>
      <c r="L52" s="146"/>
      <c r="M52" s="146"/>
      <c r="N52" s="146"/>
      <c r="O52" s="146"/>
      <c r="P52" s="146"/>
      <c r="Q52" s="147">
        <f>+C52-15018.5</f>
        <v>27445.991000000002</v>
      </c>
      <c r="S52" s="9">
        <v>0.1</v>
      </c>
      <c r="T52" s="146"/>
      <c r="U52" s="146"/>
      <c r="V52" s="146"/>
      <c r="Z52" s="82">
        <f>F52</f>
        <v>982.5</v>
      </c>
      <c r="AA52" s="146">
        <f>AB$3+AB$4*Z52+AB$5*Z52^2+AH52</f>
        <v>5.9014313609332498E-4</v>
      </c>
      <c r="AB52" s="146">
        <f>IF(S52&lt;&gt;0,G52-AH52, -9999)</f>
        <v>-1.8617978434580147E-3</v>
      </c>
      <c r="AC52" s="146">
        <f>+G52-P52</f>
        <v>-2.3205578836495988E-3</v>
      </c>
      <c r="AD52" s="146">
        <f>IF(S52&lt;&gt;0,G52-AA52, -9999)</f>
        <v>-2.9107010197429238E-3</v>
      </c>
      <c r="AE52" s="146">
        <f>+(G52-AA52)^2*S52</f>
        <v>8.4721804263324959E-7</v>
      </c>
      <c r="AF52" s="82">
        <f>IF(S52&lt;&gt;0,G52-P52, -9999)</f>
        <v>-2.3205578836495988E-3</v>
      </c>
      <c r="AG52" s="9"/>
      <c r="AH52" s="82">
        <f>$AB$6*($AB$11/AI52*AJ52+$AB$12)</f>
        <v>-4.5876004019158417E-4</v>
      </c>
      <c r="AI52" s="82">
        <f>1+$AB$7*COS(AL52)</f>
        <v>0.77374062719388259</v>
      </c>
      <c r="AJ52" s="82">
        <f>SIN(AL52+RADIANS($AB$9))</f>
        <v>-0.21125332746511183</v>
      </c>
      <c r="AK52" s="82">
        <f>$AB$7*SIN(AL52)</f>
        <v>0.1540706016589698</v>
      </c>
      <c r="AL52" s="82">
        <f>2*ATAN(AM52)</f>
        <v>-0.59782381942311091</v>
      </c>
      <c r="AM52" s="82">
        <f>SQRT((1+$AB$7)/(1-$AB$7))*TAN(AN52/2)</f>
        <v>-0.3081444418169037</v>
      </c>
      <c r="AN52" s="146">
        <f>$AU52+$AB$7*SIN(AO52)</f>
        <v>-0.77490676981820561</v>
      </c>
      <c r="AO52" s="146">
        <f>$AU52+$AB$7*SIN(AP52)</f>
        <v>-0.77491846509015294</v>
      </c>
      <c r="AP52" s="146">
        <f>$AU52+$AB$7*SIN(AQ52)</f>
        <v>-0.77485866831297245</v>
      </c>
      <c r="AQ52" s="146">
        <f>$AU52+$AB$7*SIN(AR52)</f>
        <v>-0.77516444019095543</v>
      </c>
      <c r="AR52" s="146">
        <f>$AU52+$AB$7*SIN(AS52)</f>
        <v>-0.7736018316040334</v>
      </c>
      <c r="AS52" s="146">
        <f>$AU52+$AB$7*SIN(AT52)</f>
        <v>-0.78161267275263235</v>
      </c>
      <c r="AT52" s="146">
        <f>$AU52+$AB$7*SIN(AU52)</f>
        <v>-0.74118166711478206</v>
      </c>
      <c r="AU52" s="146">
        <f>RADIANS($AB$9)+$AB$18*(F52-AB$15)</f>
        <v>-0.9664278644540083</v>
      </c>
      <c r="AW52" s="90">
        <v>2000</v>
      </c>
      <c r="AX52" s="96">
        <f t="shared" si="0"/>
        <v>-4.27542698213492E-3</v>
      </c>
      <c r="AY52" s="82">
        <f t="shared" si="1"/>
        <v>-5.2563788448256111E-5</v>
      </c>
      <c r="AZ52" s="82">
        <f t="shared" si="2"/>
        <v>-4.2228631936866642E-3</v>
      </c>
      <c r="BA52" s="82">
        <f t="shared" si="3"/>
        <v>0.98050248958031194</v>
      </c>
      <c r="BB52" s="82">
        <f t="shared" si="4"/>
        <v>-0.73887777282285461</v>
      </c>
      <c r="BC52" s="82">
        <f t="shared" si="5"/>
        <v>1.4995083732149634</v>
      </c>
      <c r="BD52" s="82">
        <f t="shared" si="6"/>
        <v>0.93113741711081921</v>
      </c>
      <c r="BE52" s="82">
        <f t="shared" si="13"/>
        <v>1.7788282898314589</v>
      </c>
      <c r="BF52" s="82">
        <f t="shared" si="13"/>
        <v>1.7788283040145154</v>
      </c>
      <c r="BG52" s="82">
        <f t="shared" si="13"/>
        <v>1.7788285548827121</v>
      </c>
      <c r="BH52" s="82">
        <f t="shared" si="13"/>
        <v>1.7788329921598693</v>
      </c>
      <c r="BI52" s="82">
        <f t="shared" si="13"/>
        <v>1.7789114619022315</v>
      </c>
      <c r="BJ52" s="82">
        <f t="shared" si="13"/>
        <v>1.7802943519335606</v>
      </c>
      <c r="BK52" s="82">
        <f t="shared" si="13"/>
        <v>1.8033392851976136</v>
      </c>
      <c r="BL52" s="82">
        <f t="shared" si="8"/>
        <v>2.0466617289027464</v>
      </c>
    </row>
    <row r="53" spans="1:64" s="82" customFormat="1" ht="12.95" customHeight="1" x14ac:dyDescent="0.2">
      <c r="A53" s="35" t="s">
        <v>114</v>
      </c>
      <c r="B53" s="41"/>
      <c r="C53" s="36">
        <v>42739.427000000003</v>
      </c>
      <c r="D53" s="36"/>
      <c r="E53" s="146">
        <f>+(C53-C$7)/C$8</f>
        <v>1048.9947608713794</v>
      </c>
      <c r="F53" s="146">
        <f>ROUND(2*E53,0)/2</f>
        <v>1049</v>
      </c>
      <c r="G53" s="146">
        <f>+C53-(C$7+F53*C$8)</f>
        <v>-2.1662051112798508E-2</v>
      </c>
      <c r="H53" s="146"/>
      <c r="I53" s="146">
        <f>G53</f>
        <v>-2.1662051112798508E-2</v>
      </c>
      <c r="J53" s="146"/>
      <c r="K53" s="146"/>
      <c r="L53" s="146"/>
      <c r="M53" s="146"/>
      <c r="N53" s="146"/>
      <c r="O53" s="146"/>
      <c r="P53" s="146"/>
      <c r="Q53" s="147">
        <f>+C53-15018.5</f>
        <v>27720.927000000003</v>
      </c>
      <c r="S53" s="9">
        <v>0.1</v>
      </c>
      <c r="T53" s="146"/>
      <c r="U53" s="146"/>
      <c r="V53" s="146"/>
      <c r="Z53" s="82">
        <f>F53</f>
        <v>1049</v>
      </c>
      <c r="AA53" s="146">
        <f>AB$3+AB$4*Z53+AB$5*Z53^2+AH53</f>
        <v>-8.2025286678755714E-4</v>
      </c>
      <c r="AB53" s="146">
        <f>IF(S53&lt;&gt;0,G53-AH53, -9999)</f>
        <v>-1.986430784920773E-2</v>
      </c>
      <c r="AC53" s="146">
        <f>+G53-P53</f>
        <v>-2.1662051112798508E-2</v>
      </c>
      <c r="AD53" s="146">
        <f>IF(S53&lt;&gt;0,G53-AA53, -9999)</f>
        <v>-2.0841798246010949E-2</v>
      </c>
      <c r="AE53" s="146">
        <f>+(G53-AA53)^2*S53</f>
        <v>4.343805541274251E-5</v>
      </c>
      <c r="AF53" s="82">
        <f>IF(S53&lt;&gt;0,G53-P53, -9999)</f>
        <v>-2.1662051112798508E-2</v>
      </c>
      <c r="AG53" s="9"/>
      <c r="AH53" s="82">
        <f>$AB$6*($AB$11/AI53*AJ53+$AB$12)</f>
        <v>-1.7977432635907773E-3</v>
      </c>
      <c r="AI53" s="82">
        <f>1+$AB$7*COS(AL53)</f>
        <v>0.75576153399549595</v>
      </c>
      <c r="AJ53" s="82">
        <f>SIN(AL53+RADIANS($AB$9))</f>
        <v>-0.33553475184780351</v>
      </c>
      <c r="AK53" s="82">
        <f>$AB$7*SIN(AL53)</f>
        <v>0.12360673849730561</v>
      </c>
      <c r="AL53" s="82">
        <f>2*ATAN(AM53)</f>
        <v>-0.46850803528965596</v>
      </c>
      <c r="AM53" s="82">
        <f>SQRT((1+$AB$7)/(1-$AB$7))*TAN(AN53/2)</f>
        <v>-0.23863509958119411</v>
      </c>
      <c r="AN53" s="146">
        <f>$AU53+$AB$7*SIN(AO53)</f>
        <v>-0.61219272114464574</v>
      </c>
      <c r="AO53" s="146">
        <f>$AU53+$AB$7*SIN(AP53)</f>
        <v>-0.61221582917371642</v>
      </c>
      <c r="AP53" s="146">
        <f>$AU53+$AB$7*SIN(AQ53)</f>
        <v>-0.61211268064503488</v>
      </c>
      <c r="AQ53" s="146">
        <f>$AU53+$AB$7*SIN(AR53)</f>
        <v>-0.6125731679554498</v>
      </c>
      <c r="AR53" s="146">
        <f>$AU53+$AB$7*SIN(AS53)</f>
        <v>-0.61051855781011066</v>
      </c>
      <c r="AS53" s="146">
        <f>$AU53+$AB$7*SIN(AT53)</f>
        <v>-0.61970893475652367</v>
      </c>
      <c r="AT53" s="146">
        <f>$AU53+$AB$7*SIN(AU53)</f>
        <v>-0.57904432112385917</v>
      </c>
      <c r="AU53" s="146">
        <f>RADIANS($AB$9)+$AB$18*(F53-AB$15)</f>
        <v>-0.76950358144838216</v>
      </c>
      <c r="AW53" s="90">
        <v>2100</v>
      </c>
      <c r="AX53" s="96">
        <f t="shared" si="0"/>
        <v>-1.845985850787976E-3</v>
      </c>
      <c r="AY53" s="82">
        <f t="shared" si="1"/>
        <v>-1.6183209397685681E-4</v>
      </c>
      <c r="AZ53" s="82">
        <f t="shared" si="2"/>
        <v>-1.6841537568111191E-3</v>
      </c>
      <c r="BA53" s="82">
        <f t="shared" si="3"/>
        <v>1.0756286699165232</v>
      </c>
      <c r="BB53" s="82">
        <f t="shared" si="4"/>
        <v>-0.46194781832455978</v>
      </c>
      <c r="BC53" s="82">
        <f t="shared" si="5"/>
        <v>1.8507216475421557</v>
      </c>
      <c r="BD53" s="82">
        <f t="shared" si="6"/>
        <v>1.3279738325246773</v>
      </c>
      <c r="BE53" s="82">
        <f t="shared" si="13"/>
        <v>2.1075475426496775</v>
      </c>
      <c r="BF53" s="82">
        <f t="shared" si="13"/>
        <v>2.1075494188721562</v>
      </c>
      <c r="BG53" s="82">
        <f t="shared" si="13"/>
        <v>2.1075628227861771</v>
      </c>
      <c r="BH53" s="82">
        <f t="shared" si="13"/>
        <v>2.1076585728563009</v>
      </c>
      <c r="BI53" s="82">
        <f t="shared" si="13"/>
        <v>2.1083421103632709</v>
      </c>
      <c r="BJ53" s="82">
        <f t="shared" si="13"/>
        <v>2.1131991591235812</v>
      </c>
      <c r="BK53" s="82">
        <f t="shared" si="13"/>
        <v>2.1466509320651856</v>
      </c>
      <c r="BL53" s="82">
        <f t="shared" si="8"/>
        <v>2.3427884702645896</v>
      </c>
    </row>
    <row r="54" spans="1:64" s="82" customFormat="1" ht="12.95" customHeight="1" x14ac:dyDescent="0.2">
      <c r="A54" s="35" t="s">
        <v>114</v>
      </c>
      <c r="B54" s="41"/>
      <c r="C54" s="36">
        <v>42797.326999999997</v>
      </c>
      <c r="D54" s="36"/>
      <c r="E54" s="146">
        <f>+(C54-C$7)/C$8</f>
        <v>1062.9983076986171</v>
      </c>
      <c r="F54" s="146">
        <f>ROUND(2*E54,0)/2</f>
        <v>1063</v>
      </c>
      <c r="G54" s="146">
        <f>+C54-(C$7+F54*C$8)</f>
        <v>-6.9971023258403875E-3</v>
      </c>
      <c r="H54" s="146"/>
      <c r="I54" s="146">
        <f>G54</f>
        <v>-6.9971023258403875E-3</v>
      </c>
      <c r="J54" s="146"/>
      <c r="K54" s="146"/>
      <c r="L54" s="146"/>
      <c r="M54" s="146"/>
      <c r="N54" s="146"/>
      <c r="O54" s="146"/>
      <c r="P54" s="146"/>
      <c r="Q54" s="147">
        <f>+C54-15018.5</f>
        <v>27778.826999999997</v>
      </c>
      <c r="S54" s="9">
        <v>0.1</v>
      </c>
      <c r="T54" s="146"/>
      <c r="U54" s="146"/>
      <c r="V54" s="146"/>
      <c r="Z54" s="82">
        <f>F54</f>
        <v>1063</v>
      </c>
      <c r="AA54" s="146">
        <f>AB$3+AB$4*Z54+AB$5*Z54^2+AH54</f>
        <v>-1.1086243384691029E-3</v>
      </c>
      <c r="AB54" s="146">
        <f>IF(S54&lt;&gt;0,G54-AH54, -9999)</f>
        <v>-4.9260321065458575E-3</v>
      </c>
      <c r="AC54" s="146">
        <f>+G54-P54</f>
        <v>-6.9971023258403875E-3</v>
      </c>
      <c r="AD54" s="146">
        <f>IF(S54&lt;&gt;0,G54-AA54, -9999)</f>
        <v>-5.888477987371285E-3</v>
      </c>
      <c r="AE54" s="146">
        <f>+(G54-AA54)^2*S54</f>
        <v>3.467417300775618E-6</v>
      </c>
      <c r="AF54" s="82">
        <f>IF(S54&lt;&gt;0,G54-P54, -9999)</f>
        <v>-6.9971023258403875E-3</v>
      </c>
      <c r="AG54" s="9"/>
      <c r="AH54" s="82">
        <f>$AB$6*($AB$11/AI54*AJ54+$AB$12)</f>
        <v>-2.0710702192945304E-3</v>
      </c>
      <c r="AI54" s="82">
        <f>1+$AB$7*COS(AL54)</f>
        <v>0.75257193600944472</v>
      </c>
      <c r="AJ54" s="82">
        <f>SIN(AL54+RADIANS($AB$9))</f>
        <v>-0.36037900259601191</v>
      </c>
      <c r="AK54" s="82">
        <f>$AB$7*SIN(AL54)</f>
        <v>0.11709144814229723</v>
      </c>
      <c r="AL54" s="82">
        <f>2*ATAN(AM54)</f>
        <v>-0.44200670304704048</v>
      </c>
      <c r="AM54" s="82">
        <f>SQRT((1+$AB$7)/(1-$AB$7))*TAN(AN54/2)</f>
        <v>-0.22467318306790085</v>
      </c>
      <c r="AN54" s="146">
        <f>$AU54+$AB$7*SIN(AO54)</f>
        <v>-0.57839430734300323</v>
      </c>
      <c r="AO54" s="146">
        <f>$AU54+$AB$7*SIN(AP54)</f>
        <v>-0.57841979359034601</v>
      </c>
      <c r="AP54" s="146">
        <f>$AU54+$AB$7*SIN(AQ54)</f>
        <v>-0.57830860408328177</v>
      </c>
      <c r="AQ54" s="146">
        <f>$AU54+$AB$7*SIN(AR54)</f>
        <v>-0.57879375264007393</v>
      </c>
      <c r="AR54" s="146">
        <f>$AU54+$AB$7*SIN(AS54)</f>
        <v>-0.57667804954210355</v>
      </c>
      <c r="AS54" s="146">
        <f>$AU54+$AB$7*SIN(AT54)</f>
        <v>-0.58592609184645905</v>
      </c>
      <c r="AT54" s="146">
        <f>$AU54+$AB$7*SIN(AU54)</f>
        <v>-0.5458989892949766</v>
      </c>
      <c r="AU54" s="146">
        <f>RADIANS($AB$9)+$AB$18*(F54-AB$15)</f>
        <v>-0.72804583765772435</v>
      </c>
      <c r="AW54" s="90">
        <v>2200</v>
      </c>
      <c r="AX54" s="96">
        <f t="shared" si="0"/>
        <v>1.0265861078519105E-3</v>
      </c>
      <c r="AY54" s="82">
        <f t="shared" si="1"/>
        <v>-2.7128223824950164E-4</v>
      </c>
      <c r="AZ54" s="82">
        <f t="shared" si="2"/>
        <v>1.2978683461014121E-3</v>
      </c>
      <c r="BA54" s="82">
        <f t="shared" si="3"/>
        <v>1.1769069811080886</v>
      </c>
      <c r="BB54" s="82">
        <f t="shared" si="4"/>
        <v>-5.7397432796798868E-2</v>
      </c>
      <c r="BC54" s="82">
        <f t="shared" si="5"/>
        <v>2.2734827899408496</v>
      </c>
      <c r="BD54" s="82">
        <f t="shared" si="6"/>
        <v>2.1573203738448927</v>
      </c>
      <c r="BE54" s="82">
        <f t="shared" si="13"/>
        <v>2.4682068977509575</v>
      </c>
      <c r="BF54" s="82">
        <f t="shared" si="13"/>
        <v>2.4682208596866477</v>
      </c>
      <c r="BG54" s="82">
        <f t="shared" si="13"/>
        <v>2.4682861051486165</v>
      </c>
      <c r="BH54" s="82">
        <f t="shared" si="13"/>
        <v>2.4685909584434889</v>
      </c>
      <c r="BI54" s="82">
        <f t="shared" si="13"/>
        <v>2.4700143766617941</v>
      </c>
      <c r="BJ54" s="82">
        <f t="shared" si="13"/>
        <v>2.4766394316177602</v>
      </c>
      <c r="BK54" s="82">
        <f t="shared" si="13"/>
        <v>2.507036764924814</v>
      </c>
      <c r="BL54" s="82">
        <f t="shared" si="8"/>
        <v>2.6389152116264327</v>
      </c>
    </row>
    <row r="55" spans="1:64" s="82" customFormat="1" ht="12.95" customHeight="1" x14ac:dyDescent="0.2">
      <c r="A55" s="35" t="s">
        <v>116</v>
      </c>
      <c r="B55" s="41" t="s">
        <v>191</v>
      </c>
      <c r="C55" s="36">
        <v>42799.400999999998</v>
      </c>
      <c r="D55" s="36"/>
      <c r="E55" s="146">
        <f>+(C55-C$7)/C$8</f>
        <v>1063.4999200668331</v>
      </c>
      <c r="F55" s="146">
        <f>ROUND(2*E55,0)/2</f>
        <v>1063.5</v>
      </c>
      <c r="G55" s="146">
        <f>+C55-(C$7+F55*C$8)</f>
        <v>-3.3049700869014487E-4</v>
      </c>
      <c r="H55" s="146"/>
      <c r="I55" s="146">
        <f>G55</f>
        <v>-3.3049700869014487E-4</v>
      </c>
      <c r="J55" s="146"/>
      <c r="K55" s="146"/>
      <c r="L55" s="146"/>
      <c r="M55" s="146"/>
      <c r="N55" s="146"/>
      <c r="O55" s="146"/>
      <c r="P55" s="146"/>
      <c r="Q55" s="147">
        <f>+C55-15018.5</f>
        <v>27780.900999999998</v>
      </c>
      <c r="S55" s="9">
        <v>0.1</v>
      </c>
      <c r="T55" s="146"/>
      <c r="U55" s="146"/>
      <c r="V55" s="146"/>
      <c r="Z55" s="82">
        <f>F55</f>
        <v>1063.5</v>
      </c>
      <c r="AA55" s="146">
        <f>AB$3+AB$4*Z55+AB$5*Z55^2+AH55</f>
        <v>-1.1188604325981038E-3</v>
      </c>
      <c r="AB55" s="146">
        <f>IF(S55&lt;&gt;0,G55-AH55, -9999)</f>
        <v>1.7502719346747775E-3</v>
      </c>
      <c r="AC55" s="146">
        <f>+G55-P55</f>
        <v>-3.3049700869014487E-4</v>
      </c>
      <c r="AD55" s="146">
        <f>IF(S55&lt;&gt;0,G55-AA55, -9999)</f>
        <v>7.8836342390795891E-4</v>
      </c>
      <c r="AE55" s="146">
        <f>+(G55-AA55)^2*S55</f>
        <v>6.2151688815588007E-8</v>
      </c>
      <c r="AF55" s="82">
        <f>IF(S55&lt;&gt;0,G55-P55, -9999)</f>
        <v>-3.3049700869014487E-4</v>
      </c>
      <c r="AG55" s="9"/>
      <c r="AH55" s="82">
        <f>$AB$6*($AB$11/AI55*AJ55+$AB$12)</f>
        <v>-2.0807689433649224E-3</v>
      </c>
      <c r="AI55" s="82">
        <f>1+$AB$7*COS(AL55)</f>
        <v>0.75246170133043611</v>
      </c>
      <c r="AJ55" s="82">
        <f>SIN(AL55+RADIANS($AB$9))</f>
        <v>-0.36125789952834791</v>
      </c>
      <c r="AK55" s="82">
        <f>$AB$7*SIN(AL55)</f>
        <v>0.11685822508472538</v>
      </c>
      <c r="AL55" s="82">
        <f>2*ATAN(AM55)</f>
        <v>-0.44106432369399357</v>
      </c>
      <c r="AM55" s="82">
        <f>SQRT((1+$AB$7)/(1-$AB$7))*TAN(AN55/2)</f>
        <v>-0.22417826101806423</v>
      </c>
      <c r="AN55" s="146">
        <f>$AU55+$AB$7*SIN(AO55)</f>
        <v>-0.57718983560508086</v>
      </c>
      <c r="AO55" s="146">
        <f>$AU55+$AB$7*SIN(AP55)</f>
        <v>-0.57721540418315898</v>
      </c>
      <c r="AP55" s="146">
        <f>$AU55+$AB$7*SIN(AQ55)</f>
        <v>-0.57710394305667734</v>
      </c>
      <c r="AQ55" s="146">
        <f>$AU55+$AB$7*SIN(AR55)</f>
        <v>-0.57758989490984525</v>
      </c>
      <c r="AR55" s="146">
        <f>$AU55+$AB$7*SIN(AS55)</f>
        <v>-0.57547235035195177</v>
      </c>
      <c r="AS55" s="146">
        <f>$AU55+$AB$7*SIN(AT55)</f>
        <v>-0.58472112418036826</v>
      </c>
      <c r="AT55" s="146">
        <f>$AU55+$AB$7*SIN(AU55)</f>
        <v>-0.54472110327725176</v>
      </c>
      <c r="AU55" s="146">
        <f>RADIANS($AB$9)+$AB$18*(F55-AB$15)</f>
        <v>-0.72656520395091562</v>
      </c>
      <c r="AW55" s="90">
        <v>2300</v>
      </c>
      <c r="AX55" s="96">
        <f t="shared" si="0"/>
        <v>3.9451322486994019E-3</v>
      </c>
      <c r="AY55" s="82">
        <f t="shared" si="1"/>
        <v>-3.809142212661901E-4</v>
      </c>
      <c r="AZ55" s="82">
        <f t="shared" si="2"/>
        <v>4.3260464699655917E-3</v>
      </c>
      <c r="BA55" s="82">
        <f t="shared" si="3"/>
        <v>1.254923792410306</v>
      </c>
      <c r="BB55" s="82">
        <f t="shared" si="4"/>
        <v>0.42393932061044448</v>
      </c>
      <c r="BC55" s="82">
        <f t="shared" si="5"/>
        <v>2.7687022216090482</v>
      </c>
      <c r="BD55" s="82">
        <f t="shared" si="6"/>
        <v>5.3012129043120098</v>
      </c>
      <c r="BE55" s="82">
        <f t="shared" si="13"/>
        <v>2.8586157870287061</v>
      </c>
      <c r="BF55" s="82">
        <f t="shared" si="13"/>
        <v>2.8586346299099104</v>
      </c>
      <c r="BG55" s="82">
        <f t="shared" si="13"/>
        <v>2.858706315999183</v>
      </c>
      <c r="BH55" s="82">
        <f t="shared" si="13"/>
        <v>2.8589790257924701</v>
      </c>
      <c r="BI55" s="82">
        <f t="shared" si="13"/>
        <v>2.8600162772530227</v>
      </c>
      <c r="BJ55" s="82">
        <f t="shared" si="13"/>
        <v>2.8639586320566157</v>
      </c>
      <c r="BK55" s="82">
        <f t="shared" si="13"/>
        <v>2.8789028944578803</v>
      </c>
      <c r="BL55" s="82">
        <f t="shared" si="8"/>
        <v>2.9350419529882759</v>
      </c>
    </row>
    <row r="56" spans="1:64" s="82" customFormat="1" ht="12.95" customHeight="1" x14ac:dyDescent="0.2">
      <c r="A56" s="35" t="s">
        <v>114</v>
      </c>
      <c r="B56" s="41"/>
      <c r="C56" s="36">
        <v>42826.281999999999</v>
      </c>
      <c r="D56" s="36"/>
      <c r="E56" s="146">
        <f>+(C56-C$7)/C$8</f>
        <v>1070.0012903995278</v>
      </c>
      <c r="F56" s="146">
        <f>ROUND(2*E56,0)/2</f>
        <v>1070</v>
      </c>
      <c r="G56" s="146">
        <f>+C56-(C$7+F56*C$8)</f>
        <v>5.3353720722952858E-3</v>
      </c>
      <c r="H56" s="146"/>
      <c r="I56" s="146">
        <f>G56</f>
        <v>5.3353720722952858E-3</v>
      </c>
      <c r="J56" s="146"/>
      <c r="K56" s="146"/>
      <c r="L56" s="146"/>
      <c r="M56" s="146"/>
      <c r="N56" s="146"/>
      <c r="O56" s="146"/>
      <c r="P56" s="146"/>
      <c r="Q56" s="147">
        <f>+C56-15018.5</f>
        <v>27807.781999999999</v>
      </c>
      <c r="S56" s="9">
        <v>0.1</v>
      </c>
      <c r="T56" s="146"/>
      <c r="U56" s="146"/>
      <c r="V56" s="146"/>
      <c r="Z56" s="82">
        <f>F56</f>
        <v>1070</v>
      </c>
      <c r="AA56" s="146">
        <f>AB$3+AB$4*Z56+AB$5*Z56^2+AH56</f>
        <v>-1.2515228275660499E-3</v>
      </c>
      <c r="AB56" s="146">
        <f>IF(S56&lt;&gt;0,G56-AH56, -9999)</f>
        <v>7.5418171861830977E-3</v>
      </c>
      <c r="AC56" s="146">
        <f>+G56-P56</f>
        <v>5.3353720722952858E-3</v>
      </c>
      <c r="AD56" s="146">
        <f>IF(S56&lt;&gt;0,G56-AA56, -9999)</f>
        <v>6.5868948998613359E-3</v>
      </c>
      <c r="AE56" s="146">
        <f>+(G56-AA56)^2*S56</f>
        <v>4.3387184421819277E-6</v>
      </c>
      <c r="AF56" s="82">
        <f>IF(S56&lt;&gt;0,G56-P56, -9999)</f>
        <v>5.3353720722952858E-3</v>
      </c>
      <c r="AG56" s="9"/>
      <c r="AH56" s="82">
        <f>$AB$6*($AB$11/AI56*AJ56+$AB$12)</f>
        <v>-2.206445113887812E-3</v>
      </c>
      <c r="AI56" s="82">
        <f>1+$AB$7*COS(AL56)</f>
        <v>0.75105151941748549</v>
      </c>
      <c r="AJ56" s="82">
        <f>SIN(AL56+RADIANS($AB$9))</f>
        <v>-0.37263101844021107</v>
      </c>
      <c r="AK56" s="82">
        <f>$AB$7*SIN(AL56)</f>
        <v>0.11382314392878094</v>
      </c>
      <c r="AL56" s="82">
        <f>2*ATAN(AM56)</f>
        <v>-0.42883824446512286</v>
      </c>
      <c r="AM56" s="82">
        <f>SQRT((1+$AB$7)/(1-$AB$7))*TAN(AN56/2)</f>
        <v>-0.21776671173052337</v>
      </c>
      <c r="AN56" s="146">
        <f>$AU56+$AB$7*SIN(AO56)</f>
        <v>-0.56154759668444165</v>
      </c>
      <c r="AO56" s="146">
        <f>$AU56+$AB$7*SIN(AP56)</f>
        <v>-0.5615742148340308</v>
      </c>
      <c r="AP56" s="146">
        <f>$AU56+$AB$7*SIN(AQ56)</f>
        <v>-0.56145933430466699</v>
      </c>
      <c r="AQ56" s="146">
        <f>$AU56+$AB$7*SIN(AR56)</f>
        <v>-0.56195520341242222</v>
      </c>
      <c r="AR56" s="146">
        <f>$AU56+$AB$7*SIN(AS56)</f>
        <v>-0.55981594435512738</v>
      </c>
      <c r="AS56" s="146">
        <f>$AU56+$AB$7*SIN(AT56)</f>
        <v>-0.56906579989119144</v>
      </c>
      <c r="AT56" s="146">
        <f>$AU56+$AB$7*SIN(AU56)</f>
        <v>-0.5294446196390139</v>
      </c>
      <c r="AU56" s="146">
        <f>RADIANS($AB$9)+$AB$18*(F56-AB$15)</f>
        <v>-0.70731696576239589</v>
      </c>
      <c r="AW56" s="90">
        <v>2400</v>
      </c>
      <c r="AX56" s="96">
        <f t="shared" si="0"/>
        <v>6.2892953067566091E-3</v>
      </c>
      <c r="AY56" s="82">
        <f t="shared" si="1"/>
        <v>-4.9072804302692226E-4</v>
      </c>
      <c r="AZ56" s="82">
        <f t="shared" si="2"/>
        <v>6.7800233497835316E-3</v>
      </c>
      <c r="BA56" s="82">
        <f t="shared" si="3"/>
        <v>1.2701059542968269</v>
      </c>
      <c r="BB56" s="82">
        <f t="shared" si="4"/>
        <v>0.82697388325054455</v>
      </c>
      <c r="BC56" s="82">
        <f t="shared" si="5"/>
        <v>-2.9785695863933959</v>
      </c>
      <c r="BD56" s="82">
        <f t="shared" si="6"/>
        <v>-12.241019942928331</v>
      </c>
      <c r="BE56" s="82">
        <f t="shared" si="13"/>
        <v>3.2648095526726015</v>
      </c>
      <c r="BF56" s="82">
        <f t="shared" si="13"/>
        <v>3.2647996772668693</v>
      </c>
      <c r="BG56" s="82">
        <f t="shared" si="13"/>
        <v>3.2647633253169355</v>
      </c>
      <c r="BH56" s="82">
        <f t="shared" si="13"/>
        <v>3.2646295130580096</v>
      </c>
      <c r="BI56" s="82">
        <f t="shared" si="13"/>
        <v>3.2641369664984397</v>
      </c>
      <c r="BJ56" s="82">
        <f t="shared" si="13"/>
        <v>3.2623242192810142</v>
      </c>
      <c r="BK56" s="82">
        <f t="shared" si="13"/>
        <v>3.2556560473296017</v>
      </c>
      <c r="BL56" s="82">
        <f t="shared" si="8"/>
        <v>3.231168694350119</v>
      </c>
    </row>
    <row r="57" spans="1:64" s="82" customFormat="1" ht="12.95" customHeight="1" x14ac:dyDescent="0.2">
      <c r="A57" s="35" t="s">
        <v>114</v>
      </c>
      <c r="B57" s="41"/>
      <c r="C57" s="36">
        <v>42826.296000000002</v>
      </c>
      <c r="D57" s="36"/>
      <c r="E57" s="146">
        <f>+(C57-C$7)/C$8</f>
        <v>1070.0046764039428</v>
      </c>
      <c r="F57" s="146">
        <f>ROUND(2*E57,0)/2</f>
        <v>1070</v>
      </c>
      <c r="G57" s="146">
        <f>+C57-(C$7+F57*C$8)</f>
        <v>1.9335372075147461E-2</v>
      </c>
      <c r="H57" s="146"/>
      <c r="I57" s="146">
        <f>G57</f>
        <v>1.9335372075147461E-2</v>
      </c>
      <c r="J57" s="146"/>
      <c r="K57" s="146"/>
      <c r="L57" s="146"/>
      <c r="M57" s="146"/>
      <c r="N57" s="146"/>
      <c r="O57" s="146"/>
      <c r="P57" s="146"/>
      <c r="Q57" s="147">
        <f>+C57-15018.5</f>
        <v>27807.796000000002</v>
      </c>
      <c r="S57" s="9">
        <v>0.1</v>
      </c>
      <c r="T57" s="146"/>
      <c r="U57" s="146"/>
      <c r="V57" s="146"/>
      <c r="Z57" s="82">
        <f>F57</f>
        <v>1070</v>
      </c>
      <c r="AA57" s="146">
        <f>AB$3+AB$4*Z57+AB$5*Z57^2+AH57</f>
        <v>-1.2515228275660499E-3</v>
      </c>
      <c r="AB57" s="146">
        <f>IF(S57&lt;&gt;0,G57-AH57, -9999)</f>
        <v>2.1541817189035271E-2</v>
      </c>
      <c r="AC57" s="146">
        <f>+G57-P57</f>
        <v>1.9335372075147461E-2</v>
      </c>
      <c r="AD57" s="146">
        <f>IF(S57&lt;&gt;0,G57-AA57, -9999)</f>
        <v>2.058689490271351E-2</v>
      </c>
      <c r="AE57" s="146">
        <f>+(G57-AA57)^2*S57</f>
        <v>4.238202417353715E-5</v>
      </c>
      <c r="AF57" s="82">
        <f>IF(S57&lt;&gt;0,G57-P57, -9999)</f>
        <v>1.9335372075147461E-2</v>
      </c>
      <c r="AG57" s="9"/>
      <c r="AH57" s="82">
        <f>$AB$6*($AB$11/AI57*AJ57+$AB$12)</f>
        <v>-2.206445113887812E-3</v>
      </c>
      <c r="AI57" s="82">
        <f>1+$AB$7*COS(AL57)</f>
        <v>0.75105151941748549</v>
      </c>
      <c r="AJ57" s="82">
        <f>SIN(AL57+RADIANS($AB$9))</f>
        <v>-0.37263101844021107</v>
      </c>
      <c r="AK57" s="82">
        <f>$AB$7*SIN(AL57)</f>
        <v>0.11382314392878094</v>
      </c>
      <c r="AL57" s="82">
        <f>2*ATAN(AM57)</f>
        <v>-0.42883824446512286</v>
      </c>
      <c r="AM57" s="82">
        <f>SQRT((1+$AB$7)/(1-$AB$7))*TAN(AN57/2)</f>
        <v>-0.21776671173052337</v>
      </c>
      <c r="AN57" s="146">
        <f>$AU57+$AB$7*SIN(AO57)</f>
        <v>-0.56154759668444165</v>
      </c>
      <c r="AO57" s="146">
        <f>$AU57+$AB$7*SIN(AP57)</f>
        <v>-0.5615742148340308</v>
      </c>
      <c r="AP57" s="146">
        <f>$AU57+$AB$7*SIN(AQ57)</f>
        <v>-0.56145933430466699</v>
      </c>
      <c r="AQ57" s="146">
        <f>$AU57+$AB$7*SIN(AR57)</f>
        <v>-0.56195520341242222</v>
      </c>
      <c r="AR57" s="146">
        <f>$AU57+$AB$7*SIN(AS57)</f>
        <v>-0.55981594435512738</v>
      </c>
      <c r="AS57" s="146">
        <f>$AU57+$AB$7*SIN(AT57)</f>
        <v>-0.56906579989119144</v>
      </c>
      <c r="AT57" s="146">
        <f>$AU57+$AB$7*SIN(AU57)</f>
        <v>-0.5294446196390139</v>
      </c>
      <c r="AU57" s="146">
        <f>RADIANS($AB$9)+$AB$18*(F57-AB$15)</f>
        <v>-0.70731696576239589</v>
      </c>
      <c r="AW57" s="90">
        <v>2500</v>
      </c>
      <c r="AX57" s="96">
        <f t="shared" si="0"/>
        <v>7.5172089795749091E-3</v>
      </c>
      <c r="AY57" s="82">
        <f t="shared" si="1"/>
        <v>-6.0072370353169812E-4</v>
      </c>
      <c r="AZ57" s="82">
        <f t="shared" si="2"/>
        <v>8.1179326831066073E-3</v>
      </c>
      <c r="BA57" s="82">
        <f t="shared" si="3"/>
        <v>1.2128025952334196</v>
      </c>
      <c r="BB57" s="82">
        <f t="shared" si="4"/>
        <v>0.99681408231079871</v>
      </c>
      <c r="BC57" s="82">
        <f t="shared" si="5"/>
        <v>-2.4613221800867016</v>
      </c>
      <c r="BD57" s="82">
        <f t="shared" si="6"/>
        <v>-2.8257444426289648</v>
      </c>
      <c r="BE57" s="82">
        <f t="shared" si="13"/>
        <v>3.6638373808525682</v>
      </c>
      <c r="BF57" s="82">
        <f t="shared" si="13"/>
        <v>3.6638178968383373</v>
      </c>
      <c r="BG57" s="82">
        <f t="shared" si="13"/>
        <v>3.6637357742234649</v>
      </c>
      <c r="BH57" s="82">
        <f t="shared" si="13"/>
        <v>3.6633896805937787</v>
      </c>
      <c r="BI57" s="82">
        <f t="shared" si="13"/>
        <v>3.6619318756851293</v>
      </c>
      <c r="BJ57" s="82">
        <f t="shared" si="13"/>
        <v>3.6558046396489501</v>
      </c>
      <c r="BK57" s="82">
        <f t="shared" si="13"/>
        <v>3.6302775245258609</v>
      </c>
      <c r="BL57" s="82">
        <f t="shared" si="8"/>
        <v>3.5272954357119626</v>
      </c>
    </row>
    <row r="58" spans="1:64" s="82" customFormat="1" ht="12.95" customHeight="1" x14ac:dyDescent="0.2">
      <c r="A58" s="35" t="s">
        <v>116</v>
      </c>
      <c r="B58" s="41" t="s">
        <v>191</v>
      </c>
      <c r="C58" s="36">
        <v>42832.451999999997</v>
      </c>
      <c r="D58" s="36"/>
      <c r="E58" s="146">
        <f>+(C58-C$7)/C$8</f>
        <v>1071.4935509163506</v>
      </c>
      <c r="F58" s="146">
        <f>ROUND(2*E58,0)/2</f>
        <v>1071.5</v>
      </c>
      <c r="G58" s="146">
        <f>+C58-(C$7+F58*C$8)</f>
        <v>-2.6664811986847781E-2</v>
      </c>
      <c r="H58" s="146"/>
      <c r="I58" s="146">
        <f>G58</f>
        <v>-2.6664811986847781E-2</v>
      </c>
      <c r="J58" s="146"/>
      <c r="K58" s="146"/>
      <c r="L58" s="146"/>
      <c r="M58" s="146"/>
      <c r="N58" s="146"/>
      <c r="O58" s="146"/>
      <c r="P58" s="146"/>
      <c r="Q58" s="147">
        <f>+C58-15018.5</f>
        <v>27813.951999999997</v>
      </c>
      <c r="S58" s="9">
        <v>0.1</v>
      </c>
      <c r="T58" s="146"/>
      <c r="U58" s="146"/>
      <c r="V58" s="146"/>
      <c r="Z58" s="82">
        <f>F58</f>
        <v>1071.5</v>
      </c>
      <c r="AA58" s="146">
        <f>AB$3+AB$4*Z58+AB$5*Z58^2+AH58</f>
        <v>-1.2820286486813974E-3</v>
      </c>
      <c r="AB58" s="146">
        <f>IF(S58&lt;&gt;0,G58-AH58, -9999)</f>
        <v>-2.4429473366589034E-2</v>
      </c>
      <c r="AC58" s="146">
        <f>+G58-P58</f>
        <v>-2.6664811986847781E-2</v>
      </c>
      <c r="AD58" s="146">
        <f>IF(S58&lt;&gt;0,G58-AA58, -9999)</f>
        <v>-2.5382783338166383E-2</v>
      </c>
      <c r="AE58" s="146">
        <f>+(G58-AA58)^2*S58</f>
        <v>6.4428568999229692E-5</v>
      </c>
      <c r="AF58" s="82">
        <f>IF(S58&lt;&gt;0,G58-P58, -9999)</f>
        <v>-2.6664811986847781E-2</v>
      </c>
      <c r="AG58" s="9"/>
      <c r="AH58" s="82">
        <f>$AB$6*($AB$11/AI58*AJ58+$AB$12)</f>
        <v>-2.2353386202587462E-3</v>
      </c>
      <c r="AI58" s="82">
        <f>1+$AB$7*COS(AL58)</f>
        <v>0.7507321009529937</v>
      </c>
      <c r="AJ58" s="82">
        <f>SIN(AL58+RADIANS($AB$9))</f>
        <v>-0.37524174458871712</v>
      </c>
      <c r="AK58" s="82">
        <f>$AB$7*SIN(AL58)</f>
        <v>0.11312191910883609</v>
      </c>
      <c r="AL58" s="82">
        <f>2*ATAN(AM58)</f>
        <v>-0.42602330547242639</v>
      </c>
      <c r="AM58" s="82">
        <f>SQRT((1+$AB$7)/(1-$AB$7))*TAN(AN58/2)</f>
        <v>-0.21629294747173117</v>
      </c>
      <c r="AN58" s="146">
        <f>$AU58+$AB$7*SIN(AO58)</f>
        <v>-0.55794198649707227</v>
      </c>
      <c r="AO58" s="146">
        <f>$AU58+$AB$7*SIN(AP58)</f>
        <v>-0.55796884091848709</v>
      </c>
      <c r="AP58" s="146">
        <f>$AU58+$AB$7*SIN(AQ58)</f>
        <v>-0.55785320221547119</v>
      </c>
      <c r="AQ58" s="146">
        <f>$AU58+$AB$7*SIN(AR58)</f>
        <v>-0.5583512172514411</v>
      </c>
      <c r="AR58" s="146">
        <f>$AU58+$AB$7*SIN(AS58)</f>
        <v>-0.55620754254355309</v>
      </c>
      <c r="AS58" s="146">
        <f>$AU58+$AB$7*SIN(AT58)</f>
        <v>-0.56545541684871858</v>
      </c>
      <c r="AT58" s="146">
        <f>$AU58+$AB$7*SIN(AU58)</f>
        <v>-0.52592868974012474</v>
      </c>
      <c r="AU58" s="146">
        <f>RADIANS($AB$9)+$AB$18*(F58-AB$15)</f>
        <v>-0.70287506464196792</v>
      </c>
      <c r="AW58" s="90">
        <v>2600</v>
      </c>
      <c r="AX58" s="96">
        <f t="shared" si="0"/>
        <v>7.5052301372317796E-3</v>
      </c>
      <c r="AY58" s="82">
        <f t="shared" si="1"/>
        <v>-7.1090120278051764E-4</v>
      </c>
      <c r="AZ58" s="82">
        <f t="shared" si="2"/>
        <v>8.2161313400122976E-3</v>
      </c>
      <c r="BA58" s="82">
        <f t="shared" si="3"/>
        <v>1.1160518348445629</v>
      </c>
      <c r="BB58" s="82">
        <f t="shared" si="4"/>
        <v>0.93128505619903701</v>
      </c>
      <c r="BC58" s="82">
        <f t="shared" si="5"/>
        <v>-2.0086055075241926</v>
      </c>
      <c r="BD58" s="82">
        <f t="shared" si="6"/>
        <v>-1.5722464164010765</v>
      </c>
      <c r="BE58" s="82">
        <f t="shared" si="13"/>
        <v>4.0370746179169501</v>
      </c>
      <c r="BF58" s="82">
        <f t="shared" si="13"/>
        <v>4.0370694589578928</v>
      </c>
      <c r="BG58" s="82">
        <f t="shared" si="13"/>
        <v>4.0370393121718831</v>
      </c>
      <c r="BH58" s="82">
        <f t="shared" si="13"/>
        <v>4.0368631697206245</v>
      </c>
      <c r="BI58" s="82">
        <f t="shared" si="13"/>
        <v>4.0358347727538515</v>
      </c>
      <c r="BJ58" s="82">
        <f t="shared" si="13"/>
        <v>4.0298566037418846</v>
      </c>
      <c r="BK58" s="82">
        <f t="shared" si="13"/>
        <v>3.9959341938918547</v>
      </c>
      <c r="BL58" s="82">
        <f t="shared" si="8"/>
        <v>3.8234221770738057</v>
      </c>
    </row>
    <row r="59" spans="1:64" s="82" customFormat="1" ht="12.95" customHeight="1" x14ac:dyDescent="0.2">
      <c r="A59" s="35" t="s">
        <v>116</v>
      </c>
      <c r="B59" s="41"/>
      <c r="C59" s="36">
        <v>42859.360999999997</v>
      </c>
      <c r="D59" s="36"/>
      <c r="E59" s="146">
        <f>+(C59-C$7)/C$8</f>
        <v>1078.0016932578735</v>
      </c>
      <c r="F59" s="146">
        <f>ROUND(2*E59,0)/2</f>
        <v>1078</v>
      </c>
      <c r="G59" s="146">
        <f>+C59-(C$7+F59*C$8)</f>
        <v>7.0010570925660431E-3</v>
      </c>
      <c r="H59" s="146"/>
      <c r="I59" s="146">
        <f>G59</f>
        <v>7.0010570925660431E-3</v>
      </c>
      <c r="J59" s="146"/>
      <c r="K59" s="146"/>
      <c r="L59" s="146"/>
      <c r="M59" s="146"/>
      <c r="N59" s="146"/>
      <c r="O59" s="146"/>
      <c r="P59" s="146"/>
      <c r="Q59" s="147">
        <f>+C59-15018.5</f>
        <v>27840.860999999997</v>
      </c>
      <c r="S59" s="9">
        <v>0.1</v>
      </c>
      <c r="T59" s="146"/>
      <c r="U59" s="146"/>
      <c r="V59" s="146"/>
      <c r="Z59" s="82">
        <f>F59</f>
        <v>1078</v>
      </c>
      <c r="AA59" s="146">
        <f>AB$3+AB$4*Z59+AB$5*Z59^2+AH59</f>
        <v>-1.4137406331738026E-3</v>
      </c>
      <c r="AB59" s="146">
        <f>IF(S59&lt;&gt;0,G59-AH59, -9999)</f>
        <v>9.3611205273106696E-3</v>
      </c>
      <c r="AC59" s="146">
        <f>+G59-P59</f>
        <v>7.0010570925660431E-3</v>
      </c>
      <c r="AD59" s="146">
        <f>IF(S59&lt;&gt;0,G59-AA59, -9999)</f>
        <v>8.4147977257398449E-3</v>
      </c>
      <c r="AE59" s="146">
        <f>+(G59-AA59)^2*S59</f>
        <v>7.0808820765116469E-6</v>
      </c>
      <c r="AF59" s="82">
        <f>IF(S59&lt;&gt;0,G59-P59, -9999)</f>
        <v>7.0010570925660431E-3</v>
      </c>
      <c r="AG59" s="9"/>
      <c r="AH59" s="82">
        <f>$AB$6*($AB$11/AI59*AJ59+$AB$12)</f>
        <v>-2.3600634347446261E-3</v>
      </c>
      <c r="AI59" s="82">
        <f>1+$AB$7*COS(AL59)</f>
        <v>0.74937382076789205</v>
      </c>
      <c r="AJ59" s="82">
        <f>SIN(AL59+RADIANS($AB$9))</f>
        <v>-0.38649504631119441</v>
      </c>
      <c r="AK59" s="82">
        <f>$AB$7*SIN(AL59)</f>
        <v>0.11007984539274154</v>
      </c>
      <c r="AL59" s="82">
        <f>2*ATAN(AM59)</f>
        <v>-0.4138525825244887</v>
      </c>
      <c r="AM59" s="82">
        <f>SQRT((1+$AB$7)/(1-$AB$7))*TAN(AN59/2)</f>
        <v>-0.20993119167417573</v>
      </c>
      <c r="AN59" s="146">
        <f>$AU59+$AB$7*SIN(AO59)</f>
        <v>-0.54233520310502858</v>
      </c>
      <c r="AO59" s="146">
        <f>$AU59+$AB$7*SIN(AP59)</f>
        <v>-0.54236305216593528</v>
      </c>
      <c r="AP59" s="146">
        <f>$AU59+$AB$7*SIN(AQ59)</f>
        <v>-0.54224427277161935</v>
      </c>
      <c r="AQ59" s="146">
        <f>$AU59+$AB$7*SIN(AR59)</f>
        <v>-0.54275093954718812</v>
      </c>
      <c r="AR59" s="146">
        <f>$AU59+$AB$7*SIN(AS59)</f>
        <v>-0.54059077128578814</v>
      </c>
      <c r="AS59" s="146">
        <f>$AU59+$AB$7*SIN(AT59)</f>
        <v>-0.54982034341412667</v>
      </c>
      <c r="AT59" s="146">
        <f>$AU59+$AB$7*SIN(AU59)</f>
        <v>-0.51073310066620148</v>
      </c>
      <c r="AU59" s="146">
        <f>RADIANS($AB$9)+$AB$18*(F59-AB$15)</f>
        <v>-0.68362682645344819</v>
      </c>
      <c r="AW59" s="90">
        <v>2700</v>
      </c>
      <c r="AX59" s="96">
        <f t="shared" si="0"/>
        <v>6.4928079305953106E-3</v>
      </c>
      <c r="AY59" s="82">
        <f t="shared" si="1"/>
        <v>-8.2126054077338081E-4</v>
      </c>
      <c r="AZ59" s="82">
        <f t="shared" si="2"/>
        <v>7.3140684713686914E-3</v>
      </c>
      <c r="BA59" s="82">
        <f t="shared" si="3"/>
        <v>1.0163392770694657</v>
      </c>
      <c r="BB59" s="82">
        <f t="shared" si="4"/>
        <v>0.73103735187198526</v>
      </c>
      <c r="BC59" s="82">
        <f t="shared" si="5"/>
        <v>-1.6305218750773034</v>
      </c>
      <c r="BD59" s="82">
        <f t="shared" si="6"/>
        <v>-1.0615828915921555</v>
      </c>
      <c r="BE59" s="82">
        <f t="shared" si="13"/>
        <v>4.3781344254279553</v>
      </c>
      <c r="BF59" s="82">
        <f t="shared" si="13"/>
        <v>4.3781342492295909</v>
      </c>
      <c r="BG59" s="82">
        <f t="shared" si="13"/>
        <v>4.3781322871821358</v>
      </c>
      <c r="BH59" s="82">
        <f t="shared" si="13"/>
        <v>4.3781104396565675</v>
      </c>
      <c r="BI59" s="82">
        <f t="shared" si="13"/>
        <v>4.3778672588276484</v>
      </c>
      <c r="BJ59" s="82">
        <f t="shared" si="13"/>
        <v>4.3751718519338212</v>
      </c>
      <c r="BK59" s="82">
        <f t="shared" si="13"/>
        <v>4.3465733286846264</v>
      </c>
      <c r="BL59" s="82">
        <f t="shared" si="8"/>
        <v>4.1195489184356484</v>
      </c>
    </row>
    <row r="60" spans="1:64" s="82" customFormat="1" ht="12.95" customHeight="1" x14ac:dyDescent="0.2">
      <c r="A60" s="35" t="s">
        <v>116</v>
      </c>
      <c r="B60" s="41" t="s">
        <v>191</v>
      </c>
      <c r="C60" s="36">
        <v>42890.34</v>
      </c>
      <c r="D60" s="36"/>
      <c r="E60" s="146">
        <f>+(C60-C$7)/C$8</f>
        <v>1085.4941954540918</v>
      </c>
      <c r="F60" s="146">
        <f>ROUND(2*E60,0)/2</f>
        <v>1085.5</v>
      </c>
      <c r="G60" s="146">
        <f>+C60-(C$7+F60*C$8)</f>
        <v>-2.3999863195058424E-2</v>
      </c>
      <c r="H60" s="146"/>
      <c r="I60" s="146">
        <f>G60</f>
        <v>-2.3999863195058424E-2</v>
      </c>
      <c r="J60" s="146"/>
      <c r="K60" s="146"/>
      <c r="L60" s="146"/>
      <c r="M60" s="146"/>
      <c r="N60" s="146"/>
      <c r="O60" s="146"/>
      <c r="P60" s="146"/>
      <c r="Q60" s="147">
        <f>+C60-15018.5</f>
        <v>27871.839999999997</v>
      </c>
      <c r="S60" s="9">
        <v>0.1</v>
      </c>
      <c r="T60" s="146"/>
      <c r="U60" s="146"/>
      <c r="V60" s="146"/>
      <c r="Z60" s="82">
        <f>F60</f>
        <v>1085.5</v>
      </c>
      <c r="AA60" s="146">
        <f>AB$3+AB$4*Z60+AB$5*Z60^2+AH60</f>
        <v>-1.564726891210663E-3</v>
      </c>
      <c r="AB60" s="146">
        <f>IF(S60&lt;&gt;0,G60-AH60, -9999)</f>
        <v>-2.1496876576168642E-2</v>
      </c>
      <c r="AC60" s="146">
        <f>+G60-P60</f>
        <v>-2.3999863195058424E-2</v>
      </c>
      <c r="AD60" s="146">
        <f>IF(S60&lt;&gt;0,G60-AA60, -9999)</f>
        <v>-2.2435136303847761E-2</v>
      </c>
      <c r="AE60" s="146">
        <f>+(G60-AA60)^2*S60</f>
        <v>5.0333534097222782E-5</v>
      </c>
      <c r="AF60" s="82">
        <f>IF(S60&lt;&gt;0,G60-P60, -9999)</f>
        <v>-2.3999863195058424E-2</v>
      </c>
      <c r="AG60" s="9"/>
      <c r="AH60" s="82">
        <f>$AB$6*($AB$11/AI60*AJ60+$AB$12)</f>
        <v>-2.5029866188897814E-3</v>
      </c>
      <c r="AI60" s="82">
        <f>1+$AB$7*COS(AL60)</f>
        <v>0.74785845001790718</v>
      </c>
      <c r="AJ60" s="82">
        <f>SIN(AL60+RADIANS($AB$9))</f>
        <v>-0.39935905783677073</v>
      </c>
      <c r="AK60" s="82">
        <f>$AB$7*SIN(AL60)</f>
        <v>0.1065630932865706</v>
      </c>
      <c r="AL60" s="82">
        <f>2*ATAN(AM60)</f>
        <v>-0.39986324093081538</v>
      </c>
      <c r="AM60" s="82">
        <f>SQRT((1+$AB$7)/(1-$AB$7))*TAN(AN60/2)</f>
        <v>-0.20263884715275682</v>
      </c>
      <c r="AN60" s="146">
        <f>$AU60+$AB$7*SIN(AO60)</f>
        <v>-0.52436190948311989</v>
      </c>
      <c r="AO60" s="146">
        <f>$AU60+$AB$7*SIN(AP60)</f>
        <v>-0.52439083975328893</v>
      </c>
      <c r="AP60" s="146">
        <f>$AU60+$AB$7*SIN(AQ60)</f>
        <v>-0.52426875135737527</v>
      </c>
      <c r="AQ60" s="146">
        <f>$AU60+$AB$7*SIN(AR60)</f>
        <v>-0.52478403419738529</v>
      </c>
      <c r="AR60" s="146">
        <f>$AU60+$AB$7*SIN(AS60)</f>
        <v>-0.52261028775336327</v>
      </c>
      <c r="AS60" s="146">
        <f>$AU60+$AB$7*SIN(AT60)</f>
        <v>-0.53179904484082652</v>
      </c>
      <c r="AT60" s="146">
        <f>$AU60+$AB$7*SIN(AU60)</f>
        <v>-0.49327922579377104</v>
      </c>
      <c r="AU60" s="146">
        <f>RADIANS($AB$9)+$AB$18*(F60-AB$15)</f>
        <v>-0.66141732085131011</v>
      </c>
      <c r="AW60" s="90">
        <v>2800</v>
      </c>
      <c r="AX60" s="96">
        <f t="shared" si="0"/>
        <v>4.8194823585658887E-3</v>
      </c>
      <c r="AY60" s="82">
        <f t="shared" si="1"/>
        <v>-9.3180171751028773E-4</v>
      </c>
      <c r="AZ60" s="82">
        <f t="shared" si="2"/>
        <v>5.7512840760761763E-3</v>
      </c>
      <c r="BA60" s="82">
        <f t="shared" si="3"/>
        <v>0.9309424707460674</v>
      </c>
      <c r="BB60" s="82">
        <f t="shared" si="4"/>
        <v>0.48387862201174414</v>
      </c>
      <c r="BC60" s="82">
        <f t="shared" si="5"/>
        <v>-1.3157622045073813</v>
      </c>
      <c r="BD60" s="82">
        <f t="shared" si="6"/>
        <v>-0.77271528981380078</v>
      </c>
      <c r="BE60" s="82">
        <f t="shared" si="13"/>
        <v>4.6893383130174167</v>
      </c>
      <c r="BF60" s="82">
        <f t="shared" si="13"/>
        <v>4.6893383130172674</v>
      </c>
      <c r="BG60" s="82">
        <f t="shared" si="13"/>
        <v>4.6893383129936739</v>
      </c>
      <c r="BH60" s="82">
        <f t="shared" si="13"/>
        <v>4.6893383092540635</v>
      </c>
      <c r="BI60" s="82">
        <f t="shared" si="13"/>
        <v>4.6893377165407388</v>
      </c>
      <c r="BJ60" s="82">
        <f t="shared" si="13"/>
        <v>4.6892439656521896</v>
      </c>
      <c r="BK60" s="82">
        <f t="shared" si="13"/>
        <v>4.6774495101900637</v>
      </c>
      <c r="BL60" s="82">
        <f t="shared" si="8"/>
        <v>4.4156756597974924</v>
      </c>
    </row>
    <row r="61" spans="1:64" s="82" customFormat="1" ht="12.95" customHeight="1" x14ac:dyDescent="0.2">
      <c r="A61" s="35" t="s">
        <v>120</v>
      </c>
      <c r="B61" s="41" t="s">
        <v>191</v>
      </c>
      <c r="C61" s="36">
        <v>43105.360999999997</v>
      </c>
      <c r="D61" s="36"/>
      <c r="E61" s="146">
        <f>+(C61-C$7)/C$8</f>
        <v>1137.4986279642783</v>
      </c>
      <c r="F61" s="146">
        <f>ROUND(2*E61,0)/2</f>
        <v>1137.5</v>
      </c>
      <c r="G61" s="146">
        <f>+C61-(C$7+F61*C$8)</f>
        <v>-5.6729105344857089E-3</v>
      </c>
      <c r="H61" s="146"/>
      <c r="I61" s="146">
        <f>G61</f>
        <v>-5.6729105344857089E-3</v>
      </c>
      <c r="J61" s="146"/>
      <c r="K61" s="146"/>
      <c r="L61" s="146"/>
      <c r="M61" s="146"/>
      <c r="N61" s="146"/>
      <c r="O61" s="146"/>
      <c r="P61" s="146"/>
      <c r="Q61" s="147">
        <f>+C61-15018.5</f>
        <v>28086.860999999997</v>
      </c>
      <c r="S61" s="9">
        <v>0.1</v>
      </c>
      <c r="T61" s="146"/>
      <c r="U61" s="146"/>
      <c r="V61" s="146"/>
      <c r="Z61" s="82">
        <f>F61</f>
        <v>1137.5</v>
      </c>
      <c r="AA61" s="146">
        <f>AB$3+AB$4*Z61+AB$5*Z61^2+AH61</f>
        <v>-2.5799839890706684E-3</v>
      </c>
      <c r="AB61" s="146">
        <f>IF(S61&lt;&gt;0,G61-AH61, -9999)</f>
        <v>-2.2105989271721128E-3</v>
      </c>
      <c r="AC61" s="146">
        <f>+G61-P61</f>
        <v>-5.6729105344857089E-3</v>
      </c>
      <c r="AD61" s="146">
        <f>IF(S61&lt;&gt;0,G61-AA61, -9999)</f>
        <v>-3.0929265454150406E-3</v>
      </c>
      <c r="AE61" s="146">
        <f>+(G61-AA61)^2*S61</f>
        <v>9.5661946153330174E-7</v>
      </c>
      <c r="AF61" s="82">
        <f>IF(S61&lt;&gt;0,G61-P61, -9999)</f>
        <v>-5.6729105344857089E-3</v>
      </c>
      <c r="AG61" s="9"/>
      <c r="AH61" s="82">
        <f>$AB$6*($AB$11/AI61*AJ61+$AB$12)</f>
        <v>-3.4623116073135961E-3</v>
      </c>
      <c r="AI61" s="82">
        <f>1+$AB$7*COS(AL61)</f>
        <v>0.73883952895061489</v>
      </c>
      <c r="AJ61" s="82">
        <f>SIN(AL61+RADIANS($AB$9))</f>
        <v>-0.48502980664064677</v>
      </c>
      <c r="AK61" s="82">
        <f>$AB$7*SIN(AL61)</f>
        <v>8.20137942021818E-2</v>
      </c>
      <c r="AL61" s="82">
        <f>2*ATAN(AM61)</f>
        <v>-0.30428361673763688</v>
      </c>
      <c r="AM61" s="82">
        <f>SQRT((1+$AB$7)/(1-$AB$7))*TAN(AN61/2)</f>
        <v>-0.15332666202870909</v>
      </c>
      <c r="AN61" s="146">
        <f>$AU61+$AB$7*SIN(AO61)</f>
        <v>-0.40065919714097759</v>
      </c>
      <c r="AO61" s="146">
        <f>$AU61+$AB$7*SIN(AP61)</f>
        <v>-0.4006927813402551</v>
      </c>
      <c r="AP61" s="146">
        <f>$AU61+$AB$7*SIN(AQ61)</f>
        <v>-0.40055954252542025</v>
      </c>
      <c r="AQ61" s="146">
        <f>$AU61+$AB$7*SIN(AR61)</f>
        <v>-0.40108818603354612</v>
      </c>
      <c r="AR61" s="146">
        <f>$AU61+$AB$7*SIN(AS61)</f>
        <v>-0.39899141513859071</v>
      </c>
      <c r="AS61" s="146">
        <f>$AU61+$AB$7*SIN(AT61)</f>
        <v>-0.40731891846085028</v>
      </c>
      <c r="AT61" s="146">
        <f>$AU61+$AB$7*SIN(AU61)</f>
        <v>-0.37441411259553592</v>
      </c>
      <c r="AU61" s="146">
        <f>RADIANS($AB$9)+$AB$18*(F61-AB$15)</f>
        <v>-0.50743141534315139</v>
      </c>
      <c r="AW61" s="90">
        <v>2900</v>
      </c>
      <c r="AX61" s="96">
        <f t="shared" si="0"/>
        <v>2.7753186258417184E-3</v>
      </c>
      <c r="AY61" s="82">
        <f t="shared" si="1"/>
        <v>-1.0425247329912378E-3</v>
      </c>
      <c r="AZ61" s="82">
        <f t="shared" si="2"/>
        <v>3.8178433588329564E-3</v>
      </c>
      <c r="BA61" s="82">
        <f t="shared" si="3"/>
        <v>0.86346344459355406</v>
      </c>
      <c r="BB61" s="82">
        <f t="shared" si="4"/>
        <v>0.23567486235432158</v>
      </c>
      <c r="BC61" s="82">
        <f t="shared" si="5"/>
        <v>-1.0485938009711719</v>
      </c>
      <c r="BD61" s="82">
        <f t="shared" si="6"/>
        <v>-0.57828147785933859</v>
      </c>
      <c r="BE61" s="82">
        <f t="shared" si="13"/>
        <v>4.9760762449797262</v>
      </c>
      <c r="BF61" s="82">
        <f t="shared" si="13"/>
        <v>4.9760762259343858</v>
      </c>
      <c r="BG61" s="82">
        <f t="shared" si="13"/>
        <v>4.9760764928739922</v>
      </c>
      <c r="BH61" s="82">
        <f t="shared" si="13"/>
        <v>4.9760727514227847</v>
      </c>
      <c r="BI61" s="82">
        <f t="shared" si="13"/>
        <v>4.9761251872341008</v>
      </c>
      <c r="BJ61" s="82">
        <f t="shared" si="13"/>
        <v>4.9753893768904449</v>
      </c>
      <c r="BK61" s="82">
        <f t="shared" si="13"/>
        <v>4.9855377264212777</v>
      </c>
      <c r="BL61" s="82">
        <f t="shared" si="8"/>
        <v>4.7118024011593356</v>
      </c>
    </row>
    <row r="62" spans="1:64" s="82" customFormat="1" ht="12.95" customHeight="1" x14ac:dyDescent="0.2">
      <c r="A62" s="35" t="s">
        <v>120</v>
      </c>
      <c r="B62" s="41"/>
      <c r="C62" s="36">
        <v>43107.428999999996</v>
      </c>
      <c r="D62" s="36"/>
      <c r="E62" s="146">
        <f>+(C62-C$7)/C$8</f>
        <v>1137.9987891877452</v>
      </c>
      <c r="F62" s="146">
        <f>ROUND(2*E62,0)/2</f>
        <v>1138</v>
      </c>
      <c r="G62" s="146">
        <f>+C62-(C$7+F62*C$8)</f>
        <v>-5.0063052185578272E-3</v>
      </c>
      <c r="H62" s="146"/>
      <c r="I62" s="146">
        <f>G62</f>
        <v>-5.0063052185578272E-3</v>
      </c>
      <c r="J62" s="146"/>
      <c r="K62" s="146"/>
      <c r="L62" s="146"/>
      <c r="M62" s="146"/>
      <c r="N62" s="146"/>
      <c r="O62" s="146"/>
      <c r="P62" s="146"/>
      <c r="Q62" s="147">
        <f>+C62-15018.5</f>
        <v>28088.928999999996</v>
      </c>
      <c r="S62" s="9">
        <v>0.1</v>
      </c>
      <c r="T62" s="146"/>
      <c r="U62" s="146"/>
      <c r="V62" s="146"/>
      <c r="Z62" s="82">
        <f>F62</f>
        <v>1138</v>
      </c>
      <c r="AA62" s="146">
        <f>AB$3+AB$4*Z62+AB$5*Z62^2+AH62</f>
        <v>-2.589459937429461E-3</v>
      </c>
      <c r="AB62" s="146">
        <f>IF(S62&lt;&gt;0,G62-AH62, -9999)</f>
        <v>-1.5350557102933688E-3</v>
      </c>
      <c r="AC62" s="146">
        <f>+G62-P62</f>
        <v>-5.0063052185578272E-3</v>
      </c>
      <c r="AD62" s="146">
        <f>IF(S62&lt;&gt;0,G62-AA62, -9999)</f>
        <v>-2.4168452811283662E-3</v>
      </c>
      <c r="AE62" s="146">
        <f>+(G62-AA62)^2*S62</f>
        <v>5.8411411129124518E-7</v>
      </c>
      <c r="AF62" s="82">
        <f>IF(S62&lt;&gt;0,G62-P62, -9999)</f>
        <v>-5.0063052185578272E-3</v>
      </c>
      <c r="AG62" s="9"/>
      <c r="AH62" s="82">
        <f>$AB$6*($AB$11/AI62*AJ62+$AB$12)</f>
        <v>-3.4712495082644583E-3</v>
      </c>
      <c r="AI62" s="82">
        <f>1+$AB$7*COS(AL62)</f>
        <v>0.73876514082882039</v>
      </c>
      <c r="AJ62" s="82">
        <f>SIN(AL62+RADIANS($AB$9))</f>
        <v>-0.48582394184948352</v>
      </c>
      <c r="AK62" s="82">
        <f>$AB$7*SIN(AL62)</f>
        <v>8.1776539618576005E-2</v>
      </c>
      <c r="AL62" s="82">
        <f>2*ATAN(AM62)</f>
        <v>-0.30337528332204916</v>
      </c>
      <c r="AM62" s="82">
        <f>SQRT((1+$AB$7)/(1-$AB$7))*TAN(AN62/2)</f>
        <v>-0.15286185062171576</v>
      </c>
      <c r="AN62" s="146">
        <f>$AU62+$AB$7*SIN(AO62)</f>
        <v>-0.39947668912360734</v>
      </c>
      <c r="AO62" s="146">
        <f>$AU62+$AB$7*SIN(AP62)</f>
        <v>-0.39951028784515874</v>
      </c>
      <c r="AP62" s="146">
        <f>$AU62+$AB$7*SIN(AQ62)</f>
        <v>-0.39937705804717544</v>
      </c>
      <c r="AQ62" s="146">
        <f>$AU62+$AB$7*SIN(AR62)</f>
        <v>-0.39990540136533204</v>
      </c>
      <c r="AR62" s="146">
        <f>$AU62+$AB$7*SIN(AS62)</f>
        <v>-0.39781086620635864</v>
      </c>
      <c r="AS62" s="146">
        <f>$AU62+$AB$7*SIN(AT62)</f>
        <v>-0.40612528618394222</v>
      </c>
      <c r="AT62" s="146">
        <f>$AU62+$AB$7*SIN(AU62)</f>
        <v>-0.37328785655160596</v>
      </c>
      <c r="AU62" s="146">
        <f>RADIANS($AB$9)+$AB$18*(F62-AB$15)</f>
        <v>-0.50595078163634177</v>
      </c>
      <c r="AW62" s="90">
        <v>3000</v>
      </c>
      <c r="AX62" s="96">
        <f t="shared" si="0"/>
        <v>5.7336718087960185E-4</v>
      </c>
      <c r="AY62" s="82">
        <f t="shared" si="1"/>
        <v>-1.1534295872162321E-3</v>
      </c>
      <c r="AZ62" s="82">
        <f t="shared" si="2"/>
        <v>1.726796768095834E-3</v>
      </c>
      <c r="BA62" s="82">
        <f t="shared" si="3"/>
        <v>0.8123624037174062</v>
      </c>
      <c r="BB62" s="82">
        <f t="shared" si="4"/>
        <v>4.8653647484209585E-3</v>
      </c>
      <c r="BC62" s="82">
        <f t="shared" si="5"/>
        <v>-0.8155462523403143</v>
      </c>
      <c r="BD62" s="82">
        <f t="shared" si="6"/>
        <v>-0.4319862203893437</v>
      </c>
      <c r="BE62" s="82">
        <f t="shared" si="13"/>
        <v>5.2439007056624067</v>
      </c>
      <c r="BF62" s="82">
        <f t="shared" si="13"/>
        <v>5.2438991608551841</v>
      </c>
      <c r="BG62" s="82">
        <f t="shared" si="13"/>
        <v>5.2439102953882664</v>
      </c>
      <c r="BH62" s="82">
        <f t="shared" si="13"/>
        <v>5.243830036108255</v>
      </c>
      <c r="BI62" s="82">
        <f t="shared" si="13"/>
        <v>5.2444083113812416</v>
      </c>
      <c r="BJ62" s="82">
        <f t="shared" si="13"/>
        <v>5.2402289844081675</v>
      </c>
      <c r="BK62" s="82">
        <f t="shared" si="13"/>
        <v>5.2697967057862325</v>
      </c>
      <c r="BL62" s="82">
        <f t="shared" si="8"/>
        <v>5.0079291425211787</v>
      </c>
    </row>
    <row r="63" spans="1:64" s="82" customFormat="1" ht="12.95" customHeight="1" x14ac:dyDescent="0.2">
      <c r="A63" s="35" t="s">
        <v>121</v>
      </c>
      <c r="B63" s="41"/>
      <c r="C63" s="36">
        <v>43136.362999999998</v>
      </c>
      <c r="D63" s="36"/>
      <c r="E63" s="146">
        <f>+(C63-C$7)/C$8</f>
        <v>1144.9966928820345</v>
      </c>
      <c r="F63" s="146">
        <f>ROUND(2*E63,0)/2</f>
        <v>1145</v>
      </c>
      <c r="G63" s="146">
        <f>+C63-(C$7+F63*C$8)</f>
        <v>-1.3673830821062438E-2</v>
      </c>
      <c r="H63" s="146"/>
      <c r="I63" s="146">
        <f>G63</f>
        <v>-1.3673830821062438E-2</v>
      </c>
      <c r="K63" s="146"/>
      <c r="L63" s="146"/>
      <c r="M63" s="146"/>
      <c r="N63" s="146"/>
      <c r="O63" s="146"/>
      <c r="P63" s="146"/>
      <c r="Q63" s="147">
        <f>+C63-15018.5</f>
        <v>28117.862999999998</v>
      </c>
      <c r="S63" s="9">
        <v>0.1</v>
      </c>
      <c r="T63" s="146"/>
      <c r="U63" s="146"/>
      <c r="V63" s="146"/>
      <c r="Z63" s="82">
        <f>F63</f>
        <v>1145</v>
      </c>
      <c r="AA63" s="146">
        <f>AB$3+AB$4*Z63+AB$5*Z63^2+AH63</f>
        <v>-2.72151590663399E-3</v>
      </c>
      <c r="AB63" s="146">
        <f>IF(S63&lt;&gt;0,G63-AH63, -9999)</f>
        <v>-1.0078058484631178E-2</v>
      </c>
      <c r="AC63" s="146">
        <f>+G63-P63</f>
        <v>-1.3673830821062438E-2</v>
      </c>
      <c r="AD63" s="146">
        <f>IF(S63&lt;&gt;0,G63-AA63, -9999)</f>
        <v>-1.0952314914428447E-2</v>
      </c>
      <c r="AE63" s="146">
        <f>+(G63-AA63)^2*S63</f>
        <v>1.1995320198481182E-5</v>
      </c>
      <c r="AF63" s="82">
        <f>IF(S63&lt;&gt;0,G63-P63, -9999)</f>
        <v>-1.3673830821062438E-2</v>
      </c>
      <c r="AG63" s="9"/>
      <c r="AH63" s="82">
        <f>$AB$6*($AB$11/AI63*AJ63+$AB$12)</f>
        <v>-3.5957723364312597E-3</v>
      </c>
      <c r="AI63" s="82">
        <f>1+$AB$7*COS(AL63)</f>
        <v>0.73774785050384084</v>
      </c>
      <c r="AJ63" s="82">
        <f>SIN(AL63+RADIANS($AB$9))</f>
        <v>-0.49688302887888069</v>
      </c>
      <c r="AK63" s="82">
        <f>$AB$7*SIN(AL63)</f>
        <v>7.8452942346471446E-2</v>
      </c>
      <c r="AL63" s="82">
        <f>2*ATAN(AM63)</f>
        <v>-0.29067753701357185</v>
      </c>
      <c r="AM63" s="82">
        <f>SQRT((1+$AB$7)/(1-$AB$7))*TAN(AN63/2)</f>
        <v>-0.14637083728284833</v>
      </c>
      <c r="AN63" s="146">
        <f>$AU63+$AB$7*SIN(AO63)</f>
        <v>-0.38293390670140326</v>
      </c>
      <c r="AO63" s="146">
        <f>$AU63+$AB$7*SIN(AP63)</f>
        <v>-0.38296763818992391</v>
      </c>
      <c r="AP63" s="146">
        <f>$AU63+$AB$7*SIN(AQ63)</f>
        <v>-0.38283479140393817</v>
      </c>
      <c r="AQ63" s="146">
        <f>$AU63+$AB$7*SIN(AR63)</f>
        <v>-0.38335803118628153</v>
      </c>
      <c r="AR63" s="146">
        <f>$AU63+$AB$7*SIN(AS63)</f>
        <v>-0.38129779895838711</v>
      </c>
      <c r="AS63" s="146">
        <f>$AU63+$AB$7*SIN(AT63)</f>
        <v>-0.38941982423623334</v>
      </c>
      <c r="AT63" s="146">
        <f>$AU63+$AB$7*SIN(AU63)</f>
        <v>-0.35755045483731585</v>
      </c>
      <c r="AU63" s="146">
        <f>RADIANS($AB$9)+$AB$18*(F63-AB$15)</f>
        <v>-0.48522190974101331</v>
      </c>
      <c r="AW63" s="90">
        <v>3100</v>
      </c>
      <c r="AX63" s="96">
        <f t="shared" si="0"/>
        <v>-1.6349676502566189E-3</v>
      </c>
      <c r="AY63" s="82">
        <f t="shared" si="1"/>
        <v>-1.26451628018527E-3</v>
      </c>
      <c r="AZ63" s="82">
        <f t="shared" si="2"/>
        <v>-3.7045137007134899E-4</v>
      </c>
      <c r="BA63" s="82">
        <f t="shared" si="3"/>
        <v>0.77506793196602186</v>
      </c>
      <c r="BB63" s="82">
        <f t="shared" si="4"/>
        <v>-0.20287770296717406</v>
      </c>
      <c r="BC63" s="82">
        <f t="shared" si="5"/>
        <v>-0.60638501914725951</v>
      </c>
      <c r="BD63" s="82">
        <f t="shared" si="6"/>
        <v>-0.31283771676249078</v>
      </c>
      <c r="BE63" s="82">
        <f t="shared" si="13"/>
        <v>5.4976455618263333</v>
      </c>
      <c r="BF63" s="82">
        <f t="shared" si="13"/>
        <v>5.4976345185798632</v>
      </c>
      <c r="BG63" s="82">
        <f t="shared" si="13"/>
        <v>5.4976915789707599</v>
      </c>
      <c r="BH63" s="82">
        <f t="shared" si="13"/>
        <v>5.4973967131875474</v>
      </c>
      <c r="BI63" s="82">
        <f t="shared" si="13"/>
        <v>5.4989195292330777</v>
      </c>
      <c r="BJ63" s="82">
        <f t="shared" si="13"/>
        <v>5.4910298832717936</v>
      </c>
      <c r="BK63" s="82">
        <f t="shared" si="13"/>
        <v>5.5312595619739495</v>
      </c>
      <c r="BL63" s="82">
        <f t="shared" si="8"/>
        <v>5.3040558838830218</v>
      </c>
    </row>
    <row r="64" spans="1:64" s="82" customFormat="1" ht="12.95" customHeight="1" x14ac:dyDescent="0.2">
      <c r="A64" s="35" t="s">
        <v>123</v>
      </c>
      <c r="B64" s="41"/>
      <c r="C64" s="36">
        <v>43136.368000000002</v>
      </c>
      <c r="D64" s="36"/>
      <c r="E64" s="146">
        <f>+(C64-C$7)/C$8</f>
        <v>1144.9979021693264</v>
      </c>
      <c r="F64" s="146">
        <f>ROUND(2*E64,0)/2</f>
        <v>1145</v>
      </c>
      <c r="G64" s="146">
        <f>+C64-(C$7+F64*C$8)</f>
        <v>-8.6738308164058253E-3</v>
      </c>
      <c r="H64" s="146"/>
      <c r="I64" s="146">
        <f>G64</f>
        <v>-8.6738308164058253E-3</v>
      </c>
      <c r="K64" s="146"/>
      <c r="L64" s="146"/>
      <c r="M64" s="146"/>
      <c r="N64" s="146"/>
      <c r="O64" s="146"/>
      <c r="P64" s="146"/>
      <c r="Q64" s="147">
        <f>+C64-15018.5</f>
        <v>28117.868000000002</v>
      </c>
      <c r="S64" s="9">
        <v>0.1</v>
      </c>
      <c r="T64" s="146"/>
      <c r="U64" s="146"/>
      <c r="V64" s="146"/>
      <c r="Z64" s="82">
        <f>F64</f>
        <v>1145</v>
      </c>
      <c r="AA64" s="146">
        <f>AB$3+AB$4*Z64+AB$5*Z64^2+AH64</f>
        <v>-2.72151590663399E-3</v>
      </c>
      <c r="AB64" s="146">
        <f>IF(S64&lt;&gt;0,G64-AH64, -9999)</f>
        <v>-5.0780584799745652E-3</v>
      </c>
      <c r="AC64" s="146">
        <f>+G64-P64</f>
        <v>-8.6738308164058253E-3</v>
      </c>
      <c r="AD64" s="146">
        <f>IF(S64&lt;&gt;0,G64-AA64, -9999)</f>
        <v>-5.9523149097718353E-3</v>
      </c>
      <c r="AE64" s="146">
        <f>+(G64-AA64)^2*S64</f>
        <v>3.5430052785092092E-6</v>
      </c>
      <c r="AF64" s="82">
        <f>IF(S64&lt;&gt;0,G64-P64, -9999)</f>
        <v>-8.6738308164058253E-3</v>
      </c>
      <c r="AG64" s="9"/>
      <c r="AH64" s="82">
        <f>$AB$6*($AB$11/AI64*AJ64+$AB$12)</f>
        <v>-3.5957723364312597E-3</v>
      </c>
      <c r="AI64" s="82">
        <f>1+$AB$7*COS(AL64)</f>
        <v>0.73774785050384084</v>
      </c>
      <c r="AJ64" s="82">
        <f>SIN(AL64+RADIANS($AB$9))</f>
        <v>-0.49688302887888069</v>
      </c>
      <c r="AK64" s="82">
        <f>$AB$7*SIN(AL64)</f>
        <v>7.8452942346471446E-2</v>
      </c>
      <c r="AL64" s="82">
        <f>2*ATAN(AM64)</f>
        <v>-0.29067753701357185</v>
      </c>
      <c r="AM64" s="82">
        <f>SQRT((1+$AB$7)/(1-$AB$7))*TAN(AN64/2)</f>
        <v>-0.14637083728284833</v>
      </c>
      <c r="AN64" s="146">
        <f>$AU64+$AB$7*SIN(AO64)</f>
        <v>-0.38293390670140326</v>
      </c>
      <c r="AO64" s="146">
        <f>$AU64+$AB$7*SIN(AP64)</f>
        <v>-0.38296763818992391</v>
      </c>
      <c r="AP64" s="146">
        <f>$AU64+$AB$7*SIN(AQ64)</f>
        <v>-0.38283479140393817</v>
      </c>
      <c r="AQ64" s="146">
        <f>$AU64+$AB$7*SIN(AR64)</f>
        <v>-0.38335803118628153</v>
      </c>
      <c r="AR64" s="146">
        <f>$AU64+$AB$7*SIN(AS64)</f>
        <v>-0.38129779895838711</v>
      </c>
      <c r="AS64" s="146">
        <f>$AU64+$AB$7*SIN(AT64)</f>
        <v>-0.38941982423623334</v>
      </c>
      <c r="AT64" s="146">
        <f>$AU64+$AB$7*SIN(AU64)</f>
        <v>-0.35755045483731585</v>
      </c>
      <c r="AU64" s="146">
        <f>RADIANS($AB$9)+$AB$18*(F64-AB$15)</f>
        <v>-0.48522190974101331</v>
      </c>
      <c r="AW64" s="90">
        <v>3200</v>
      </c>
      <c r="AX64" s="96">
        <f t="shared" si="0"/>
        <v>-3.7398793706283381E-3</v>
      </c>
      <c r="AY64" s="82">
        <f t="shared" si="1"/>
        <v>-1.3757848118983516E-3</v>
      </c>
      <c r="AZ64" s="82">
        <f t="shared" si="2"/>
        <v>-2.3640945587299865E-3</v>
      </c>
      <c r="BA64" s="82">
        <f t="shared" si="3"/>
        <v>0.74933047812061027</v>
      </c>
      <c r="BB64" s="82">
        <f t="shared" si="4"/>
        <v>-0.38685832068819248</v>
      </c>
      <c r="BC64" s="82">
        <f t="shared" si="5"/>
        <v>-0.41345866760799999</v>
      </c>
      <c r="BD64" s="82">
        <f t="shared" si="6"/>
        <v>-0.20972556258265451</v>
      </c>
      <c r="BE64" s="82">
        <f t="shared" si="13"/>
        <v>5.7413556999499793</v>
      </c>
      <c r="BF64" s="82">
        <f t="shared" si="13"/>
        <v>5.7413278194847184</v>
      </c>
      <c r="BG64" s="82">
        <f t="shared" si="13"/>
        <v>5.7414466966196391</v>
      </c>
      <c r="BH64" s="82">
        <f t="shared" si="13"/>
        <v>5.7409397673420566</v>
      </c>
      <c r="BI64" s="82">
        <f t="shared" si="13"/>
        <v>5.7431003977049944</v>
      </c>
      <c r="BJ64" s="82">
        <f t="shared" si="13"/>
        <v>5.7338716839664414</v>
      </c>
      <c r="BK64" s="82">
        <f t="shared" si="13"/>
        <v>5.772943859230943</v>
      </c>
      <c r="BL64" s="82">
        <f t="shared" si="8"/>
        <v>5.600182625244865</v>
      </c>
    </row>
    <row r="65" spans="1:64" s="82" customFormat="1" ht="12.95" customHeight="1" x14ac:dyDescent="0.2">
      <c r="A65" s="35" t="s">
        <v>125</v>
      </c>
      <c r="B65" s="41"/>
      <c r="C65" s="36">
        <v>43144.642999999996</v>
      </c>
      <c r="D65" s="36"/>
      <c r="E65" s="146">
        <f>+(C65-C$7)/C$8</f>
        <v>1146.9992726355667</v>
      </c>
      <c r="F65" s="146">
        <f>ROUND(2*E65,0)/2</f>
        <v>1147</v>
      </c>
      <c r="G65" s="146">
        <f>+C65-(C$7+F65*C$8)</f>
        <v>-3.0074095629970543E-3</v>
      </c>
      <c r="H65" s="146"/>
      <c r="I65" s="146">
        <f>G65</f>
        <v>-3.0074095629970543E-3</v>
      </c>
      <c r="J65" s="146"/>
      <c r="K65" s="146"/>
      <c r="L65" s="146"/>
      <c r="M65" s="146"/>
      <c r="N65" s="146"/>
      <c r="O65" s="146"/>
      <c r="P65" s="146"/>
      <c r="Q65" s="147">
        <f>+C65-15018.5</f>
        <v>28126.142999999996</v>
      </c>
      <c r="S65" s="9">
        <v>0.1</v>
      </c>
      <c r="T65" s="146"/>
      <c r="U65" s="146"/>
      <c r="V65" s="146"/>
      <c r="Z65" s="82">
        <f>F65</f>
        <v>1147</v>
      </c>
      <c r="AA65" s="146">
        <f>AB$3+AB$4*Z65+AB$5*Z65^2+AH65</f>
        <v>-2.7590360957155001E-3</v>
      </c>
      <c r="AB65" s="146">
        <f>IF(S65&lt;&gt;0,G65-AH65, -9999)</f>
        <v>6.2373047285006668E-4</v>
      </c>
      <c r="AC65" s="146">
        <f>+G65-P65</f>
        <v>-3.0074095629970543E-3</v>
      </c>
      <c r="AD65" s="146">
        <f>IF(S65&lt;&gt;0,G65-AA65, -9999)</f>
        <v>-2.4837346728155425E-4</v>
      </c>
      <c r="AE65" s="146">
        <f>+(G65-AA65)^2*S65</f>
        <v>6.1689379249461309E-9</v>
      </c>
      <c r="AF65" s="82">
        <f>IF(S65&lt;&gt;0,G65-P65, -9999)</f>
        <v>-3.0074095629970543E-3</v>
      </c>
      <c r="AG65" s="9"/>
      <c r="AH65" s="82">
        <f>$AB$6*($AB$11/AI65*AJ65+$AB$12)</f>
        <v>-3.631140035847121E-3</v>
      </c>
      <c r="AI65" s="82">
        <f>1+$AB$7*COS(AL65)</f>
        <v>0.73746544791652413</v>
      </c>
      <c r="AJ65" s="82">
        <f>SIN(AL65+RADIANS($AB$9))</f>
        <v>-0.50002262769573502</v>
      </c>
      <c r="AK65" s="82">
        <f>$AB$7*SIN(AL65)</f>
        <v>7.7502664731629034E-2</v>
      </c>
      <c r="AL65" s="82">
        <f>2*ATAN(AM65)</f>
        <v>-0.28705596438856007</v>
      </c>
      <c r="AM65" s="82">
        <f>SQRT((1+$AB$7)/(1-$AB$7))*TAN(AN65/2)</f>
        <v>-0.14452174399454276</v>
      </c>
      <c r="AN65" s="146">
        <f>$AU65+$AB$7*SIN(AO65)</f>
        <v>-0.37821154116321748</v>
      </c>
      <c r="AO65" s="146">
        <f>$AU65+$AB$7*SIN(AP65)</f>
        <v>-0.3782452859744303</v>
      </c>
      <c r="AP65" s="146">
        <f>$AU65+$AB$7*SIN(AQ65)</f>
        <v>-0.37811263754053248</v>
      </c>
      <c r="AQ65" s="146">
        <f>$AU65+$AB$7*SIN(AR65)</f>
        <v>-0.37863410931935726</v>
      </c>
      <c r="AR65" s="146">
        <f>$AU65+$AB$7*SIN(AS65)</f>
        <v>-0.37658470419973283</v>
      </c>
      <c r="AS65" s="146">
        <f>$AU65+$AB$7*SIN(AT65)</f>
        <v>-0.38464862454175186</v>
      </c>
      <c r="AT65" s="146">
        <f>$AU65+$AB$7*SIN(AU65)</f>
        <v>-0.35306422445392682</v>
      </c>
      <c r="AU65" s="146">
        <f>RADIANS($AB$9)+$AB$18*(F65-AB$15)</f>
        <v>-0.47929937491377661</v>
      </c>
      <c r="AW65" s="90">
        <v>3300</v>
      </c>
      <c r="AX65" s="96">
        <f t="shared" si="0"/>
        <v>-5.6577462386986025E-3</v>
      </c>
      <c r="AY65" s="82">
        <f t="shared" si="1"/>
        <v>-1.4872351823554768E-3</v>
      </c>
      <c r="AZ65" s="82">
        <f t="shared" si="2"/>
        <v>-4.1705110563431255E-3</v>
      </c>
      <c r="BA65" s="82">
        <f t="shared" si="3"/>
        <v>0.73352771485802992</v>
      </c>
      <c r="BB65" s="82">
        <f t="shared" si="4"/>
        <v>-0.54786232796036149</v>
      </c>
      <c r="BC65" s="82">
        <f t="shared" si="5"/>
        <v>-0.23087406124899468</v>
      </c>
      <c r="BD65" s="82">
        <f t="shared" si="6"/>
        <v>-0.11595253865846483</v>
      </c>
      <c r="BE65" s="82">
        <f t="shared" si="13"/>
        <v>5.9784496761110413</v>
      </c>
      <c r="BF65" s="82">
        <f t="shared" si="13"/>
        <v>5.9784172184563982</v>
      </c>
      <c r="BG65" s="82">
        <f t="shared" si="13"/>
        <v>5.9785415173699352</v>
      </c>
      <c r="BH65" s="82">
        <f t="shared" si="13"/>
        <v>5.9780654794348127</v>
      </c>
      <c r="BI65" s="82">
        <f t="shared" si="13"/>
        <v>5.9798882161040279</v>
      </c>
      <c r="BJ65" s="82">
        <f t="shared" si="13"/>
        <v>5.9729033089467034</v>
      </c>
      <c r="BK65" s="82">
        <f t="shared" si="13"/>
        <v>5.9995889270351004</v>
      </c>
      <c r="BL65" s="82">
        <f t="shared" si="8"/>
        <v>5.8963093666067081</v>
      </c>
    </row>
    <row r="66" spans="1:64" s="82" customFormat="1" ht="12.95" customHeight="1" x14ac:dyDescent="0.2">
      <c r="A66" s="35" t="s">
        <v>121</v>
      </c>
      <c r="B66" s="41" t="s">
        <v>191</v>
      </c>
      <c r="C66" s="36">
        <v>43196.332000000002</v>
      </c>
      <c r="D66" s="36"/>
      <c r="E66" s="146">
        <f>+(C66-C$7)/C$8</f>
        <v>1159.5006427901997</v>
      </c>
      <c r="F66" s="146">
        <f>ROUND(2*E66,0)/2</f>
        <v>1159.5</v>
      </c>
      <c r="G66" s="146">
        <f>+C66-(C$7+F66*C$8)</f>
        <v>2.6577232929412276E-3</v>
      </c>
      <c r="H66" s="146"/>
      <c r="I66" s="146">
        <f>G66</f>
        <v>2.6577232929412276E-3</v>
      </c>
      <c r="K66" s="146"/>
      <c r="L66" s="146"/>
      <c r="M66" s="146"/>
      <c r="N66" s="146"/>
      <c r="O66" s="146"/>
      <c r="P66" s="146"/>
      <c r="Q66" s="147">
        <f>+C66-15018.5</f>
        <v>28177.832000000002</v>
      </c>
      <c r="S66" s="9">
        <v>0.1</v>
      </c>
      <c r="T66" s="146"/>
      <c r="U66" s="146"/>
      <c r="V66" s="146"/>
      <c r="Z66" s="82">
        <f>F66</f>
        <v>1159.5</v>
      </c>
      <c r="AA66" s="146">
        <f>AB$3+AB$4*Z66+AB$5*Z66^2+AH66</f>
        <v>-2.9913796096980535E-3</v>
      </c>
      <c r="AB66" s="146">
        <f>IF(S66&lt;&gt;0,G66-AH66, -9999)</f>
        <v>6.5077521344469782E-3</v>
      </c>
      <c r="AC66" s="146">
        <f>+G66-P66</f>
        <v>2.6577232929412276E-3</v>
      </c>
      <c r="AD66" s="146">
        <f>IF(S66&lt;&gt;0,G66-AA66, -9999)</f>
        <v>5.6491029026392806E-3</v>
      </c>
      <c r="AE66" s="146">
        <f>+(G66-AA66)^2*S66</f>
        <v>3.1912363604607548E-6</v>
      </c>
      <c r="AF66" s="82">
        <f>IF(S66&lt;&gt;0,G66-P66, -9999)</f>
        <v>2.6577232929412276E-3</v>
      </c>
      <c r="AG66" s="9"/>
      <c r="AH66" s="82">
        <f>$AB$6*($AB$11/AI66*AJ66+$AB$12)</f>
        <v>-3.8500288415057511E-3</v>
      </c>
      <c r="AI66" s="82">
        <f>1+$AB$7*COS(AL66)</f>
        <v>0.73578295234484703</v>
      </c>
      <c r="AJ66" s="82">
        <f>SIN(AL66+RADIANS($AB$9))</f>
        <v>-0.51944279065077836</v>
      </c>
      <c r="AK66" s="82">
        <f>$AB$7*SIN(AL66)</f>
        <v>7.1557010883415151E-2</v>
      </c>
      <c r="AL66" s="82">
        <f>2*ATAN(AM66)</f>
        <v>-0.26448213122754888</v>
      </c>
      <c r="AM66" s="82">
        <f>SQRT((1+$AB$7)/(1-$AB$7))*TAN(AN66/2)</f>
        <v>-0.13301736031246503</v>
      </c>
      <c r="AN66" s="146">
        <f>$AU66+$AB$7*SIN(AO66)</f>
        <v>-0.34873658535508123</v>
      </c>
      <c r="AO66" s="146">
        <f>$AU66+$AB$7*SIN(AP66)</f>
        <v>-0.34877015720411492</v>
      </c>
      <c r="AP66" s="146">
        <f>$AU66+$AB$7*SIN(AQ66)</f>
        <v>-0.34863965991130952</v>
      </c>
      <c r="AQ66" s="146">
        <f>$AU66+$AB$7*SIN(AR66)</f>
        <v>-0.3491469513144535</v>
      </c>
      <c r="AR66" s="146">
        <f>$AU66+$AB$7*SIN(AS66)</f>
        <v>-0.34717544560961189</v>
      </c>
      <c r="AS66" s="146">
        <f>$AU66+$AB$7*SIN(AT66)</f>
        <v>-0.35484536273977257</v>
      </c>
      <c r="AT66" s="146">
        <f>$AU66+$AB$7*SIN(AU66)</f>
        <v>-0.32512359327659279</v>
      </c>
      <c r="AU66" s="146">
        <f>RADIANS($AB$9)+$AB$18*(F66-AB$15)</f>
        <v>-0.44228353224354588</v>
      </c>
      <c r="AW66" s="90">
        <v>3400</v>
      </c>
      <c r="AX66" s="96">
        <f t="shared" ref="AX66:AX81" si="14">AB$3+AB$4*AW66+AB$5*AW66^2+AZ66</f>
        <v>-7.3206726743239416E-3</v>
      </c>
      <c r="AY66" s="82">
        <f t="shared" ref="AY66:AY81" si="15">AB$3+AB$4*AW66+AB$5*AW66^2</f>
        <v>-1.5988673915566457E-3</v>
      </c>
      <c r="AZ66" s="82">
        <f t="shared" ref="AZ66:AZ81" si="16">$AB$6*($AB$11/BA66*BB66+$AB$12)</f>
        <v>-5.7218052827672956E-3</v>
      </c>
      <c r="BA66" s="82">
        <f t="shared" ref="BA66:BA81" si="17">1+$AB$7*COS(BC66)</f>
        <v>0.72666093125824971</v>
      </c>
      <c r="BB66" s="82">
        <f t="shared" ref="BB66:BB81" si="18">SIN(BC66+RADIANS($AB$9))</f>
        <v>-0.68664519705790072</v>
      </c>
      <c r="BC66" s="82">
        <f t="shared" ref="BC66:BC81" si="19">2*ATAN(BD66)</f>
        <v>-5.3816563653227553E-2</v>
      </c>
      <c r="BD66" s="82">
        <f t="shared" ref="BD66:BD81" si="20">SQRT((1+$AB$7)/(1-$AB$7))*TAN(BE66/2)</f>
        <v>-2.6914778072402046E-2</v>
      </c>
      <c r="BE66" s="82">
        <f t="shared" ref="BE66:BK81" si="21">$BL66+$AB$7*SIN(BF66)</f>
        <v>6.2119280439397908</v>
      </c>
      <c r="BF66" s="82">
        <f t="shared" si="21"/>
        <v>6.2119177698103112</v>
      </c>
      <c r="BG66" s="82">
        <f t="shared" si="21"/>
        <v>6.211955398350459</v>
      </c>
      <c r="BH66" s="82">
        <f t="shared" si="21"/>
        <v>6.2118175850105342</v>
      </c>
      <c r="BI66" s="82">
        <f t="shared" si="21"/>
        <v>6.2123223154158387</v>
      </c>
      <c r="BJ66" s="82">
        <f t="shared" si="21"/>
        <v>6.2104736912698408</v>
      </c>
      <c r="BK66" s="82">
        <f t="shared" si="21"/>
        <v>6.2172432914781322</v>
      </c>
      <c r="BL66" s="82">
        <f t="shared" ref="BL66:BL81" si="22">RADIANS($AB$9)+$AB$18*(AW66-AB$15)</f>
        <v>6.1924361079685513</v>
      </c>
    </row>
    <row r="67" spans="1:64" s="82" customFormat="1" ht="12.95" customHeight="1" x14ac:dyDescent="0.2">
      <c r="A67" s="35" t="s">
        <v>121</v>
      </c>
      <c r="B67" s="41"/>
      <c r="C67" s="36">
        <v>43198.385000000002</v>
      </c>
      <c r="D67" s="36"/>
      <c r="E67" s="146">
        <f>+(C67-C$7)/C$8</f>
        <v>1159.9971761517943</v>
      </c>
      <c r="F67" s="146">
        <f>ROUND(2*E67,0)/2</f>
        <v>1160</v>
      </c>
      <c r="G67" s="146">
        <f>+C67-(C$7+F67*C$8)</f>
        <v>-1.1675671397824772E-2</v>
      </c>
      <c r="H67" s="146"/>
      <c r="I67" s="146">
        <f>G67</f>
        <v>-1.1675671397824772E-2</v>
      </c>
      <c r="K67" s="146"/>
      <c r="L67" s="146"/>
      <c r="M67" s="146"/>
      <c r="N67" s="146"/>
      <c r="O67" s="146"/>
      <c r="P67" s="146"/>
      <c r="Q67" s="147">
        <f>+C67-15018.5</f>
        <v>28179.885000000002</v>
      </c>
      <c r="S67" s="9">
        <v>0.1</v>
      </c>
      <c r="T67" s="146"/>
      <c r="U67" s="146"/>
      <c r="V67" s="146"/>
      <c r="Z67" s="82">
        <f>F67</f>
        <v>1160</v>
      </c>
      <c r="AA67" s="146">
        <f>AB$3+AB$4*Z67+AB$5*Z67^2+AH67</f>
        <v>-3.0005949249773331E-3</v>
      </c>
      <c r="AB67" s="146">
        <f>IF(S67&lt;&gt;0,G67-AH67, -9999)</f>
        <v>-7.8169654884702906E-3</v>
      </c>
      <c r="AC67" s="146">
        <f>+G67-P67</f>
        <v>-1.1675671397824772E-2</v>
      </c>
      <c r="AD67" s="146">
        <f>IF(S67&lt;&gt;0,G67-AA67, -9999)</f>
        <v>-8.6750764728474386E-3</v>
      </c>
      <c r="AE67" s="146">
        <f>+(G67-AA67)^2*S67</f>
        <v>7.5256951809751159E-6</v>
      </c>
      <c r="AF67" s="82">
        <f>IF(S67&lt;&gt;0,G67-P67, -9999)</f>
        <v>-1.1675671397824772E-2</v>
      </c>
      <c r="AG67" s="9"/>
      <c r="AH67" s="82">
        <f>$AB$6*($AB$11/AI67*AJ67+$AB$12)</f>
        <v>-3.8587059093544819E-3</v>
      </c>
      <c r="AI67" s="82">
        <f>1+$AB$7*COS(AL67)</f>
        <v>0.73571859812805751</v>
      </c>
      <c r="AJ67" s="82">
        <f>SIN(AL67+RADIANS($AB$9))</f>
        <v>-0.52021235245676423</v>
      </c>
      <c r="AK67" s="82">
        <f>$AB$7*SIN(AL67)</f>
        <v>7.1318964538020377E-2</v>
      </c>
      <c r="AL67" s="82">
        <f>2*ATAN(AM67)</f>
        <v>-0.26358129100934341</v>
      </c>
      <c r="AM67" s="82">
        <f>SQRT((1+$AB$7)/(1-$AB$7))*TAN(AN67/2)</f>
        <v>-0.13255899807312488</v>
      </c>
      <c r="AN67" s="146">
        <f>$AU67+$AB$7*SIN(AO67)</f>
        <v>-0.34755896826245636</v>
      </c>
      <c r="AO67" s="146">
        <f>$AU67+$AB$7*SIN(AP67)</f>
        <v>-0.34759252382609879</v>
      </c>
      <c r="AP67" s="146">
        <f>$AU67+$AB$7*SIN(AQ67)</f>
        <v>-0.34746214556351973</v>
      </c>
      <c r="AQ67" s="146">
        <f>$AU67+$AB$7*SIN(AR67)</f>
        <v>-0.34796875753356576</v>
      </c>
      <c r="AR67" s="146">
        <f>$AU67+$AB$7*SIN(AS67)</f>
        <v>-0.34600073130050063</v>
      </c>
      <c r="AS67" s="146">
        <f>$AU67+$AB$7*SIN(AT67)</f>
        <v>-0.35365380164722626</v>
      </c>
      <c r="AT67" s="146">
        <f>$AU67+$AB$7*SIN(AU67)</f>
        <v>-0.32400939018315811</v>
      </c>
      <c r="AU67" s="146">
        <f>RADIANS($AB$9)+$AB$18*(F67-AB$15)</f>
        <v>-0.44080289853673627</v>
      </c>
      <c r="AW67" s="90">
        <v>3500</v>
      </c>
      <c r="AX67" s="96">
        <f t="shared" si="14"/>
        <v>-8.669488701874976E-3</v>
      </c>
      <c r="AY67" s="82">
        <f t="shared" si="15"/>
        <v>-1.7106814395018584E-3</v>
      </c>
      <c r="AZ67" s="82">
        <f t="shared" si="16"/>
        <v>-6.9588072623731172E-3</v>
      </c>
      <c r="BA67" s="82">
        <f t="shared" si="17"/>
        <v>0.7282984857856617</v>
      </c>
      <c r="BB67" s="82">
        <f t="shared" si="18"/>
        <v>-0.8032062702085383</v>
      </c>
      <c r="BC67" s="82">
        <f t="shared" si="19"/>
        <v>0.12197733334451495</v>
      </c>
      <c r="BD67" s="82">
        <f t="shared" si="20"/>
        <v>6.1064397520022511E-2</v>
      </c>
      <c r="BE67" s="82">
        <f t="shared" si="21"/>
        <v>6.4445714264764717</v>
      </c>
      <c r="BF67" s="82">
        <f t="shared" si="21"/>
        <v>6.4445930889762701</v>
      </c>
      <c r="BG67" s="82">
        <f t="shared" si="21"/>
        <v>6.4445129106889958</v>
      </c>
      <c r="BH67" s="82">
        <f t="shared" si="21"/>
        <v>6.4448096756605517</v>
      </c>
      <c r="BI67" s="82">
        <f t="shared" si="21"/>
        <v>6.4437113270536415</v>
      </c>
      <c r="BJ67" s="82">
        <f t="shared" si="21"/>
        <v>6.4477773820260103</v>
      </c>
      <c r="BK67" s="82">
        <f t="shared" si="21"/>
        <v>6.4327381383241242</v>
      </c>
      <c r="BL67" s="82">
        <f t="shared" si="22"/>
        <v>6.4885628493303944</v>
      </c>
    </row>
    <row r="68" spans="1:64" s="82" customFormat="1" ht="12.95" customHeight="1" x14ac:dyDescent="0.2">
      <c r="A68" s="35" t="s">
        <v>127</v>
      </c>
      <c r="B68" s="41" t="s">
        <v>191</v>
      </c>
      <c r="C68" s="36">
        <v>43258.332000000002</v>
      </c>
      <c r="D68" s="36"/>
      <c r="E68" s="146">
        <f>+(C68-C$7)/C$8</f>
        <v>1174.495805195879</v>
      </c>
      <c r="F68" s="146">
        <f>ROUND(2*E68,0)/2</f>
        <v>1174.5</v>
      </c>
      <c r="G68" s="146">
        <f>+C68-(C$7+F68*C$8)</f>
        <v>-1.7344117288303096E-2</v>
      </c>
      <c r="H68" s="146"/>
      <c r="I68" s="146">
        <f>G68</f>
        <v>-1.7344117288303096E-2</v>
      </c>
      <c r="K68" s="146"/>
      <c r="L68" s="146"/>
      <c r="M68" s="146"/>
      <c r="N68" s="146"/>
      <c r="O68" s="146"/>
      <c r="P68" s="146"/>
      <c r="Q68" s="147">
        <f>+C68-15018.5</f>
        <v>28239.832000000002</v>
      </c>
      <c r="S68" s="9">
        <v>0.1</v>
      </c>
      <c r="T68" s="146"/>
      <c r="U68" s="146"/>
      <c r="V68" s="146"/>
      <c r="Z68" s="82">
        <f>F68</f>
        <v>1174.5</v>
      </c>
      <c r="AA68" s="146">
        <f>AB$3+AB$4*Z68+AB$5*Z68^2+AH68</f>
        <v>-3.2651513246725007E-3</v>
      </c>
      <c r="AB68" s="146">
        <f>IF(S68&lt;&gt;0,G68-AH68, -9999)</f>
        <v>-1.3236466132235702E-2</v>
      </c>
      <c r="AC68" s="146">
        <f>+G68-P68</f>
        <v>-1.7344117288303096E-2</v>
      </c>
      <c r="AD68" s="146">
        <f>IF(S68&lt;&gt;0,G68-AA68, -9999)</f>
        <v>-1.4078965963630594E-2</v>
      </c>
      <c r="AE68" s="146">
        <f>+(G68-AA68)^2*S68</f>
        <v>1.9821728260506877E-5</v>
      </c>
      <c r="AF68" s="82">
        <f>IF(S68&lt;&gt;0,G68-P68, -9999)</f>
        <v>-1.7344117288303096E-2</v>
      </c>
      <c r="AG68" s="9"/>
      <c r="AH68" s="82">
        <f>$AB$6*($AB$11/AI68*AJ68+$AB$12)</f>
        <v>-4.1076511560673937E-3</v>
      </c>
      <c r="AI68" s="82">
        <f>1+$AB$7*COS(AL68)</f>
        <v>0.73395008882900226</v>
      </c>
      <c r="AJ68" s="82">
        <f>SIN(AL68+RADIANS($AB$9))</f>
        <v>-0.5422878657975807</v>
      </c>
      <c r="AK68" s="82">
        <f>$AB$7*SIN(AL68)</f>
        <v>6.44088413502273E-2</v>
      </c>
      <c r="AL68" s="82">
        <f>2*ATAN(AM68)</f>
        <v>-0.23752311945006604</v>
      </c>
      <c r="AM68" s="82">
        <f>SQRT((1+$AB$7)/(1-$AB$7))*TAN(AN68/2)</f>
        <v>-0.11932307774218737</v>
      </c>
      <c r="AN68" s="146">
        <f>$AU68+$AB$7*SIN(AO68)</f>
        <v>-0.31345141053343395</v>
      </c>
      <c r="AO68" s="146">
        <f>$AU68+$AB$7*SIN(AP68)</f>
        <v>-0.31348417228965342</v>
      </c>
      <c r="AP68" s="146">
        <f>$AU68+$AB$7*SIN(AQ68)</f>
        <v>-0.3133583591734988</v>
      </c>
      <c r="AQ68" s="146">
        <f>$AU68+$AB$7*SIN(AR68)</f>
        <v>-0.31384154014915061</v>
      </c>
      <c r="AR68" s="146">
        <f>$AU68+$AB$7*SIN(AS68)</f>
        <v>-0.3119863121779205</v>
      </c>
      <c r="AS68" s="146">
        <f>$AU68+$AB$7*SIN(AT68)</f>
        <v>-0.31911579157147285</v>
      </c>
      <c r="AT68" s="146">
        <f>$AU68+$AB$7*SIN(AU68)</f>
        <v>-0.29180560060196831</v>
      </c>
      <c r="AU68" s="146">
        <f>RADIANS($AB$9)+$AB$18*(F68-AB$15)</f>
        <v>-0.39786452103926973</v>
      </c>
      <c r="AW68" s="90">
        <v>3600</v>
      </c>
      <c r="AX68" s="96">
        <f t="shared" si="14"/>
        <v>-9.6488957707248201E-3</v>
      </c>
      <c r="AY68" s="82">
        <f t="shared" si="15"/>
        <v>-1.8226773261911147E-3</v>
      </c>
      <c r="AZ68" s="82">
        <f t="shared" si="16"/>
        <v>-7.8262184445337061E-3</v>
      </c>
      <c r="BA68" s="82">
        <f t="shared" si="17"/>
        <v>0.7385431301649672</v>
      </c>
      <c r="BB68" s="82">
        <f t="shared" si="18"/>
        <v>-0.89628903916825464</v>
      </c>
      <c r="BC68" s="82">
        <f t="shared" si="19"/>
        <v>0.30064855895143561</v>
      </c>
      <c r="BD68" s="82">
        <f t="shared" si="20"/>
        <v>0.1514669209468989</v>
      </c>
      <c r="BE68" s="82">
        <f t="shared" si="21"/>
        <v>6.6791115147902635</v>
      </c>
      <c r="BF68" s="82">
        <f t="shared" si="21"/>
        <v>6.6791451531279868</v>
      </c>
      <c r="BG68" s="82">
        <f t="shared" si="21"/>
        <v>6.6790119650170405</v>
      </c>
      <c r="BH68" s="82">
        <f t="shared" si="21"/>
        <v>6.6795393553730964</v>
      </c>
      <c r="BI68" s="82">
        <f t="shared" si="21"/>
        <v>6.6774517065173935</v>
      </c>
      <c r="BJ68" s="82">
        <f t="shared" si="21"/>
        <v>6.6857263048862174</v>
      </c>
      <c r="BK68" s="82">
        <f t="shared" si="21"/>
        <v>6.6530926438944178</v>
      </c>
      <c r="BL68" s="82">
        <f t="shared" si="22"/>
        <v>6.7846895906922375</v>
      </c>
    </row>
    <row r="69" spans="1:64" s="82" customFormat="1" ht="12.95" customHeight="1" x14ac:dyDescent="0.2">
      <c r="A69" s="35" t="s">
        <v>127</v>
      </c>
      <c r="B69" s="41" t="s">
        <v>191</v>
      </c>
      <c r="C69" s="36">
        <v>43258.332999999999</v>
      </c>
      <c r="D69" s="36"/>
      <c r="E69" s="146">
        <f>+(C69-C$7)/C$8</f>
        <v>1174.4960470533363</v>
      </c>
      <c r="F69" s="146">
        <f>ROUND(2*E69,0)/2</f>
        <v>1174.5</v>
      </c>
      <c r="G69" s="146">
        <f>+C69-(C$7+F69*C$8)</f>
        <v>-1.6344117291737348E-2</v>
      </c>
      <c r="H69" s="146"/>
      <c r="I69" s="146">
        <f>G69</f>
        <v>-1.6344117291737348E-2</v>
      </c>
      <c r="K69" s="146"/>
      <c r="L69" s="146"/>
      <c r="M69" s="146"/>
      <c r="N69" s="146"/>
      <c r="O69" s="146"/>
      <c r="P69" s="146"/>
      <c r="Q69" s="147">
        <f>+C69-15018.5</f>
        <v>28239.832999999999</v>
      </c>
      <c r="S69" s="9">
        <v>0.1</v>
      </c>
      <c r="T69" s="146"/>
      <c r="U69" s="146"/>
      <c r="V69" s="146"/>
      <c r="Z69" s="82">
        <f>F69</f>
        <v>1174.5</v>
      </c>
      <c r="AA69" s="146">
        <f>AB$3+AB$4*Z69+AB$5*Z69^2+AH69</f>
        <v>-3.2651513246725007E-3</v>
      </c>
      <c r="AB69" s="146">
        <f>IF(S69&lt;&gt;0,G69-AH69, -9999)</f>
        <v>-1.2236466135669954E-2</v>
      </c>
      <c r="AC69" s="146">
        <f>+G69-P69</f>
        <v>-1.6344117291737348E-2</v>
      </c>
      <c r="AD69" s="146">
        <f>IF(S69&lt;&gt;0,G69-AA69, -9999)</f>
        <v>-1.3078965967064846E-2</v>
      </c>
      <c r="AE69" s="146">
        <f>+(G69-AA69)^2*S69</f>
        <v>1.7105935076764049E-5</v>
      </c>
      <c r="AF69" s="82">
        <f>IF(S69&lt;&gt;0,G69-P69, -9999)</f>
        <v>-1.6344117291737348E-2</v>
      </c>
      <c r="AG69" s="9"/>
      <c r="AH69" s="82">
        <f>$AB$6*($AB$11/AI69*AJ69+$AB$12)</f>
        <v>-4.1076511560673937E-3</v>
      </c>
      <c r="AI69" s="82">
        <f>1+$AB$7*COS(AL69)</f>
        <v>0.73395008882900226</v>
      </c>
      <c r="AJ69" s="82">
        <f>SIN(AL69+RADIANS($AB$9))</f>
        <v>-0.5422878657975807</v>
      </c>
      <c r="AK69" s="82">
        <f>$AB$7*SIN(AL69)</f>
        <v>6.44088413502273E-2</v>
      </c>
      <c r="AL69" s="82">
        <f>2*ATAN(AM69)</f>
        <v>-0.23752311945006604</v>
      </c>
      <c r="AM69" s="82">
        <f>SQRT((1+$AB$7)/(1-$AB$7))*TAN(AN69/2)</f>
        <v>-0.11932307774218737</v>
      </c>
      <c r="AN69" s="146">
        <f>$AU69+$AB$7*SIN(AO69)</f>
        <v>-0.31345141053343395</v>
      </c>
      <c r="AO69" s="146">
        <f>$AU69+$AB$7*SIN(AP69)</f>
        <v>-0.31348417228965342</v>
      </c>
      <c r="AP69" s="146">
        <f>$AU69+$AB$7*SIN(AQ69)</f>
        <v>-0.3133583591734988</v>
      </c>
      <c r="AQ69" s="146">
        <f>$AU69+$AB$7*SIN(AR69)</f>
        <v>-0.31384154014915061</v>
      </c>
      <c r="AR69" s="146">
        <f>$AU69+$AB$7*SIN(AS69)</f>
        <v>-0.3119863121779205</v>
      </c>
      <c r="AS69" s="146">
        <f>$AU69+$AB$7*SIN(AT69)</f>
        <v>-0.31911579157147285</v>
      </c>
      <c r="AT69" s="146">
        <f>$AU69+$AB$7*SIN(AU69)</f>
        <v>-0.29180560060196831</v>
      </c>
      <c r="AU69" s="146">
        <f>RADIANS($AB$9)+$AB$18*(F69-AB$15)</f>
        <v>-0.39786452103926973</v>
      </c>
      <c r="AW69" s="90">
        <v>3700</v>
      </c>
      <c r="AX69" s="96">
        <f t="shared" si="14"/>
        <v>-1.0204185328726736E-2</v>
      </c>
      <c r="AY69" s="82">
        <f t="shared" si="15"/>
        <v>-1.9348550516244147E-3</v>
      </c>
      <c r="AZ69" s="82">
        <f t="shared" si="16"/>
        <v>-8.2693302771023221E-3</v>
      </c>
      <c r="BA69" s="82">
        <f t="shared" si="17"/>
        <v>0.75804012441449864</v>
      </c>
      <c r="BB69" s="82">
        <f t="shared" si="18"/>
        <v>-0.96283243530677742</v>
      </c>
      <c r="BC69" s="82">
        <f t="shared" si="19"/>
        <v>0.48661916128450905</v>
      </c>
      <c r="BD69" s="82">
        <f t="shared" si="20"/>
        <v>0.24822733789380461</v>
      </c>
      <c r="BE69" s="82">
        <f t="shared" si="21"/>
        <v>6.9183923226455466</v>
      </c>
      <c r="BF69" s="82">
        <f t="shared" si="21"/>
        <v>6.918413761023757</v>
      </c>
      <c r="BG69" s="82">
        <f t="shared" si="21"/>
        <v>6.9183164674858668</v>
      </c>
      <c r="BH69" s="82">
        <f t="shared" si="21"/>
        <v>6.9187580696418003</v>
      </c>
      <c r="BI69" s="82">
        <f t="shared" si="21"/>
        <v>6.9167548497995988</v>
      </c>
      <c r="BJ69" s="82">
        <f t="shared" si="21"/>
        <v>6.9258658886145428</v>
      </c>
      <c r="BK69" s="82">
        <f t="shared" si="21"/>
        <v>6.8849029409783613</v>
      </c>
      <c r="BL69" s="82">
        <f t="shared" si="22"/>
        <v>7.0808163320540807</v>
      </c>
    </row>
    <row r="70" spans="1:64" s="82" customFormat="1" ht="12.95" customHeight="1" x14ac:dyDescent="0.2">
      <c r="A70" s="35" t="s">
        <v>123</v>
      </c>
      <c r="B70" s="41" t="s">
        <v>191</v>
      </c>
      <c r="C70" s="36">
        <v>43415.461000000003</v>
      </c>
      <c r="D70" s="36"/>
      <c r="E70" s="146">
        <f>+(C70-C$7)/C$8</f>
        <v>1212.4986257384917</v>
      </c>
      <c r="F70" s="146">
        <f>ROUND(2*E70,0)/2</f>
        <v>1212.5</v>
      </c>
      <c r="G70" s="146">
        <f>+C70-(C$7+F70*C$8)</f>
        <v>-5.6821134203346446E-3</v>
      </c>
      <c r="H70" s="146"/>
      <c r="I70" s="146">
        <f>G70</f>
        <v>-5.6821134203346446E-3</v>
      </c>
      <c r="K70" s="146"/>
      <c r="L70" s="146"/>
      <c r="M70" s="146"/>
      <c r="N70" s="146"/>
      <c r="O70" s="146"/>
      <c r="P70" s="146"/>
      <c r="Q70" s="147">
        <f>+C70-15018.5</f>
        <v>28396.961000000003</v>
      </c>
      <c r="S70" s="9">
        <v>0.1</v>
      </c>
      <c r="T70" s="146"/>
      <c r="U70" s="146"/>
      <c r="V70" s="146"/>
      <c r="Z70" s="82">
        <f>F70</f>
        <v>1212.5</v>
      </c>
      <c r="AA70" s="146">
        <f>AB$3+AB$4*Z70+AB$5*Z70^2+AH70</f>
        <v>-3.9327211693112067E-3</v>
      </c>
      <c r="AB70" s="146">
        <f>IF(S70&lt;&gt;0,G70-AH70, -9999)</f>
        <v>-9.4782254516917464E-4</v>
      </c>
      <c r="AC70" s="146">
        <f>+G70-P70</f>
        <v>-5.6821134203346446E-3</v>
      </c>
      <c r="AD70" s="146">
        <f>IF(S70&lt;&gt;0,G70-AA70, -9999)</f>
        <v>-1.7493922510234379E-3</v>
      </c>
      <c r="AE70" s="146">
        <f>+(G70-AA70)^2*S70</f>
        <v>3.0603732479408512E-7</v>
      </c>
      <c r="AF70" s="82">
        <f>IF(S70&lt;&gt;0,G70-P70, -9999)</f>
        <v>-5.6821134203346446E-3</v>
      </c>
      <c r="AG70" s="9"/>
      <c r="AH70" s="82">
        <f>$AB$6*($AB$11/AI70*AJ70+$AB$12)</f>
        <v>-4.73429087516547E-3</v>
      </c>
      <c r="AI70" s="82">
        <f>1+$AB$7*COS(AL70)</f>
        <v>0.73019956157943966</v>
      </c>
      <c r="AJ70" s="82">
        <f>SIN(AL70+RADIANS($AB$9))</f>
        <v>-0.59793239747608762</v>
      </c>
      <c r="AK70" s="82">
        <f>$AB$7*SIN(AL70)</f>
        <v>4.6246918883834892E-2</v>
      </c>
      <c r="AL70" s="82">
        <f>2*ATAN(AM70)</f>
        <v>-0.16976176559521</v>
      </c>
      <c r="AM70" s="82">
        <f>SQRT((1+$AB$7)/(1-$AB$7))*TAN(AN70/2)</f>
        <v>-8.5085320906216511E-2</v>
      </c>
      <c r="AN70" s="146">
        <f>$AU70+$AB$7*SIN(AO70)</f>
        <v>-0.22441339863462223</v>
      </c>
      <c r="AO70" s="146">
        <f>$AU70+$AB$7*SIN(AP70)</f>
        <v>-0.22444110576116491</v>
      </c>
      <c r="AP70" s="146">
        <f>$AU70+$AB$7*SIN(AQ70)</f>
        <v>-0.224337284322182</v>
      </c>
      <c r="AQ70" s="146">
        <f>$AU70+$AB$7*SIN(AR70)</f>
        <v>-0.22472632654910396</v>
      </c>
      <c r="AR70" s="146">
        <f>$AU70+$AB$7*SIN(AS70)</f>
        <v>-0.22326867557623079</v>
      </c>
      <c r="AS70" s="146">
        <f>$AU70+$AB$7*SIN(AT70)</f>
        <v>-0.22873266645721715</v>
      </c>
      <c r="AT70" s="146">
        <f>$AU70+$AB$7*SIN(AU70)</f>
        <v>-0.20828526470288783</v>
      </c>
      <c r="AU70" s="146">
        <f>RADIANS($AB$9)+$AB$18*(F70-AB$15)</f>
        <v>-0.28533635932176882</v>
      </c>
      <c r="AW70" s="90">
        <v>3800</v>
      </c>
      <c r="AX70" s="96">
        <f t="shared" si="14"/>
        <v>-1.0279453616057322E-2</v>
      </c>
      <c r="AY70" s="82">
        <f t="shared" si="15"/>
        <v>-2.0472146158017584E-3</v>
      </c>
      <c r="AZ70" s="82">
        <f t="shared" si="16"/>
        <v>-8.2322390002555635E-3</v>
      </c>
      <c r="BA70" s="82">
        <f t="shared" si="17"/>
        <v>0.78802298962549233</v>
      </c>
      <c r="BB70" s="82">
        <f t="shared" si="18"/>
        <v>-0.99718400486698511</v>
      </c>
      <c r="BC70" s="82">
        <f t="shared" si="19"/>
        <v>0.68505124902449965</v>
      </c>
      <c r="BD70" s="82">
        <f t="shared" si="20"/>
        <v>0.35658108046467185</v>
      </c>
      <c r="BE70" s="82">
        <f t="shared" si="21"/>
        <v>7.1655514419227178</v>
      </c>
      <c r="BF70" s="82">
        <f t="shared" si="21"/>
        <v>7.1655574737548919</v>
      </c>
      <c r="BG70" s="82">
        <f t="shared" si="21"/>
        <v>7.1655227908119574</v>
      </c>
      <c r="BH70" s="82">
        <f t="shared" si="21"/>
        <v>7.1657222371767046</v>
      </c>
      <c r="BI70" s="82">
        <f t="shared" si="21"/>
        <v>7.1645759682823646</v>
      </c>
      <c r="BJ70" s="82">
        <f t="shared" si="21"/>
        <v>7.1711858331433751</v>
      </c>
      <c r="BK70" s="82">
        <f t="shared" si="21"/>
        <v>7.1337679115749317</v>
      </c>
      <c r="BL70" s="82">
        <f t="shared" si="22"/>
        <v>7.3769430734159247</v>
      </c>
    </row>
    <row r="71" spans="1:64" s="82" customFormat="1" ht="12.95" customHeight="1" x14ac:dyDescent="0.2">
      <c r="A71" s="35" t="s">
        <v>125</v>
      </c>
      <c r="B71" s="41" t="s">
        <v>191</v>
      </c>
      <c r="C71" s="36">
        <v>43423.73</v>
      </c>
      <c r="D71" s="36"/>
      <c r="E71" s="146">
        <f>+(C71-C$7)/C$8</f>
        <v>1214.4985450599847</v>
      </c>
      <c r="F71" s="146">
        <f>ROUND(2*E71,0)/2</f>
        <v>1214.5</v>
      </c>
      <c r="G71" s="146">
        <f>+C71-(C$7+F71*C$8)</f>
        <v>-6.0156921608722769E-3</v>
      </c>
      <c r="H71" s="146"/>
      <c r="I71" s="146">
        <f>G71</f>
        <v>-6.0156921608722769E-3</v>
      </c>
      <c r="J71" s="146"/>
      <c r="K71" s="146"/>
      <c r="L71" s="146"/>
      <c r="M71" s="146"/>
      <c r="N71" s="146"/>
      <c r="O71" s="146"/>
      <c r="P71" s="146"/>
      <c r="Q71" s="147">
        <f>+C71-15018.5</f>
        <v>28405.230000000003</v>
      </c>
      <c r="S71" s="9">
        <v>0.1</v>
      </c>
      <c r="T71" s="146"/>
      <c r="U71" s="146"/>
      <c r="V71" s="146"/>
      <c r="Z71" s="82">
        <f>F71</f>
        <v>1214.5</v>
      </c>
      <c r="AA71" s="146">
        <f>AB$3+AB$4*Z71+AB$5*Z71^2+AH71</f>
        <v>-3.9667793877785898E-3</v>
      </c>
      <c r="AB71" s="146">
        <f>IF(S71&lt;&gt;0,G71-AH71, -9999)</f>
        <v>-1.2494980117281167E-3</v>
      </c>
      <c r="AC71" s="146">
        <f>+G71-P71</f>
        <v>-6.0156921608722769E-3</v>
      </c>
      <c r="AD71" s="146">
        <f>IF(S71&lt;&gt;0,G71-AA71, -9999)</f>
        <v>-2.0489127730936871E-3</v>
      </c>
      <c r="AE71" s="146">
        <f>+(G71-AA71)^2*S71</f>
        <v>4.1980435517464629E-7</v>
      </c>
      <c r="AF71" s="82">
        <f>IF(S71&lt;&gt;0,G71-P71, -9999)</f>
        <v>-6.0156921608722769E-3</v>
      </c>
      <c r="AG71" s="9"/>
      <c r="AH71" s="82">
        <f>$AB$6*($AB$11/AI71*AJ71+$AB$12)</f>
        <v>-4.7661941491441602E-3</v>
      </c>
      <c r="AI71" s="82">
        <f>1+$AB$7*COS(AL71)</f>
        <v>0.73003716042482425</v>
      </c>
      <c r="AJ71" s="82">
        <f>SIN(AL71+RADIANS($AB$9))</f>
        <v>-0.60077279039621501</v>
      </c>
      <c r="AK71" s="82">
        <f>$AB$7*SIN(AL71)</f>
        <v>4.5289284899217359E-2</v>
      </c>
      <c r="AL71" s="82">
        <f>2*ATAN(AM71)</f>
        <v>-0.16621342127880548</v>
      </c>
      <c r="AM71" s="82">
        <f>SQRT((1+$AB$7)/(1-$AB$7))*TAN(AN71/2)</f>
        <v>-8.3298572453384012E-2</v>
      </c>
      <c r="AN71" s="146">
        <f>$AU71+$AB$7*SIN(AO71)</f>
        <v>-0.21973906500961279</v>
      </c>
      <c r="AO71" s="146">
        <f>$AU71+$AB$7*SIN(AP71)</f>
        <v>-0.21976639003116241</v>
      </c>
      <c r="AP71" s="146">
        <f>$AU71+$AB$7*SIN(AQ71)</f>
        <v>-0.21966410836975653</v>
      </c>
      <c r="AQ71" s="146">
        <f>$AU71+$AB$7*SIN(AR71)</f>
        <v>-0.22004697599811573</v>
      </c>
      <c r="AR71" s="146">
        <f>$AU71+$AB$7*SIN(AS71)</f>
        <v>-0.21861396784540008</v>
      </c>
      <c r="AS71" s="146">
        <f>$AU71+$AB$7*SIN(AT71)</f>
        <v>-0.22397984113479549</v>
      </c>
      <c r="AT71" s="146">
        <f>$AU71+$AB$7*SIN(AU71)</f>
        <v>-0.20391972916399809</v>
      </c>
      <c r="AU71" s="146">
        <f>RADIANS($AB$9)+$AB$18*(F71-AB$15)</f>
        <v>-0.27941382449453211</v>
      </c>
      <c r="AW71" s="90">
        <v>3900</v>
      </c>
      <c r="AX71" s="96">
        <f t="shared" si="14"/>
        <v>-9.8177593869111044E-3</v>
      </c>
      <c r="AY71" s="82">
        <f t="shared" si="15"/>
        <v>-2.159756018723146E-3</v>
      </c>
      <c r="AZ71" s="82">
        <f t="shared" si="16"/>
        <v>-7.6580033681879585E-3</v>
      </c>
      <c r="BA71" s="82">
        <f t="shared" si="17"/>
        <v>0.83036459982460076</v>
      </c>
      <c r="BB71" s="82">
        <f t="shared" si="18"/>
        <v>-0.98989057504586186</v>
      </c>
      <c r="BC71" s="82">
        <f t="shared" si="19"/>
        <v>0.902428524808504</v>
      </c>
      <c r="BD71" s="82">
        <f t="shared" si="20"/>
        <v>0.48455354635601339</v>
      </c>
      <c r="BE71" s="82">
        <f t="shared" si="21"/>
        <v>7.4242258276786073</v>
      </c>
      <c r="BF71" s="82">
        <f t="shared" si="21"/>
        <v>7.4242262754731563</v>
      </c>
      <c r="BG71" s="82">
        <f t="shared" si="21"/>
        <v>7.4242223492382209</v>
      </c>
      <c r="BH71" s="82">
        <f t="shared" si="21"/>
        <v>7.4242567753689928</v>
      </c>
      <c r="BI71" s="82">
        <f t="shared" si="21"/>
        <v>7.4239550071483018</v>
      </c>
      <c r="BJ71" s="82">
        <f t="shared" si="21"/>
        <v>7.4266070088318417</v>
      </c>
      <c r="BK71" s="82">
        <f t="shared" si="21"/>
        <v>7.4038017924170267</v>
      </c>
      <c r="BL71" s="82">
        <f t="shared" si="22"/>
        <v>7.673069814777767</v>
      </c>
    </row>
    <row r="72" spans="1:64" s="82" customFormat="1" ht="12.95" customHeight="1" x14ac:dyDescent="0.2">
      <c r="A72" s="35" t="s">
        <v>131</v>
      </c>
      <c r="B72" s="41"/>
      <c r="C72" s="36">
        <v>43471.290999999997</v>
      </c>
      <c r="D72" s="36"/>
      <c r="E72" s="146">
        <f>+(C72-C$7)/C$8</f>
        <v>1226.0015276273464</v>
      </c>
      <c r="F72" s="146">
        <f>ROUND(2*E72,0)/2</f>
        <v>1226</v>
      </c>
      <c r="G72" s="146">
        <f>+C72-(C$7+F72*C$8)</f>
        <v>6.3162300575640984E-3</v>
      </c>
      <c r="H72" s="146"/>
      <c r="I72" s="146">
        <f>G72</f>
        <v>6.3162300575640984E-3</v>
      </c>
      <c r="K72" s="146"/>
      <c r="L72" s="146"/>
      <c r="M72" s="146"/>
      <c r="N72" s="146"/>
      <c r="O72" s="146"/>
      <c r="P72" s="146"/>
      <c r="Q72" s="147">
        <f>+C72-15018.5</f>
        <v>28452.790999999997</v>
      </c>
      <c r="S72" s="9">
        <v>0.1</v>
      </c>
      <c r="T72" s="146"/>
      <c r="U72" s="146"/>
      <c r="V72" s="146"/>
      <c r="Z72" s="82">
        <f>F72</f>
        <v>1226</v>
      </c>
      <c r="AA72" s="146">
        <f>AB$3+AB$4*Z72+AB$5*Z72^2+AH72</f>
        <v>-4.1604441433136666E-3</v>
      </c>
      <c r="AB72" s="146">
        <f>IF(S72&lt;&gt;0,G72-AH72, -9999)</f>
        <v>1.1263696619910096E-2</v>
      </c>
      <c r="AC72" s="146">
        <f>+G72-P72</f>
        <v>6.3162300575640984E-3</v>
      </c>
      <c r="AD72" s="146">
        <f>IF(S72&lt;&gt;0,G72-AA72, -9999)</f>
        <v>1.0476674200877764E-2</v>
      </c>
      <c r="AE72" s="146">
        <f>+(G72-AA72)^2*S72</f>
        <v>1.0976070231133774E-5</v>
      </c>
      <c r="AF72" s="82">
        <f>IF(S72&lt;&gt;0,G72-P72, -9999)</f>
        <v>6.3162300575640984E-3</v>
      </c>
      <c r="AG72" s="9"/>
      <c r="AH72" s="82">
        <f>$AB$6*($AB$11/AI72*AJ72+$AB$12)</f>
        <v>-4.9474665623459981E-3</v>
      </c>
      <c r="AI72" s="82">
        <f>1+$AB$7*COS(AL72)</f>
        <v>0.72917054182332186</v>
      </c>
      <c r="AJ72" s="82">
        <f>SIN(AL72+RADIANS($AB$9))</f>
        <v>-0.61693410735596832</v>
      </c>
      <c r="AK72" s="82">
        <f>$AB$7*SIN(AL72)</f>
        <v>3.9780128982967476E-2</v>
      </c>
      <c r="AL72" s="82">
        <f>2*ATAN(AM72)</f>
        <v>-0.14583973854352986</v>
      </c>
      <c r="AM72" s="82">
        <f>SQRT((1+$AB$7)/(1-$AB$7))*TAN(AN72/2)</f>
        <v>-7.3049390545749188E-2</v>
      </c>
      <c r="AN72" s="146">
        <f>$AU72+$AB$7*SIN(AO72)</f>
        <v>-0.19288097709391785</v>
      </c>
      <c r="AO72" s="146">
        <f>$AU72+$AB$7*SIN(AP72)</f>
        <v>-0.19290589496362198</v>
      </c>
      <c r="AP72" s="146">
        <f>$AU72+$AB$7*SIN(AQ72)</f>
        <v>-0.19281314637535929</v>
      </c>
      <c r="AQ72" s="146">
        <f>$AU72+$AB$7*SIN(AR72)</f>
        <v>-0.1931583810570528</v>
      </c>
      <c r="AR72" s="146">
        <f>$AU72+$AB$7*SIN(AS72)</f>
        <v>-0.19187344436939832</v>
      </c>
      <c r="AS72" s="146">
        <f>$AU72+$AB$7*SIN(AT72)</f>
        <v>-0.1966575221157445</v>
      </c>
      <c r="AT72" s="146">
        <f>$AU72+$AB$7*SIN(AU72)</f>
        <v>-0.17886760508990701</v>
      </c>
      <c r="AU72" s="146">
        <f>RADIANS($AB$9)+$AB$18*(F72-AB$15)</f>
        <v>-0.24535924923791974</v>
      </c>
      <c r="AW72" s="90">
        <v>4000</v>
      </c>
      <c r="AX72" s="96">
        <f t="shared" si="14"/>
        <v>-8.7651398392072904E-3</v>
      </c>
      <c r="AY72" s="82">
        <f t="shared" si="15"/>
        <v>-2.272479260388577E-3</v>
      </c>
      <c r="AZ72" s="82">
        <f t="shared" si="16"/>
        <v>-6.4926605788187134E-3</v>
      </c>
      <c r="BA72" s="82">
        <f t="shared" si="17"/>
        <v>0.8875084759799704</v>
      </c>
      <c r="BB72" s="82">
        <f t="shared" si="18"/>
        <v>-0.92597558562546434</v>
      </c>
      <c r="BC72" s="82">
        <f t="shared" si="19"/>
        <v>1.1473005606690068</v>
      </c>
      <c r="BD72" s="82">
        <f t="shared" si="20"/>
        <v>0.64613061640319247</v>
      </c>
      <c r="BE72" s="82">
        <f t="shared" si="21"/>
        <v>7.6987525402976722</v>
      </c>
      <c r="BF72" s="82">
        <f t="shared" si="21"/>
        <v>7.698752540507563</v>
      </c>
      <c r="BG72" s="82">
        <f t="shared" si="21"/>
        <v>7.698752535548099</v>
      </c>
      <c r="BH72" s="82">
        <f t="shared" si="21"/>
        <v>7.6987526527342771</v>
      </c>
      <c r="BI72" s="82">
        <f t="shared" si="21"/>
        <v>7.698749883789139</v>
      </c>
      <c r="BJ72" s="82">
        <f t="shared" si="21"/>
        <v>7.6988153231854666</v>
      </c>
      <c r="BK72" s="82">
        <f t="shared" si="21"/>
        <v>7.6972760219945409</v>
      </c>
      <c r="BL72" s="82">
        <f t="shared" si="22"/>
        <v>7.969196556139611</v>
      </c>
    </row>
    <row r="73" spans="1:64" s="82" customFormat="1" ht="12.95" customHeight="1" x14ac:dyDescent="0.2">
      <c r="A73" s="35" t="s">
        <v>133</v>
      </c>
      <c r="B73" s="41"/>
      <c r="C73" s="36">
        <v>43471.292999999998</v>
      </c>
      <c r="D73" s="36"/>
      <c r="E73" s="146">
        <f>+(C73-C$7)/C$8</f>
        <v>1226.0020113422627</v>
      </c>
      <c r="F73" s="146">
        <f>ROUND(2*E73,0)/2</f>
        <v>1226</v>
      </c>
      <c r="G73" s="146">
        <f>+C73-(C$7+F73*C$8)</f>
        <v>8.316230057971552E-3</v>
      </c>
      <c r="H73" s="146"/>
      <c r="I73" s="146">
        <f>G73</f>
        <v>8.316230057971552E-3</v>
      </c>
      <c r="K73" s="146"/>
      <c r="L73" s="146"/>
      <c r="M73" s="146"/>
      <c r="N73" s="146"/>
      <c r="O73" s="146"/>
      <c r="P73" s="146"/>
      <c r="Q73" s="147">
        <f>+C73-15018.5</f>
        <v>28452.792999999998</v>
      </c>
      <c r="S73" s="9">
        <v>0.1</v>
      </c>
      <c r="T73" s="146"/>
      <c r="U73" s="146"/>
      <c r="V73" s="146"/>
      <c r="Z73" s="82">
        <f>F73</f>
        <v>1226</v>
      </c>
      <c r="AA73" s="146">
        <f>AB$3+AB$4*Z73+AB$5*Z73^2+AH73</f>
        <v>-4.1604441433136666E-3</v>
      </c>
      <c r="AB73" s="146">
        <f>IF(S73&lt;&gt;0,G73-AH73, -9999)</f>
        <v>1.3263696620317549E-2</v>
      </c>
      <c r="AC73" s="146">
        <f>+G73-P73</f>
        <v>8.316230057971552E-3</v>
      </c>
      <c r="AD73" s="146">
        <f>IF(S73&lt;&gt;0,G73-AA73, -9999)</f>
        <v>1.2476674201285218E-2</v>
      </c>
      <c r="AE73" s="146">
        <f>+(G73-AA73)^2*S73</f>
        <v>1.5566739912501612E-5</v>
      </c>
      <c r="AF73" s="82">
        <f>IF(S73&lt;&gt;0,G73-P73, -9999)</f>
        <v>8.316230057971552E-3</v>
      </c>
      <c r="AG73" s="9"/>
      <c r="AH73" s="82">
        <f>$AB$6*($AB$11/AI73*AJ73+$AB$12)</f>
        <v>-4.9474665623459981E-3</v>
      </c>
      <c r="AI73" s="82">
        <f>1+$AB$7*COS(AL73)</f>
        <v>0.72917054182332186</v>
      </c>
      <c r="AJ73" s="82">
        <f>SIN(AL73+RADIANS($AB$9))</f>
        <v>-0.61693410735596832</v>
      </c>
      <c r="AK73" s="82">
        <f>$AB$7*SIN(AL73)</f>
        <v>3.9780128982967476E-2</v>
      </c>
      <c r="AL73" s="82">
        <f>2*ATAN(AM73)</f>
        <v>-0.14583973854352986</v>
      </c>
      <c r="AM73" s="82">
        <f>SQRT((1+$AB$7)/(1-$AB$7))*TAN(AN73/2)</f>
        <v>-7.3049390545749188E-2</v>
      </c>
      <c r="AN73" s="146">
        <f>$AU73+$AB$7*SIN(AO73)</f>
        <v>-0.19288097709391785</v>
      </c>
      <c r="AO73" s="146">
        <f>$AU73+$AB$7*SIN(AP73)</f>
        <v>-0.19290589496362198</v>
      </c>
      <c r="AP73" s="146">
        <f>$AU73+$AB$7*SIN(AQ73)</f>
        <v>-0.19281314637535929</v>
      </c>
      <c r="AQ73" s="146">
        <f>$AU73+$AB$7*SIN(AR73)</f>
        <v>-0.1931583810570528</v>
      </c>
      <c r="AR73" s="146">
        <f>$AU73+$AB$7*SIN(AS73)</f>
        <v>-0.19187344436939832</v>
      </c>
      <c r="AS73" s="146">
        <f>$AU73+$AB$7*SIN(AT73)</f>
        <v>-0.1966575221157445</v>
      </c>
      <c r="AT73" s="146">
        <f>$AU73+$AB$7*SIN(AU73)</f>
        <v>-0.17886760508990701</v>
      </c>
      <c r="AU73" s="146">
        <f>RADIANS($AB$9)+$AB$18*(F73-AB$15)</f>
        <v>-0.24535924923791974</v>
      </c>
      <c r="AW73" s="90">
        <v>4100</v>
      </c>
      <c r="AX73" s="96">
        <f t="shared" si="14"/>
        <v>-7.0834208723309974E-3</v>
      </c>
      <c r="AY73" s="82">
        <f t="shared" si="15"/>
        <v>-2.3853843407980516E-3</v>
      </c>
      <c r="AZ73" s="82">
        <f t="shared" si="16"/>
        <v>-4.6980365315329462E-3</v>
      </c>
      <c r="BA73" s="82">
        <f t="shared" si="17"/>
        <v>0.96188817048970332</v>
      </c>
      <c r="BB73" s="82">
        <f t="shared" si="18"/>
        <v>-0.78320131548259631</v>
      </c>
      <c r="BC73" s="82">
        <f t="shared" si="19"/>
        <v>1.4311138060222539</v>
      </c>
      <c r="BD73" s="82">
        <f t="shared" si="20"/>
        <v>0.86923742200877896</v>
      </c>
      <c r="BE73" s="82">
        <f t="shared" si="21"/>
        <v>7.9942774651172321</v>
      </c>
      <c r="BF73" s="82">
        <f t="shared" si="21"/>
        <v>7.9942774668278611</v>
      </c>
      <c r="BG73" s="82">
        <f t="shared" si="21"/>
        <v>7.9942775115173967</v>
      </c>
      <c r="BH73" s="82">
        <f t="shared" si="21"/>
        <v>7.9942786790092262</v>
      </c>
      <c r="BI73" s="82">
        <f t="shared" si="21"/>
        <v>7.9943091757321207</v>
      </c>
      <c r="BJ73" s="82">
        <f t="shared" si="21"/>
        <v>7.9951034789484954</v>
      </c>
      <c r="BK73" s="82">
        <f t="shared" si="21"/>
        <v>8.0144215070475457</v>
      </c>
      <c r="BL73" s="82">
        <f t="shared" si="22"/>
        <v>8.2653232975014532</v>
      </c>
    </row>
    <row r="74" spans="1:64" s="82" customFormat="1" ht="12.95" customHeight="1" x14ac:dyDescent="0.2">
      <c r="A74" s="35" t="s">
        <v>133</v>
      </c>
      <c r="B74" s="41"/>
      <c r="C74" s="36">
        <v>43479.563999999998</v>
      </c>
      <c r="D74" s="36"/>
      <c r="E74" s="146">
        <f>+(C74-C$7)/C$8</f>
        <v>1228.0024143786723</v>
      </c>
      <c r="F74" s="146">
        <f>ROUND(2*E74,0)/2</f>
        <v>1228</v>
      </c>
      <c r="G74" s="146">
        <f>+C74-(C$7+F74*C$8)</f>
        <v>9.9826513105654158E-3</v>
      </c>
      <c r="H74" s="146"/>
      <c r="I74" s="146">
        <f>G74</f>
        <v>9.9826513105654158E-3</v>
      </c>
      <c r="K74" s="146"/>
      <c r="L74" s="146"/>
      <c r="M74" s="146"/>
      <c r="N74" s="146"/>
      <c r="O74" s="146"/>
      <c r="P74" s="146"/>
      <c r="Q74" s="147">
        <f>+C74-15018.5</f>
        <v>28461.063999999998</v>
      </c>
      <c r="S74" s="9">
        <v>0.1</v>
      </c>
      <c r="T74" s="146"/>
      <c r="U74" s="146"/>
      <c r="V74" s="146"/>
      <c r="Z74" s="82">
        <f>F74</f>
        <v>1228</v>
      </c>
      <c r="AA74" s="146">
        <f>AB$3+AB$4*Z74+AB$5*Z74^2+AH74</f>
        <v>-4.1937434600376709E-3</v>
      </c>
      <c r="AB74" s="146">
        <f>IF(S74&lt;&gt;0,G74-AH74, -9999)</f>
        <v>1.4961261754182116E-2</v>
      </c>
      <c r="AC74" s="146">
        <f>+G74-P74</f>
        <v>9.9826513105654158E-3</v>
      </c>
      <c r="AD74" s="146">
        <f>IF(S74&lt;&gt;0,G74-AA74, -9999)</f>
        <v>1.4176394770603087E-2</v>
      </c>
      <c r="AE74" s="146">
        <f>+(G74-AA74)^2*S74</f>
        <v>2.0097016869198256E-5</v>
      </c>
      <c r="AF74" s="82">
        <f>IF(S74&lt;&gt;0,G74-P74, -9999)</f>
        <v>9.9826513105654158E-3</v>
      </c>
      <c r="AG74" s="9"/>
      <c r="AH74" s="82">
        <f>$AB$6*($AB$11/AI74*AJ74+$AB$12)</f>
        <v>-4.9786104436167003E-3</v>
      </c>
      <c r="AI74" s="82">
        <f>1+$AB$7*COS(AL74)</f>
        <v>0.72903147760934206</v>
      </c>
      <c r="AJ74" s="82">
        <f>SIN(AL74+RADIANS($AB$9))</f>
        <v>-0.6197150516108223</v>
      </c>
      <c r="AK74" s="82">
        <f>$AB$7*SIN(AL74)</f>
        <v>3.8821565548005539E-2</v>
      </c>
      <c r="AL74" s="82">
        <f>2*ATAN(AM74)</f>
        <v>-0.14230128890292101</v>
      </c>
      <c r="AM74" s="82">
        <f>SQRT((1+$AB$7)/(1-$AB$7))*TAN(AN74/2)</f>
        <v>-7.1270952755263559E-2</v>
      </c>
      <c r="AN74" s="146">
        <f>$AU74+$AB$7*SIN(AO74)</f>
        <v>-0.18821317386418679</v>
      </c>
      <c r="AO74" s="146">
        <f>$AU74+$AB$7*SIN(AP74)</f>
        <v>-0.18823763775065469</v>
      </c>
      <c r="AP74" s="146">
        <f>$AU74+$AB$7*SIN(AQ74)</f>
        <v>-0.188146660897894</v>
      </c>
      <c r="AQ74" s="146">
        <f>$AU74+$AB$7*SIN(AR74)</f>
        <v>-0.18848499564311808</v>
      </c>
      <c r="AR74" s="146">
        <f>$AU74+$AB$7*SIN(AS74)</f>
        <v>-0.18722686916725151</v>
      </c>
      <c r="AS74" s="146">
        <f>$AU74+$AB$7*SIN(AT74)</f>
        <v>-0.19190685222859469</v>
      </c>
      <c r="AT74" s="146">
        <f>$AU74+$AB$7*SIN(AU74)</f>
        <v>-0.1745188795294636</v>
      </c>
      <c r="AU74" s="146">
        <f>RADIANS($AB$9)+$AB$18*(F74-AB$15)</f>
        <v>-0.23943671441068304</v>
      </c>
      <c r="AW74" s="90">
        <v>4200</v>
      </c>
      <c r="AX74" s="96">
        <f t="shared" si="14"/>
        <v>-4.7821475220132187E-3</v>
      </c>
      <c r="AY74" s="82">
        <f t="shared" si="15"/>
        <v>-2.4984712599515689E-3</v>
      </c>
      <c r="AZ74" s="82">
        <f t="shared" si="16"/>
        <v>-2.2836762620616498E-3</v>
      </c>
      <c r="BA74" s="82">
        <f t="shared" si="17"/>
        <v>1.0537711159185505</v>
      </c>
      <c r="BB74" s="82">
        <f t="shared" si="18"/>
        <v>-0.53321389160147958</v>
      </c>
      <c r="BC74" s="82">
        <f t="shared" si="19"/>
        <v>1.768516734273146</v>
      </c>
      <c r="BD74" s="82">
        <f t="shared" si="20"/>
        <v>1.220208080509261</v>
      </c>
      <c r="BE74" s="82">
        <f t="shared" si="21"/>
        <v>8.3164723272392305</v>
      </c>
      <c r="BF74" s="82">
        <f t="shared" si="21"/>
        <v>8.3164732457700303</v>
      </c>
      <c r="BG74" s="82">
        <f t="shared" si="21"/>
        <v>8.3164807663280946</v>
      </c>
      <c r="BH74" s="82">
        <f t="shared" si="21"/>
        <v>8.316542337344428</v>
      </c>
      <c r="BI74" s="82">
        <f t="shared" si="21"/>
        <v>8.3170461353496385</v>
      </c>
      <c r="BJ74" s="82">
        <f t="shared" si="21"/>
        <v>8.3211494761547158</v>
      </c>
      <c r="BK74" s="82">
        <f t="shared" si="21"/>
        <v>8.3534085216480207</v>
      </c>
      <c r="BL74" s="82">
        <f t="shared" si="22"/>
        <v>8.5614500388632973</v>
      </c>
    </row>
    <row r="75" spans="1:64" s="82" customFormat="1" ht="12.95" customHeight="1" x14ac:dyDescent="0.2">
      <c r="A75" s="35" t="s">
        <v>133</v>
      </c>
      <c r="B75" s="41"/>
      <c r="C75" s="36">
        <v>43504.35</v>
      </c>
      <c r="D75" s="36"/>
      <c r="E75" s="146">
        <f>+(C75-C$7)/C$8</f>
        <v>1233.9970933365298</v>
      </c>
      <c r="F75" s="146">
        <f>ROUND(2*E75,0)/2</f>
        <v>1234</v>
      </c>
      <c r="G75" s="146">
        <f>+C75-(C$7+F75*C$8)</f>
        <v>-1.2018084918963723E-2</v>
      </c>
      <c r="H75" s="146"/>
      <c r="I75" s="146">
        <f>G75</f>
        <v>-1.2018084918963723E-2</v>
      </c>
      <c r="K75" s="146"/>
      <c r="L75" s="146"/>
      <c r="M75" s="146"/>
      <c r="N75" s="146"/>
      <c r="O75" s="146"/>
      <c r="P75" s="146"/>
      <c r="Q75" s="147">
        <f>+C75-15018.5</f>
        <v>28485.85</v>
      </c>
      <c r="S75" s="9">
        <v>0.1</v>
      </c>
      <c r="T75" s="146"/>
      <c r="U75" s="146"/>
      <c r="V75" s="146"/>
      <c r="Z75" s="82">
        <f>F75</f>
        <v>1234</v>
      </c>
      <c r="AA75" s="146">
        <f>AB$3+AB$4*Z75+AB$5*Z75^2+AH75</f>
        <v>-4.2929540082663207E-3</v>
      </c>
      <c r="AB75" s="146">
        <f>IF(S75&lt;&gt;0,G75-AH75, -9999)</f>
        <v>-6.9467306698912656E-3</v>
      </c>
      <c r="AC75" s="146">
        <f>+G75-P75</f>
        <v>-1.2018084918963723E-2</v>
      </c>
      <c r="AD75" s="146">
        <f>IF(S75&lt;&gt;0,G75-AA75, -9999)</f>
        <v>-7.7251309106974022E-3</v>
      </c>
      <c r="AE75" s="146">
        <f>+(G75-AA75)^2*S75</f>
        <v>5.967764758741248E-6</v>
      </c>
      <c r="AF75" s="82">
        <f>IF(S75&lt;&gt;0,G75-P75, -9999)</f>
        <v>-1.2018084918963723E-2</v>
      </c>
      <c r="AG75" s="9"/>
      <c r="AH75" s="82">
        <f>$AB$6*($AB$11/AI75*AJ75+$AB$12)</f>
        <v>-5.0713542490724572E-3</v>
      </c>
      <c r="AI75" s="82">
        <f>1+$AB$7*COS(AL75)</f>
        <v>0.72863493090163867</v>
      </c>
      <c r="AJ75" s="82">
        <f>SIN(AL75+RADIANS($AB$9))</f>
        <v>-0.62800506256802802</v>
      </c>
      <c r="AK75" s="82">
        <f>$AB$7*SIN(AL75)</f>
        <v>3.5945143641612366E-2</v>
      </c>
      <c r="AL75" s="82">
        <f>2*ATAN(AM75)</f>
        <v>-0.13169381416564538</v>
      </c>
      <c r="AM75" s="82">
        <f>SQRT((1+$AB$7)/(1-$AB$7))*TAN(AN75/2)</f>
        <v>-6.5942239095960475E-2</v>
      </c>
      <c r="AN75" s="146">
        <f>$AU75+$AB$7*SIN(AO75)</f>
        <v>-0.17421496616884238</v>
      </c>
      <c r="AO75" s="146">
        <f>$AU75+$AB$7*SIN(AP75)</f>
        <v>-0.17423800823795638</v>
      </c>
      <c r="AP75" s="146">
        <f>$AU75+$AB$7*SIN(AQ75)</f>
        <v>-0.1741525383245448</v>
      </c>
      <c r="AQ75" s="146">
        <f>$AU75+$AB$7*SIN(AR75)</f>
        <v>-0.17446957821317333</v>
      </c>
      <c r="AR75" s="146">
        <f>$AU75+$AB$7*SIN(AS75)</f>
        <v>-0.17329364739926917</v>
      </c>
      <c r="AS75" s="146">
        <f>$AU75+$AB$7*SIN(AT75)</f>
        <v>-0.17765651548731118</v>
      </c>
      <c r="AT75" s="146">
        <f>$AU75+$AB$7*SIN(AU75)</f>
        <v>-0.16148614410802806</v>
      </c>
      <c r="AU75" s="146">
        <f>RADIANS($AB$9)+$AB$18*(F75-AB$15)</f>
        <v>-0.22166910992897293</v>
      </c>
      <c r="AW75" s="90">
        <v>4300</v>
      </c>
      <c r="AX75" s="96">
        <f t="shared" si="14"/>
        <v>-1.9855904714658475E-3</v>
      </c>
      <c r="AY75" s="82">
        <f t="shared" si="15"/>
        <v>-2.611740017849131E-3</v>
      </c>
      <c r="AZ75" s="82">
        <f t="shared" si="16"/>
        <v>6.2614954638328356E-4</v>
      </c>
      <c r="BA75" s="82">
        <f t="shared" si="17"/>
        <v>1.1554748016925682</v>
      </c>
      <c r="BB75" s="82">
        <f t="shared" si="18"/>
        <v>-0.15543943274044303</v>
      </c>
      <c r="BC75" s="82">
        <f t="shared" si="19"/>
        <v>2.1748395078253919</v>
      </c>
      <c r="BD75" s="82">
        <f t="shared" si="20"/>
        <v>1.9050879007534538</v>
      </c>
      <c r="BE75" s="82">
        <f t="shared" si="21"/>
        <v>8.6700441980335263</v>
      </c>
      <c r="BF75" s="82">
        <f t="shared" si="21"/>
        <v>8.670054652492535</v>
      </c>
      <c r="BG75" s="82">
        <f t="shared" si="21"/>
        <v>8.6701070793171713</v>
      </c>
      <c r="BH75" s="82">
        <f t="shared" si="21"/>
        <v>8.6703699494049147</v>
      </c>
      <c r="BI75" s="82">
        <f t="shared" si="21"/>
        <v>8.6716870123747185</v>
      </c>
      <c r="BJ75" s="82">
        <f t="shared" si="21"/>
        <v>8.6782616303543456</v>
      </c>
      <c r="BK75" s="82">
        <f t="shared" si="21"/>
        <v>8.7105059886973883</v>
      </c>
      <c r="BL75" s="82">
        <f t="shared" si="22"/>
        <v>8.8575767802251413</v>
      </c>
    </row>
    <row r="76" spans="1:64" s="82" customFormat="1" ht="12.95" customHeight="1" x14ac:dyDescent="0.2">
      <c r="A76" s="35" t="s">
        <v>133</v>
      </c>
      <c r="B76" s="41"/>
      <c r="C76" s="36">
        <v>43504.351999999999</v>
      </c>
      <c r="D76" s="36"/>
      <c r="E76" s="146">
        <f>+(C76-C$7)/C$8</f>
        <v>1233.9975770514461</v>
      </c>
      <c r="F76" s="146">
        <f>ROUND(2*E76,0)/2</f>
        <v>1234</v>
      </c>
      <c r="G76" s="146">
        <f>+C76-(C$7+F76*C$8)</f>
        <v>-1.0018084918556269E-2</v>
      </c>
      <c r="H76" s="146"/>
      <c r="I76" s="146">
        <f>G76</f>
        <v>-1.0018084918556269E-2</v>
      </c>
      <c r="K76" s="146"/>
      <c r="L76" s="146"/>
      <c r="M76" s="146"/>
      <c r="N76" s="146"/>
      <c r="O76" s="146"/>
      <c r="P76" s="146"/>
      <c r="Q76" s="147">
        <f>+C76-15018.5</f>
        <v>28485.851999999999</v>
      </c>
      <c r="S76" s="9">
        <v>0.1</v>
      </c>
      <c r="T76" s="146"/>
      <c r="U76" s="146"/>
      <c r="V76" s="146"/>
      <c r="Z76" s="82">
        <f>F76</f>
        <v>1234</v>
      </c>
      <c r="AA76" s="146">
        <f>AB$3+AB$4*Z76+AB$5*Z76^2+AH76</f>
        <v>-4.2929540082663207E-3</v>
      </c>
      <c r="AB76" s="146">
        <f>IF(S76&lt;&gt;0,G76-AH76, -9999)</f>
        <v>-4.946730669483812E-3</v>
      </c>
      <c r="AC76" s="146">
        <f>+G76-P76</f>
        <v>-1.0018084918556269E-2</v>
      </c>
      <c r="AD76" s="146">
        <f>IF(S76&lt;&gt;0,G76-AA76, -9999)</f>
        <v>-5.7251309102899486E-3</v>
      </c>
      <c r="AE76" s="146">
        <f>+(G76-AA76)^2*S76</f>
        <v>3.2777123939957414E-6</v>
      </c>
      <c r="AF76" s="82">
        <f>IF(S76&lt;&gt;0,G76-P76, -9999)</f>
        <v>-1.0018084918556269E-2</v>
      </c>
      <c r="AG76" s="9"/>
      <c r="AH76" s="82">
        <f>$AB$6*($AB$11/AI76*AJ76+$AB$12)</f>
        <v>-5.0713542490724572E-3</v>
      </c>
      <c r="AI76" s="82">
        <f>1+$AB$7*COS(AL76)</f>
        <v>0.72863493090163867</v>
      </c>
      <c r="AJ76" s="82">
        <f>SIN(AL76+RADIANS($AB$9))</f>
        <v>-0.62800506256802802</v>
      </c>
      <c r="AK76" s="82">
        <f>$AB$7*SIN(AL76)</f>
        <v>3.5945143641612366E-2</v>
      </c>
      <c r="AL76" s="82">
        <f>2*ATAN(AM76)</f>
        <v>-0.13169381416564538</v>
      </c>
      <c r="AM76" s="82">
        <f>SQRT((1+$AB$7)/(1-$AB$7))*TAN(AN76/2)</f>
        <v>-6.5942239095960475E-2</v>
      </c>
      <c r="AN76" s="146">
        <f>$AU76+$AB$7*SIN(AO76)</f>
        <v>-0.17421496616884238</v>
      </c>
      <c r="AO76" s="146">
        <f>$AU76+$AB$7*SIN(AP76)</f>
        <v>-0.17423800823795638</v>
      </c>
      <c r="AP76" s="146">
        <f>$AU76+$AB$7*SIN(AQ76)</f>
        <v>-0.1741525383245448</v>
      </c>
      <c r="AQ76" s="146">
        <f>$AU76+$AB$7*SIN(AR76)</f>
        <v>-0.17446957821317333</v>
      </c>
      <c r="AR76" s="146">
        <f>$AU76+$AB$7*SIN(AS76)</f>
        <v>-0.17329364739926917</v>
      </c>
      <c r="AS76" s="146">
        <f>$AU76+$AB$7*SIN(AT76)</f>
        <v>-0.17765651548731118</v>
      </c>
      <c r="AT76" s="146">
        <f>$AU76+$AB$7*SIN(AU76)</f>
        <v>-0.16148614410802806</v>
      </c>
      <c r="AU76" s="146">
        <f>RADIANS($AB$9)+$AB$18*(F76-AB$15)</f>
        <v>-0.22166910992897293</v>
      </c>
      <c r="AW76" s="90">
        <v>4400</v>
      </c>
      <c r="AX76" s="96">
        <f t="shared" si="14"/>
        <v>9.6669495894741901E-4</v>
      </c>
      <c r="AY76" s="82">
        <f t="shared" si="15"/>
        <v>-2.7251906144907367E-3</v>
      </c>
      <c r="AZ76" s="82">
        <f t="shared" si="16"/>
        <v>3.6918855734381557E-3</v>
      </c>
      <c r="BA76" s="82">
        <f t="shared" si="17"/>
        <v>1.2420425910766002</v>
      </c>
      <c r="BB76" s="82">
        <f t="shared" si="18"/>
        <v>0.31903231247534936</v>
      </c>
      <c r="BC76" s="82">
        <f t="shared" si="19"/>
        <v>2.6556200534507983</v>
      </c>
      <c r="BD76" s="82">
        <f t="shared" si="20"/>
        <v>4.0341423126812526</v>
      </c>
      <c r="BE76" s="82">
        <f t="shared" si="21"/>
        <v>9.0547027061358829</v>
      </c>
      <c r="BF76" s="82">
        <f t="shared" si="21"/>
        <v>9.0547235717311345</v>
      </c>
      <c r="BG76" s="82">
        <f t="shared" si="21"/>
        <v>9.0548053303810061</v>
      </c>
      <c r="BH76" s="82">
        <f t="shared" si="21"/>
        <v>9.0551256641977478</v>
      </c>
      <c r="BI76" s="82">
        <f t="shared" si="21"/>
        <v>9.0563803629503941</v>
      </c>
      <c r="BJ76" s="82">
        <f t="shared" si="21"/>
        <v>9.0612890045493728</v>
      </c>
      <c r="BK76" s="82">
        <f t="shared" si="21"/>
        <v>9.0804062780499013</v>
      </c>
      <c r="BL76" s="82">
        <f t="shared" si="22"/>
        <v>9.1537035215869835</v>
      </c>
    </row>
    <row r="77" spans="1:64" s="82" customFormat="1" ht="12.95" customHeight="1" x14ac:dyDescent="0.2">
      <c r="A77" s="35" t="s">
        <v>133</v>
      </c>
      <c r="B77" s="41"/>
      <c r="C77" s="36">
        <v>43504.353000000003</v>
      </c>
      <c r="D77" s="36"/>
      <c r="E77" s="146">
        <f>+(C77-C$7)/C$8</f>
        <v>1233.9978189089052</v>
      </c>
      <c r="F77" s="146">
        <f>ROUND(2*E77,0)/2</f>
        <v>1234</v>
      </c>
      <c r="G77" s="146">
        <f>+C77-(C$7+F77*C$8)</f>
        <v>-9.0180849147145636E-3</v>
      </c>
      <c r="H77" s="146"/>
      <c r="I77" s="146">
        <f>G77</f>
        <v>-9.0180849147145636E-3</v>
      </c>
      <c r="K77" s="146"/>
      <c r="L77" s="146"/>
      <c r="M77" s="146"/>
      <c r="N77" s="146"/>
      <c r="O77" s="146"/>
      <c r="P77" s="146"/>
      <c r="Q77" s="147">
        <f>+C77-15018.5</f>
        <v>28485.853000000003</v>
      </c>
      <c r="S77" s="9">
        <v>0.1</v>
      </c>
      <c r="T77" s="146"/>
      <c r="U77" s="146"/>
      <c r="V77" s="146"/>
      <c r="Z77" s="82">
        <f>F77</f>
        <v>1234</v>
      </c>
      <c r="AA77" s="146">
        <f>AB$3+AB$4*Z77+AB$5*Z77^2+AH77</f>
        <v>-4.2929540082663207E-3</v>
      </c>
      <c r="AB77" s="146">
        <f>IF(S77&lt;&gt;0,G77-AH77, -9999)</f>
        <v>-3.9467306656421064E-3</v>
      </c>
      <c r="AC77" s="146">
        <f>+G77-P77</f>
        <v>-9.0180849147145636E-3</v>
      </c>
      <c r="AD77" s="146">
        <f>IF(S77&lt;&gt;0,G77-AA77, -9999)</f>
        <v>-4.725130906448243E-3</v>
      </c>
      <c r="AE77" s="146">
        <f>+(G77-AA77)^2*S77</f>
        <v>2.2326862083072394E-6</v>
      </c>
      <c r="AF77" s="82">
        <f>IF(S77&lt;&gt;0,G77-P77, -9999)</f>
        <v>-9.0180849147145636E-3</v>
      </c>
      <c r="AG77" s="9"/>
      <c r="AH77" s="82">
        <f>$AB$6*($AB$11/AI77*AJ77+$AB$12)</f>
        <v>-5.0713542490724572E-3</v>
      </c>
      <c r="AI77" s="82">
        <f>1+$AB$7*COS(AL77)</f>
        <v>0.72863493090163867</v>
      </c>
      <c r="AJ77" s="82">
        <f>SIN(AL77+RADIANS($AB$9))</f>
        <v>-0.62800506256802802</v>
      </c>
      <c r="AK77" s="82">
        <f>$AB$7*SIN(AL77)</f>
        <v>3.5945143641612366E-2</v>
      </c>
      <c r="AL77" s="82">
        <f>2*ATAN(AM77)</f>
        <v>-0.13169381416564538</v>
      </c>
      <c r="AM77" s="82">
        <f>SQRT((1+$AB$7)/(1-$AB$7))*TAN(AN77/2)</f>
        <v>-6.5942239095960475E-2</v>
      </c>
      <c r="AN77" s="146">
        <f>$AU77+$AB$7*SIN(AO77)</f>
        <v>-0.17421496616884238</v>
      </c>
      <c r="AO77" s="146">
        <f>$AU77+$AB$7*SIN(AP77)</f>
        <v>-0.17423800823795638</v>
      </c>
      <c r="AP77" s="146">
        <f>$AU77+$AB$7*SIN(AQ77)</f>
        <v>-0.1741525383245448</v>
      </c>
      <c r="AQ77" s="146">
        <f>$AU77+$AB$7*SIN(AR77)</f>
        <v>-0.17446957821317333</v>
      </c>
      <c r="AR77" s="146">
        <f>$AU77+$AB$7*SIN(AS77)</f>
        <v>-0.17329364739926917</v>
      </c>
      <c r="AS77" s="146">
        <f>$AU77+$AB$7*SIN(AT77)</f>
        <v>-0.17765651548731118</v>
      </c>
      <c r="AT77" s="146">
        <f>$AU77+$AB$7*SIN(AU77)</f>
        <v>-0.16148614410802806</v>
      </c>
      <c r="AU77" s="146">
        <f>RADIANS($AB$9)+$AB$18*(F77-AB$15)</f>
        <v>-0.22166910992897293</v>
      </c>
      <c r="AW77" s="90">
        <v>4500</v>
      </c>
      <c r="AX77" s="96">
        <f t="shared" si="14"/>
        <v>3.4879179098014457E-3</v>
      </c>
      <c r="AY77" s="82">
        <f t="shared" si="15"/>
        <v>-2.8388230498763863E-3</v>
      </c>
      <c r="AZ77" s="82">
        <f t="shared" si="16"/>
        <v>6.326740959677832E-3</v>
      </c>
      <c r="BA77" s="82">
        <f t="shared" si="17"/>
        <v>1.2734499038736327</v>
      </c>
      <c r="BB77" s="82">
        <f t="shared" si="18"/>
        <v>0.75545912845425922</v>
      </c>
      <c r="BC77" s="82">
        <f t="shared" si="19"/>
        <v>-3.095918935272679</v>
      </c>
      <c r="BD77" s="82">
        <f t="shared" si="20"/>
        <v>-43.781246199474147</v>
      </c>
      <c r="BE77" s="82">
        <f t="shared" si="21"/>
        <v>9.4592690302243589</v>
      </c>
      <c r="BF77" s="82">
        <f t="shared" si="21"/>
        <v>9.459266154926425</v>
      </c>
      <c r="BG77" s="82">
        <f t="shared" si="21"/>
        <v>9.4592556447456424</v>
      </c>
      <c r="BH77" s="82">
        <f t="shared" si="21"/>
        <v>9.4592172265331698</v>
      </c>
      <c r="BI77" s="82">
        <f t="shared" si="21"/>
        <v>9.4590767955989072</v>
      </c>
      <c r="BJ77" s="82">
        <f t="shared" si="21"/>
        <v>9.4585634810627059</v>
      </c>
      <c r="BK77" s="82">
        <f t="shared" si="21"/>
        <v>9.4566872469008221</v>
      </c>
      <c r="BL77" s="82">
        <f t="shared" si="22"/>
        <v>9.4498302629488258</v>
      </c>
    </row>
    <row r="78" spans="1:64" s="82" customFormat="1" ht="12.95" customHeight="1" x14ac:dyDescent="0.2">
      <c r="A78" s="35" t="s">
        <v>131</v>
      </c>
      <c r="B78" s="41"/>
      <c r="C78" s="36">
        <v>43504.356</v>
      </c>
      <c r="D78" s="36"/>
      <c r="E78" s="146">
        <f>+(C78-C$7)/C$8</f>
        <v>1233.9985444812789</v>
      </c>
      <c r="F78" s="146">
        <f>ROUND(2*E78,0)/2</f>
        <v>1234</v>
      </c>
      <c r="G78" s="146">
        <f>+C78-(C$7+F78*C$8)</f>
        <v>-6.018084917741362E-3</v>
      </c>
      <c r="H78" s="146"/>
      <c r="I78" s="146">
        <f>G78</f>
        <v>-6.018084917741362E-3</v>
      </c>
      <c r="K78" s="146"/>
      <c r="L78" s="146"/>
      <c r="M78" s="146"/>
      <c r="N78" s="146"/>
      <c r="O78" s="146"/>
      <c r="P78" s="146"/>
      <c r="Q78" s="147">
        <f>+C78-15018.5</f>
        <v>28485.856</v>
      </c>
      <c r="S78" s="9">
        <v>0.1</v>
      </c>
      <c r="T78" s="146"/>
      <c r="U78" s="146"/>
      <c r="V78" s="146"/>
      <c r="Z78" s="82">
        <f>F78</f>
        <v>1234</v>
      </c>
      <c r="AA78" s="146">
        <f>AB$3+AB$4*Z78+AB$5*Z78^2+AH78</f>
        <v>-4.2929540082663207E-3</v>
      </c>
      <c r="AB78" s="146">
        <f>IF(S78&lt;&gt;0,G78-AH78, -9999)</f>
        <v>-9.4673066866890476E-4</v>
      </c>
      <c r="AC78" s="146">
        <f>+G78-P78</f>
        <v>-6.018084917741362E-3</v>
      </c>
      <c r="AD78" s="146">
        <f>IF(S78&lt;&gt;0,G78-AA78, -9999)</f>
        <v>-1.7251309094750414E-3</v>
      </c>
      <c r="AE78" s="146">
        <f>+(G78-AA78)^2*S78</f>
        <v>2.9760766548261833E-7</v>
      </c>
      <c r="AF78" s="82">
        <f>IF(S78&lt;&gt;0,G78-P78, -9999)</f>
        <v>-6.018084917741362E-3</v>
      </c>
      <c r="AG78" s="9"/>
      <c r="AH78" s="82">
        <f>$AB$6*($AB$11/AI78*AJ78+$AB$12)</f>
        <v>-5.0713542490724572E-3</v>
      </c>
      <c r="AI78" s="82">
        <f>1+$AB$7*COS(AL78)</f>
        <v>0.72863493090163867</v>
      </c>
      <c r="AJ78" s="82">
        <f>SIN(AL78+RADIANS($AB$9))</f>
        <v>-0.62800506256802802</v>
      </c>
      <c r="AK78" s="82">
        <f>$AB$7*SIN(AL78)</f>
        <v>3.5945143641612366E-2</v>
      </c>
      <c r="AL78" s="82">
        <f>2*ATAN(AM78)</f>
        <v>-0.13169381416564538</v>
      </c>
      <c r="AM78" s="82">
        <f>SQRT((1+$AB$7)/(1-$AB$7))*TAN(AN78/2)</f>
        <v>-6.5942239095960475E-2</v>
      </c>
      <c r="AN78" s="146">
        <f>$AU78+$AB$7*SIN(AO78)</f>
        <v>-0.17421496616884238</v>
      </c>
      <c r="AO78" s="146">
        <f>$AU78+$AB$7*SIN(AP78)</f>
        <v>-0.17423800823795638</v>
      </c>
      <c r="AP78" s="146">
        <f>$AU78+$AB$7*SIN(AQ78)</f>
        <v>-0.1741525383245448</v>
      </c>
      <c r="AQ78" s="146">
        <f>$AU78+$AB$7*SIN(AR78)</f>
        <v>-0.17446957821317333</v>
      </c>
      <c r="AR78" s="146">
        <f>$AU78+$AB$7*SIN(AS78)</f>
        <v>-0.17329364739926917</v>
      </c>
      <c r="AS78" s="146">
        <f>$AU78+$AB$7*SIN(AT78)</f>
        <v>-0.17765651548731118</v>
      </c>
      <c r="AT78" s="146">
        <f>$AU78+$AB$7*SIN(AU78)</f>
        <v>-0.16148614410802806</v>
      </c>
      <c r="AU78" s="146">
        <f>RADIANS($AB$9)+$AB$18*(F78-AB$15)</f>
        <v>-0.22166910992897293</v>
      </c>
      <c r="AW78" s="90">
        <v>4600</v>
      </c>
      <c r="AX78" s="96">
        <f t="shared" si="14"/>
        <v>4.9824671385127976E-3</v>
      </c>
      <c r="AY78" s="82">
        <f t="shared" si="15"/>
        <v>-2.9526373240060795E-3</v>
      </c>
      <c r="AZ78" s="82">
        <f t="shared" si="16"/>
        <v>7.9351044625188775E-3</v>
      </c>
      <c r="BA78" s="82">
        <f t="shared" si="17"/>
        <v>1.2301568919368857</v>
      </c>
      <c r="BB78" s="82">
        <f t="shared" si="18"/>
        <v>0.98236508093400066</v>
      </c>
      <c r="BC78" s="82">
        <f t="shared" si="19"/>
        <v>-2.5695569438671959</v>
      </c>
      <c r="BD78" s="82">
        <f t="shared" si="20"/>
        <v>-3.4004218990906612</v>
      </c>
      <c r="BE78" s="82">
        <f t="shared" si="21"/>
        <v>9.861811247479098</v>
      </c>
      <c r="BF78" s="82">
        <f t="shared" si="21"/>
        <v>9.861790283875397</v>
      </c>
      <c r="BG78" s="82">
        <f t="shared" si="21"/>
        <v>9.8617057582155763</v>
      </c>
      <c r="BH78" s="82">
        <f t="shared" si="21"/>
        <v>9.8613649829417618</v>
      </c>
      <c r="BI78" s="82">
        <f t="shared" si="21"/>
        <v>9.8599916556549267</v>
      </c>
      <c r="BJ78" s="82">
        <f t="shared" si="21"/>
        <v>9.8544659735746798</v>
      </c>
      <c r="BK78" s="82">
        <f t="shared" si="21"/>
        <v>9.83237130085001</v>
      </c>
      <c r="BL78" s="82">
        <f t="shared" si="22"/>
        <v>9.7459570043106698</v>
      </c>
    </row>
    <row r="79" spans="1:64" s="82" customFormat="1" ht="12.95" customHeight="1" x14ac:dyDescent="0.2">
      <c r="A79" s="35" t="s">
        <v>133</v>
      </c>
      <c r="B79" s="41"/>
      <c r="C79" s="36">
        <v>43504.357000000004</v>
      </c>
      <c r="D79" s="36"/>
      <c r="E79" s="146">
        <f>+(C79-C$7)/C$8</f>
        <v>1233.998786338738</v>
      </c>
      <c r="F79" s="146">
        <f>ROUND(2*E79,0)/2</f>
        <v>1234</v>
      </c>
      <c r="G79" s="146">
        <f>+C79-(C$7+F79*C$8)</f>
        <v>-5.0180849138996564E-3</v>
      </c>
      <c r="H79" s="146"/>
      <c r="I79" s="146">
        <f>G79</f>
        <v>-5.0180849138996564E-3</v>
      </c>
      <c r="K79" s="146"/>
      <c r="L79" s="146"/>
      <c r="M79" s="146"/>
      <c r="N79" s="146"/>
      <c r="O79" s="146"/>
      <c r="P79" s="146"/>
      <c r="Q79" s="147">
        <f>+C79-15018.5</f>
        <v>28485.857000000004</v>
      </c>
      <c r="S79" s="9">
        <v>0.1</v>
      </c>
      <c r="T79" s="146"/>
      <c r="U79" s="146"/>
      <c r="V79" s="146"/>
      <c r="Z79" s="82">
        <f>F79</f>
        <v>1234</v>
      </c>
      <c r="AA79" s="146">
        <f>AB$3+AB$4*Z79+AB$5*Z79^2+AH79</f>
        <v>-4.2929540082663207E-3</v>
      </c>
      <c r="AB79" s="146">
        <f>IF(S79&lt;&gt;0,G79-AH79, -9999)</f>
        <v>5.3269335172800858E-5</v>
      </c>
      <c r="AC79" s="146">
        <f>+G79-P79</f>
        <v>-5.0180849138996564E-3</v>
      </c>
      <c r="AD79" s="146">
        <f>IF(S79&lt;&gt;0,G79-AA79, -9999)</f>
        <v>-7.2513090563333573E-4</v>
      </c>
      <c r="AE79" s="146">
        <f>+(G79-AA79)^2*S79</f>
        <v>5.2581483030462168E-8</v>
      </c>
      <c r="AF79" s="82">
        <f>IF(S79&lt;&gt;0,G79-P79, -9999)</f>
        <v>-5.0180849138996564E-3</v>
      </c>
      <c r="AG79" s="9"/>
      <c r="AH79" s="82">
        <f>$AB$6*($AB$11/AI79*AJ79+$AB$12)</f>
        <v>-5.0713542490724572E-3</v>
      </c>
      <c r="AI79" s="82">
        <f>1+$AB$7*COS(AL79)</f>
        <v>0.72863493090163867</v>
      </c>
      <c r="AJ79" s="82">
        <f>SIN(AL79+RADIANS($AB$9))</f>
        <v>-0.62800506256802802</v>
      </c>
      <c r="AK79" s="82">
        <f>$AB$7*SIN(AL79)</f>
        <v>3.5945143641612366E-2</v>
      </c>
      <c r="AL79" s="82">
        <f>2*ATAN(AM79)</f>
        <v>-0.13169381416564538</v>
      </c>
      <c r="AM79" s="82">
        <f>SQRT((1+$AB$7)/(1-$AB$7))*TAN(AN79/2)</f>
        <v>-6.5942239095960475E-2</v>
      </c>
      <c r="AN79" s="146">
        <f>$AU79+$AB$7*SIN(AO79)</f>
        <v>-0.17421496616884238</v>
      </c>
      <c r="AO79" s="146">
        <f>$AU79+$AB$7*SIN(AP79)</f>
        <v>-0.17423800823795638</v>
      </c>
      <c r="AP79" s="146">
        <f>$AU79+$AB$7*SIN(AQ79)</f>
        <v>-0.1741525383245448</v>
      </c>
      <c r="AQ79" s="146">
        <f>$AU79+$AB$7*SIN(AR79)</f>
        <v>-0.17446957821317333</v>
      </c>
      <c r="AR79" s="146">
        <f>$AU79+$AB$7*SIN(AS79)</f>
        <v>-0.17329364739926917</v>
      </c>
      <c r="AS79" s="146">
        <f>$AU79+$AB$7*SIN(AT79)</f>
        <v>-0.17765651548731118</v>
      </c>
      <c r="AT79" s="146">
        <f>$AU79+$AB$7*SIN(AU79)</f>
        <v>-0.16148614410802806</v>
      </c>
      <c r="AU79" s="146">
        <f>RADIANS($AB$9)+$AB$18*(F79-AB$15)</f>
        <v>-0.22166910992897293</v>
      </c>
      <c r="AW79" s="90">
        <v>4700</v>
      </c>
      <c r="AX79" s="96">
        <f t="shared" si="14"/>
        <v>5.2248108699062094E-3</v>
      </c>
      <c r="AY79" s="82">
        <f t="shared" si="15"/>
        <v>-3.0666334368798162E-3</v>
      </c>
      <c r="AZ79" s="82">
        <f t="shared" si="16"/>
        <v>8.2914443067860256E-3</v>
      </c>
      <c r="BA79" s="82">
        <f t="shared" si="17"/>
        <v>1.13837298915197</v>
      </c>
      <c r="BB79" s="82">
        <f t="shared" si="18"/>
        <v>0.96085606535616752</v>
      </c>
      <c r="BC79" s="82">
        <f t="shared" si="19"/>
        <v>-2.1007566617119569</v>
      </c>
      <c r="BD79" s="82">
        <f t="shared" si="20"/>
        <v>-1.7448444530248015</v>
      </c>
      <c r="BE79" s="82">
        <f t="shared" si="21"/>
        <v>10.241634763406074</v>
      </c>
      <c r="BF79" s="82">
        <f t="shared" si="21"/>
        <v>10.241626841111106</v>
      </c>
      <c r="BG79" s="82">
        <f t="shared" si="21"/>
        <v>10.241584562271216</v>
      </c>
      <c r="BH79" s="82">
        <f t="shared" si="21"/>
        <v>10.241358965343975</v>
      </c>
      <c r="BI79" s="82">
        <f t="shared" si="21"/>
        <v>10.240156110209789</v>
      </c>
      <c r="BJ79" s="82">
        <f t="shared" si="21"/>
        <v>10.233768351222714</v>
      </c>
      <c r="BK79" s="82">
        <f t="shared" si="21"/>
        <v>10.200532808197305</v>
      </c>
      <c r="BL79" s="82">
        <f t="shared" si="22"/>
        <v>10.042083745672514</v>
      </c>
    </row>
    <row r="80" spans="1:64" s="82" customFormat="1" ht="12.95" customHeight="1" x14ac:dyDescent="0.2">
      <c r="A80" s="35" t="s">
        <v>133</v>
      </c>
      <c r="B80" s="41"/>
      <c r="C80" s="36">
        <v>43504.366000000002</v>
      </c>
      <c r="D80" s="36"/>
      <c r="E80" s="146">
        <f>+(C80-C$7)/C$8</f>
        <v>1234.0009630558611</v>
      </c>
      <c r="F80" s="146">
        <f>ROUND(2*E80,0)/2</f>
        <v>1234</v>
      </c>
      <c r="G80" s="146">
        <f>+C80-(C$7+F80*C$8)</f>
        <v>3.9819150842959061E-3</v>
      </c>
      <c r="H80" s="146"/>
      <c r="I80" s="146">
        <f>G80</f>
        <v>3.9819150842959061E-3</v>
      </c>
      <c r="K80" s="146"/>
      <c r="L80" s="146"/>
      <c r="M80" s="146"/>
      <c r="N80" s="146"/>
      <c r="O80" s="146"/>
      <c r="P80" s="146"/>
      <c r="Q80" s="147">
        <f>+C80-15018.5</f>
        <v>28485.866000000002</v>
      </c>
      <c r="S80" s="9">
        <v>0.1</v>
      </c>
      <c r="T80" s="146"/>
      <c r="U80" s="146"/>
      <c r="V80" s="146"/>
      <c r="Z80" s="82">
        <f>F80</f>
        <v>1234</v>
      </c>
      <c r="AA80" s="146">
        <f>AB$3+AB$4*Z80+AB$5*Z80^2+AH80</f>
        <v>-4.2929540082663207E-3</v>
      </c>
      <c r="AB80" s="146">
        <f>IF(S80&lt;&gt;0,G80-AH80, -9999)</f>
        <v>9.0532693333683634E-3</v>
      </c>
      <c r="AC80" s="146">
        <f>+G80-P80</f>
        <v>3.9819150842959061E-3</v>
      </c>
      <c r="AD80" s="146">
        <f>IF(S80&lt;&gt;0,G80-AA80, -9999)</f>
        <v>8.2748690925622259E-3</v>
      </c>
      <c r="AE80" s="146">
        <f>+(G80-AA80)^2*S80</f>
        <v>6.8473458499041597E-6</v>
      </c>
      <c r="AF80" s="82">
        <f>IF(S80&lt;&gt;0,G80-P80, -9999)</f>
        <v>3.9819150842959061E-3</v>
      </c>
      <c r="AG80" s="9"/>
      <c r="AH80" s="82">
        <f>$AB$6*($AB$11/AI80*AJ80+$AB$12)</f>
        <v>-5.0713542490724572E-3</v>
      </c>
      <c r="AI80" s="82">
        <f>1+$AB$7*COS(AL80)</f>
        <v>0.72863493090163867</v>
      </c>
      <c r="AJ80" s="82">
        <f>SIN(AL80+RADIANS($AB$9))</f>
        <v>-0.62800506256802802</v>
      </c>
      <c r="AK80" s="82">
        <f>$AB$7*SIN(AL80)</f>
        <v>3.5945143641612366E-2</v>
      </c>
      <c r="AL80" s="82">
        <f>2*ATAN(AM80)</f>
        <v>-0.13169381416564538</v>
      </c>
      <c r="AM80" s="82">
        <f>SQRT((1+$AB$7)/(1-$AB$7))*TAN(AN80/2)</f>
        <v>-6.5942239095960475E-2</v>
      </c>
      <c r="AN80" s="146">
        <f>$AU80+$AB$7*SIN(AO80)</f>
        <v>-0.17421496616884238</v>
      </c>
      <c r="AO80" s="146">
        <f>$AU80+$AB$7*SIN(AP80)</f>
        <v>-0.17423800823795638</v>
      </c>
      <c r="AP80" s="146">
        <f>$AU80+$AB$7*SIN(AQ80)</f>
        <v>-0.1741525383245448</v>
      </c>
      <c r="AQ80" s="146">
        <f>$AU80+$AB$7*SIN(AR80)</f>
        <v>-0.17446957821317333</v>
      </c>
      <c r="AR80" s="146">
        <f>$AU80+$AB$7*SIN(AS80)</f>
        <v>-0.17329364739926917</v>
      </c>
      <c r="AS80" s="146">
        <f>$AU80+$AB$7*SIN(AT80)</f>
        <v>-0.17765651548731118</v>
      </c>
      <c r="AT80" s="146">
        <f>$AU80+$AB$7*SIN(AU80)</f>
        <v>-0.16148614410802806</v>
      </c>
      <c r="AU80" s="146">
        <f>RADIANS($AB$9)+$AB$18*(F80-AB$15)</f>
        <v>-0.22166910992897293</v>
      </c>
      <c r="AW80" s="90">
        <v>4800</v>
      </c>
      <c r="AX80" s="96">
        <f t="shared" si="14"/>
        <v>4.3975918169447351E-3</v>
      </c>
      <c r="AY80" s="82">
        <f t="shared" si="15"/>
        <v>-3.1808113884975965E-3</v>
      </c>
      <c r="AZ80" s="82">
        <f t="shared" si="16"/>
        <v>7.5784032054423316E-3</v>
      </c>
      <c r="BA80" s="82">
        <f t="shared" si="17"/>
        <v>1.0371598448669983</v>
      </c>
      <c r="BB80" s="82">
        <f t="shared" si="18"/>
        <v>0.78101340110436279</v>
      </c>
      <c r="BC80" s="82">
        <f t="shared" si="19"/>
        <v>-1.706967746055756</v>
      </c>
      <c r="BD80" s="82">
        <f t="shared" si="20"/>
        <v>-1.1463628722310637</v>
      </c>
      <c r="BE80" s="82">
        <f t="shared" si="21"/>
        <v>10.589707711601086</v>
      </c>
      <c r="BF80" s="82">
        <f t="shared" si="21"/>
        <v>10.589707232989699</v>
      </c>
      <c r="BG80" s="82">
        <f t="shared" si="21"/>
        <v>10.589702804499913</v>
      </c>
      <c r="BH80" s="82">
        <f t="shared" si="21"/>
        <v>10.589661830786421</v>
      </c>
      <c r="BI80" s="82">
        <f t="shared" si="21"/>
        <v>10.589282914818622</v>
      </c>
      <c r="BJ80" s="82">
        <f t="shared" si="21"/>
        <v>10.585794461488293</v>
      </c>
      <c r="BK80" s="82">
        <f t="shared" si="21"/>
        <v>10.554900990775401</v>
      </c>
      <c r="BL80" s="82">
        <f t="shared" si="22"/>
        <v>10.338210487034356</v>
      </c>
    </row>
    <row r="81" spans="1:64" s="82" customFormat="1" ht="12.95" customHeight="1" x14ac:dyDescent="0.2">
      <c r="A81" s="35" t="s">
        <v>133</v>
      </c>
      <c r="B81" s="41" t="s">
        <v>191</v>
      </c>
      <c r="C81" s="36">
        <v>43506.432999999997</v>
      </c>
      <c r="D81" s="36"/>
      <c r="E81" s="146">
        <f>+(C81-C$7)/C$8</f>
        <v>1234.5008824218687</v>
      </c>
      <c r="F81" s="146">
        <f>ROUND(2*E81,0)/2</f>
        <v>1234.5</v>
      </c>
      <c r="G81" s="146">
        <f>+C81-(C$7+F81*C$8)</f>
        <v>3.6485203963820823E-3</v>
      </c>
      <c r="H81" s="146"/>
      <c r="I81" s="146">
        <f>G81</f>
        <v>3.6485203963820823E-3</v>
      </c>
      <c r="K81" s="146"/>
      <c r="L81" s="146"/>
      <c r="M81" s="146"/>
      <c r="N81" s="146"/>
      <c r="O81" s="146"/>
      <c r="P81" s="146"/>
      <c r="Q81" s="147">
        <f>+C81-15018.5</f>
        <v>28487.932999999997</v>
      </c>
      <c r="S81" s="9">
        <v>0.1</v>
      </c>
      <c r="T81" s="146"/>
      <c r="U81" s="146"/>
      <c r="V81" s="146"/>
      <c r="Z81" s="82">
        <f>F81</f>
        <v>1234.5</v>
      </c>
      <c r="AA81" s="146">
        <f>AB$3+AB$4*Z81+AB$5*Z81^2+AH81</f>
        <v>-4.3011747420710648E-3</v>
      </c>
      <c r="AB81" s="146">
        <f>IF(S81&lt;&gt;0,G81-AH81, -9999)</f>
        <v>8.7275564544794133E-3</v>
      </c>
      <c r="AC81" s="146">
        <f>+G81-P81</f>
        <v>3.6485203963820823E-3</v>
      </c>
      <c r="AD81" s="146">
        <f>IF(S81&lt;&gt;0,G81-AA81, -9999)</f>
        <v>7.9496951384531479E-3</v>
      </c>
      <c r="AE81" s="146">
        <f>+(G81-AA81)^2*S81</f>
        <v>6.3197652794345609E-6</v>
      </c>
      <c r="AF81" s="82">
        <f>IF(S81&lt;&gt;0,G81-P81, -9999)</f>
        <v>3.6485203963820823E-3</v>
      </c>
      <c r="AG81" s="9"/>
      <c r="AH81" s="82">
        <f>$AB$6*($AB$11/AI81*AJ81+$AB$12)</f>
        <v>-5.0790360580973311E-3</v>
      </c>
      <c r="AI81" s="82">
        <f>1+$AB$7*COS(AL81)</f>
        <v>0.7286032813367318</v>
      </c>
      <c r="AJ81" s="82">
        <f>SIN(AL81+RADIANS($AB$9))</f>
        <v>-0.62869232048683044</v>
      </c>
      <c r="AK81" s="82">
        <f>$AB$7*SIN(AL81)</f>
        <v>3.5705394228118824E-2</v>
      </c>
      <c r="AL81" s="82">
        <f>2*ATAN(AM81)</f>
        <v>-0.13081037172991619</v>
      </c>
      <c r="AM81" s="82">
        <f>SQRT((1+$AB$7)/(1-$AB$7))*TAN(AN81/2)</f>
        <v>-6.5498610000086999E-2</v>
      </c>
      <c r="AN81" s="146">
        <f>$AU81+$AB$7*SIN(AO81)</f>
        <v>-0.17304878838700091</v>
      </c>
      <c r="AO81" s="146">
        <f>$AU81+$AB$7*SIN(AP81)</f>
        <v>-0.17307170801436528</v>
      </c>
      <c r="AP81" s="146">
        <f>$AU81+$AB$7*SIN(AQ81)</f>
        <v>-0.17298670965805782</v>
      </c>
      <c r="AQ81" s="146">
        <f>$AU81+$AB$7*SIN(AR81)</f>
        <v>-0.17330193581311776</v>
      </c>
      <c r="AR81" s="146">
        <f>$AU81+$AB$7*SIN(AS81)</f>
        <v>-0.17213297055940918</v>
      </c>
      <c r="AS81" s="146">
        <f>$AU81+$AB$7*SIN(AT81)</f>
        <v>-0.1764690957944598</v>
      </c>
      <c r="AT81" s="146">
        <f>$AU81+$AB$7*SIN(AU81)</f>
        <v>-0.16040096105523594</v>
      </c>
      <c r="AU81" s="146">
        <f>RADIANS($AB$9)+$AB$18*(F81-AB$15)</f>
        <v>-0.22018847622216331</v>
      </c>
      <c r="AW81" s="90">
        <v>4900</v>
      </c>
      <c r="AX81" s="96">
        <f t="shared" si="14"/>
        <v>2.8370223616927112E-3</v>
      </c>
      <c r="AY81" s="82">
        <f t="shared" si="15"/>
        <v>-3.2951711788594207E-3</v>
      </c>
      <c r="AZ81" s="82">
        <f t="shared" si="16"/>
        <v>6.1321935405521319E-3</v>
      </c>
      <c r="BA81" s="82">
        <f t="shared" si="17"/>
        <v>0.94802475766163075</v>
      </c>
      <c r="BB81" s="82">
        <f t="shared" si="18"/>
        <v>0.5388586215069584</v>
      </c>
      <c r="BC81" s="82">
        <f t="shared" si="19"/>
        <v>-1.3797624708874987</v>
      </c>
      <c r="BD81" s="82">
        <f t="shared" si="20"/>
        <v>-0.8251364602779595</v>
      </c>
      <c r="BE81" s="82">
        <f t="shared" si="21"/>
        <v>10.90699950832998</v>
      </c>
      <c r="BF81" s="82">
        <f t="shared" si="21"/>
        <v>10.906999508182228</v>
      </c>
      <c r="BG81" s="82">
        <f t="shared" si="21"/>
        <v>10.90699950208041</v>
      </c>
      <c r="BH81" s="82">
        <f t="shared" si="21"/>
        <v>10.906999250089063</v>
      </c>
      <c r="BI81" s="82">
        <f t="shared" si="21"/>
        <v>10.906988844038137</v>
      </c>
      <c r="BJ81" s="82">
        <f t="shared" si="21"/>
        <v>10.906560182929546</v>
      </c>
      <c r="BK81" s="82">
        <f t="shared" si="21"/>
        <v>10.8904058084028</v>
      </c>
      <c r="BL81" s="82">
        <f t="shared" si="22"/>
        <v>10.634337228396198</v>
      </c>
    </row>
    <row r="82" spans="1:64" s="82" customFormat="1" ht="12.95" customHeight="1" x14ac:dyDescent="0.2">
      <c r="A82" s="35" t="s">
        <v>133</v>
      </c>
      <c r="B82" s="41"/>
      <c r="C82" s="36">
        <v>43508.489000000001</v>
      </c>
      <c r="D82" s="36"/>
      <c r="E82" s="146">
        <f>+(C82-C$7)/C$8</f>
        <v>1234.9981413558385</v>
      </c>
      <c r="F82" s="146">
        <f>ROUND(2*E82,0)/2</f>
        <v>1235</v>
      </c>
      <c r="G82" s="146">
        <f>+C82-(C$7+F82*C$8)</f>
        <v>-7.6848742901347578E-3</v>
      </c>
      <c r="H82" s="146"/>
      <c r="I82" s="146">
        <f>G82</f>
        <v>-7.6848742901347578E-3</v>
      </c>
      <c r="K82" s="146"/>
      <c r="L82" s="146"/>
      <c r="M82" s="146"/>
      <c r="N82" s="146"/>
      <c r="O82" s="146"/>
      <c r="P82" s="146"/>
      <c r="Q82" s="147">
        <f>+C82-15018.5</f>
        <v>28489.989000000001</v>
      </c>
      <c r="S82" s="9">
        <v>0.1</v>
      </c>
      <c r="T82" s="146"/>
      <c r="U82" s="146"/>
      <c r="V82" s="146"/>
      <c r="Z82" s="82">
        <f>F82</f>
        <v>1235</v>
      </c>
      <c r="AA82" s="146">
        <f>AB$3+AB$4*Z82+AB$5*Z82^2+AH82</f>
        <v>-4.3093882400355157E-3</v>
      </c>
      <c r="AB82" s="146">
        <f>IF(S82&lt;&gt;0,G82-AH82, -9999)</f>
        <v>-2.5981636633988147E-3</v>
      </c>
      <c r="AC82" s="146">
        <f>+G82-P82</f>
        <v>-7.6848742901347578E-3</v>
      </c>
      <c r="AD82" s="146">
        <f>IF(S82&lt;&gt;0,G82-AA82, -9999)</f>
        <v>-3.3754860500992421E-3</v>
      </c>
      <c r="AE82" s="146">
        <f>+(G82-AA82)^2*S82</f>
        <v>1.1393906074414583E-6</v>
      </c>
      <c r="AF82" s="82">
        <f>IF(S82&lt;&gt;0,G82-P82, -9999)</f>
        <v>-7.6848742901347578E-3</v>
      </c>
      <c r="AG82" s="9"/>
      <c r="AH82" s="82">
        <f>$AB$6*($AB$11/AI82*AJ82+$AB$12)</f>
        <v>-5.086710626735943E-3</v>
      </c>
      <c r="AI82" s="82">
        <f>1+$AB$7*COS(AL82)</f>
        <v>0.72857184630550342</v>
      </c>
      <c r="AJ82" s="82">
        <f>SIN(AL82+RADIANS($AB$9))</f>
        <v>-0.62937902820666425</v>
      </c>
      <c r="AK82" s="82">
        <f>$AB$7*SIN(AL82)</f>
        <v>3.5465637738116403E-2</v>
      </c>
      <c r="AL82" s="82">
        <f>2*ATAN(AM82)</f>
        <v>-0.12992700589087433</v>
      </c>
      <c r="AM82" s="82">
        <f>SQRT((1+$AB$7)/(1-$AB$7))*TAN(AN82/2)</f>
        <v>-6.505504503416637E-2</v>
      </c>
      <c r="AN82" s="146">
        <f>$AU82+$AB$7*SIN(AO82)</f>
        <v>-0.17188266123346949</v>
      </c>
      <c r="AO82" s="146">
        <f>$AU82+$AB$7*SIN(AP82)</f>
        <v>-0.1719054578230422</v>
      </c>
      <c r="AP82" s="146">
        <f>$AU82+$AB$7*SIN(AQ82)</f>
        <v>-0.17182093292536987</v>
      </c>
      <c r="AQ82" s="146">
        <f>$AU82+$AB$7*SIN(AR82)</f>
        <v>-0.17213433946799656</v>
      </c>
      <c r="AR82" s="146">
        <f>$AU82+$AB$7*SIN(AS82)</f>
        <v>-0.17097235714716166</v>
      </c>
      <c r="AS82" s="146">
        <f>$AU82+$AB$7*SIN(AT82)</f>
        <v>-0.17528169216219289</v>
      </c>
      <c r="AT82" s="146">
        <f>$AU82+$AB$7*SIN(AU82)</f>
        <v>-0.15931590907316548</v>
      </c>
      <c r="AU82" s="146">
        <f>RADIANS($AB$9)+$AB$18*(F82-AB$15)</f>
        <v>-0.21870784251535458</v>
      </c>
      <c r="AW82" s="90"/>
      <c r="AX82" s="96"/>
    </row>
    <row r="83" spans="1:64" s="82" customFormat="1" ht="12.95" customHeight="1" x14ac:dyDescent="0.2">
      <c r="A83" s="35" t="s">
        <v>125</v>
      </c>
      <c r="B83" s="41"/>
      <c r="C83" s="36">
        <v>43512.618999999999</v>
      </c>
      <c r="D83" s="36"/>
      <c r="E83" s="146">
        <f>+(C83-C$7)/C$8</f>
        <v>1235.9970126580226</v>
      </c>
      <c r="F83" s="146">
        <f>ROUND(2*E83,0)/2</f>
        <v>1236</v>
      </c>
      <c r="G83" s="146">
        <f>+C83-(C$7+F83*C$8)</f>
        <v>-1.2351663659501355E-2</v>
      </c>
      <c r="H83" s="146"/>
      <c r="I83" s="146">
        <f>G83</f>
        <v>-1.2351663659501355E-2</v>
      </c>
      <c r="J83" s="146"/>
      <c r="K83" s="146"/>
      <c r="L83" s="146"/>
      <c r="M83" s="146"/>
      <c r="N83" s="146"/>
      <c r="O83" s="146"/>
      <c r="P83" s="146"/>
      <c r="Q83" s="147">
        <f>+C83-15018.5</f>
        <v>28494.118999999999</v>
      </c>
      <c r="S83" s="9">
        <v>0.1</v>
      </c>
      <c r="T83" s="146"/>
      <c r="U83" s="146"/>
      <c r="V83" s="146"/>
      <c r="Z83" s="82">
        <f>F83</f>
        <v>1236</v>
      </c>
      <c r="AA83" s="146">
        <f>AB$3+AB$4*Z83+AB$5*Z83^2+AH83</f>
        <v>-4.3257934993456565E-3</v>
      </c>
      <c r="AB83" s="146">
        <f>IF(S83&lt;&gt;0,G83-AH83, -9999)</f>
        <v>-7.2496256457448551E-3</v>
      </c>
      <c r="AC83" s="146">
        <f>+G83-P83</f>
        <v>-1.2351663659501355E-2</v>
      </c>
      <c r="AD83" s="146">
        <f>IF(S83&lt;&gt;0,G83-AA83, -9999)</f>
        <v>-8.0258701601556987E-3</v>
      </c>
      <c r="AE83" s="146">
        <f>+(G83-AA83)^2*S83</f>
        <v>6.4414591827677655E-6</v>
      </c>
      <c r="AF83" s="82">
        <f>IF(S83&lt;&gt;0,G83-P83, -9999)</f>
        <v>-1.2351663659501355E-2</v>
      </c>
      <c r="AG83" s="9"/>
      <c r="AH83" s="82">
        <f>$AB$6*($AB$11/AI83*AJ83+$AB$12)</f>
        <v>-5.1020380137565E-3</v>
      </c>
      <c r="AI83" s="82">
        <f>1+$AB$7*COS(AL83)</f>
        <v>0.72850961964833805</v>
      </c>
      <c r="AJ83" s="82">
        <f>SIN(AL83+RADIANS($AB$9))</f>
        <v>-0.63075079304351922</v>
      </c>
      <c r="AK83" s="82">
        <f>$AB$7*SIN(AL83)</f>
        <v>3.4986103736833758E-2</v>
      </c>
      <c r="AL83" s="82">
        <f>2*ATAN(AM83)</f>
        <v>-0.1281605019072708</v>
      </c>
      <c r="AM83" s="82">
        <f>SQRT((1+$AB$7)/(1-$AB$7))*TAN(AN83/2)</f>
        <v>-6.416810571248821E-2</v>
      </c>
      <c r="AN83" s="146">
        <f>$AU83+$AB$7*SIN(AO83)</f>
        <v>-0.16955055743553199</v>
      </c>
      <c r="AO83" s="146">
        <f>$AU83+$AB$7*SIN(AP83)</f>
        <v>-0.1695731061726658</v>
      </c>
      <c r="AP83" s="146">
        <f>$AU83+$AB$7*SIN(AQ83)</f>
        <v>-0.1694895338582261</v>
      </c>
      <c r="AQ83" s="146">
        <f>$AU83+$AB$7*SIN(AR83)</f>
        <v>-0.16979928366702896</v>
      </c>
      <c r="AR83" s="146">
        <f>$AU83+$AB$7*SIN(AS83)</f>
        <v>-0.16865131892911372</v>
      </c>
      <c r="AS83" s="146">
        <f>$AU83+$AB$7*SIN(AT83)</f>
        <v>-0.17290693256225204</v>
      </c>
      <c r="AT83" s="146">
        <f>$AU83+$AB$7*SIN(AU83)</f>
        <v>-0.1571461948520041</v>
      </c>
      <c r="AU83" s="146">
        <f>RADIANS($AB$9)+$AB$18*(F83-AB$15)</f>
        <v>-0.21574657510173534</v>
      </c>
      <c r="AW83" s="90"/>
      <c r="AX83" s="96"/>
    </row>
    <row r="84" spans="1:64" s="82" customFormat="1" ht="12.95" customHeight="1" x14ac:dyDescent="0.2">
      <c r="A84" s="35" t="s">
        <v>133</v>
      </c>
      <c r="B84" s="41" t="s">
        <v>191</v>
      </c>
      <c r="C84" s="36">
        <v>43531.248</v>
      </c>
      <c r="D84" s="36"/>
      <c r="E84" s="146">
        <f>+(C84-C$7)/C$8</f>
        <v>1240.5025752460133</v>
      </c>
      <c r="F84" s="146">
        <f>ROUND(2*E84,0)/2</f>
        <v>1240.5</v>
      </c>
      <c r="G84" s="146">
        <f>+C84-(C$7+F84*C$8)</f>
        <v>1.0647784169123042E-2</v>
      </c>
      <c r="H84" s="146"/>
      <c r="I84" s="146">
        <f>G84</f>
        <v>1.0647784169123042E-2</v>
      </c>
      <c r="K84" s="146"/>
      <c r="L84" s="146"/>
      <c r="M84" s="146"/>
      <c r="N84" s="146"/>
      <c r="O84" s="146"/>
      <c r="P84" s="146"/>
      <c r="Q84" s="147">
        <f>+C84-15018.5</f>
        <v>28512.748</v>
      </c>
      <c r="S84" s="9">
        <v>0.1</v>
      </c>
      <c r="T84" s="146"/>
      <c r="U84" s="146"/>
      <c r="V84" s="146"/>
      <c r="Z84" s="82">
        <f>F84</f>
        <v>1240.5</v>
      </c>
      <c r="AA84" s="146">
        <f>AB$3+AB$4*Z84+AB$5*Z84^2+AH84</f>
        <v>-4.3992570738737085E-3</v>
      </c>
      <c r="AB84" s="146">
        <f>IF(S84&lt;&gt;0,G84-AH84, -9999)</f>
        <v>1.5818435107079021E-2</v>
      </c>
      <c r="AC84" s="146">
        <f>+G84-P84</f>
        <v>1.0647784169123042E-2</v>
      </c>
      <c r="AD84" s="146">
        <f>IF(S84&lt;&gt;0,G84-AA84, -9999)</f>
        <v>1.5047041242996752E-2</v>
      </c>
      <c r="AE84" s="146">
        <f>+(G84-AA84)^2*S84</f>
        <v>2.2641345016844523E-5</v>
      </c>
      <c r="AF84" s="82">
        <f>IF(S84&lt;&gt;0,G84-P84, -9999)</f>
        <v>1.0647784169123042E-2</v>
      </c>
      <c r="AG84" s="9"/>
      <c r="AH84" s="82">
        <f>$AB$6*($AB$11/AI84*AJ84+$AB$12)</f>
        <v>-5.17065093795598E-3</v>
      </c>
      <c r="AI84" s="82">
        <f>1+$AB$7*COS(AL84)</f>
        <v>0.72824020640491005</v>
      </c>
      <c r="AJ84" s="82">
        <f>SIN(AL84+RADIANS($AB$9))</f>
        <v>-0.63689649914601509</v>
      </c>
      <c r="AK84" s="82">
        <f>$AB$7*SIN(AL84)</f>
        <v>3.2827864129862078E-2</v>
      </c>
      <c r="AL84" s="82">
        <f>2*ATAN(AM84)</f>
        <v>-0.12021488732370171</v>
      </c>
      <c r="AM84" s="82">
        <f>SQRT((1+$AB$7)/(1-$AB$7))*TAN(AN84/2)</f>
        <v>-6.0179935916944143E-2</v>
      </c>
      <c r="AN84" s="146">
        <f>$AU84+$AB$7*SIN(AO84)</f>
        <v>-0.15905850568896182</v>
      </c>
      <c r="AO84" s="146">
        <f>$AU84+$AB$7*SIN(AP84)</f>
        <v>-0.15907991034429311</v>
      </c>
      <c r="AP84" s="146">
        <f>$AU84+$AB$7*SIN(AQ84)</f>
        <v>-0.15900071619220096</v>
      </c>
      <c r="AQ84" s="146">
        <f>$AU84+$AB$7*SIN(AR84)</f>
        <v>-0.15929372821375276</v>
      </c>
      <c r="AR84" s="146">
        <f>$AU84+$AB$7*SIN(AS84)</f>
        <v>-0.15820967588058218</v>
      </c>
      <c r="AS84" s="146">
        <f>$AU84+$AB$7*SIN(AT84)</f>
        <v>-0.16222127550286797</v>
      </c>
      <c r="AT84" s="146">
        <f>$AU84+$AB$7*SIN(AU84)</f>
        <v>-0.14738873971020311</v>
      </c>
      <c r="AU84" s="146">
        <f>RADIANS($AB$9)+$AB$18*(F84-AB$15)</f>
        <v>-0.2024208717404532</v>
      </c>
      <c r="AW84" s="90"/>
      <c r="AX84" s="96"/>
    </row>
    <row r="85" spans="1:64" s="82" customFormat="1" ht="12.95" customHeight="1" x14ac:dyDescent="0.2">
      <c r="A85" s="35" t="s">
        <v>131</v>
      </c>
      <c r="B85" s="41" t="s">
        <v>191</v>
      </c>
      <c r="C85" s="36">
        <v>43535.358</v>
      </c>
      <c r="D85" s="36"/>
      <c r="E85" s="146">
        <f>+(C85-C$7)/C$8</f>
        <v>1241.4966093990349</v>
      </c>
      <c r="F85" s="146">
        <f>ROUND(2*E85,0)/2</f>
        <v>1241.5</v>
      </c>
      <c r="G85" s="146">
        <f>+C85-(C$7+F85*C$8)</f>
        <v>-1.4019005204318091E-2</v>
      </c>
      <c r="H85" s="146"/>
      <c r="I85" s="146">
        <f>G85</f>
        <v>-1.4019005204318091E-2</v>
      </c>
      <c r="K85" s="146"/>
      <c r="L85" s="146"/>
      <c r="M85" s="146"/>
      <c r="N85" s="146"/>
      <c r="O85" s="146"/>
      <c r="P85" s="146"/>
      <c r="Q85" s="147">
        <f>+C85-15018.5</f>
        <v>28516.858</v>
      </c>
      <c r="S85" s="9">
        <v>0.1</v>
      </c>
      <c r="T85" s="146"/>
      <c r="U85" s="146"/>
      <c r="V85" s="146"/>
      <c r="Z85" s="82">
        <f>F85</f>
        <v>1241.5</v>
      </c>
      <c r="AA85" s="146">
        <f>AB$3+AB$4*Z85+AB$5*Z85^2+AH85</f>
        <v>-4.4155019464688404E-3</v>
      </c>
      <c r="AB85" s="146">
        <f>IF(S85&lt;&gt;0,G85-AH85, -9999)</f>
        <v>-8.8331873660678732E-3</v>
      </c>
      <c r="AC85" s="146">
        <f>+G85-P85</f>
        <v>-1.4019005204318091E-2</v>
      </c>
      <c r="AD85" s="146">
        <f>IF(S85&lt;&gt;0,G85-AA85, -9999)</f>
        <v>-9.6035032578492517E-3</v>
      </c>
      <c r="AE85" s="146">
        <f>+(G85-AA85)^2*S85</f>
        <v>9.2227274823521202E-6</v>
      </c>
      <c r="AF85" s="82">
        <f>IF(S85&lt;&gt;0,G85-P85, -9999)</f>
        <v>-1.4019005204318091E-2</v>
      </c>
      <c r="AG85" s="9"/>
      <c r="AH85" s="82">
        <f>$AB$6*($AB$11/AI85*AJ85+$AB$12)</f>
        <v>-5.1858178382502189E-3</v>
      </c>
      <c r="AI85" s="82">
        <f>1+$AB$7*COS(AL85)</f>
        <v>0.72818269161803451</v>
      </c>
      <c r="AJ85" s="82">
        <f>SIN(AL85+RADIANS($AB$9))</f>
        <v>-0.63825615896029453</v>
      </c>
      <c r="AK85" s="82">
        <f>$AB$7*SIN(AL85)</f>
        <v>3.2348182980779856E-2</v>
      </c>
      <c r="AL85" s="82">
        <f>2*ATAN(AM85)</f>
        <v>-0.11844998213242448</v>
      </c>
      <c r="AM85" s="82">
        <f>SQRT((1+$AB$7)/(1-$AB$7))*TAN(AN85/2)</f>
        <v>-5.9294334210032412E-2</v>
      </c>
      <c r="AN85" s="146">
        <f>$AU85+$AB$7*SIN(AO85)</f>
        <v>-0.15672745900495005</v>
      </c>
      <c r="AO85" s="146">
        <f>$AU85+$AB$7*SIN(AP85)</f>
        <v>-0.15674860317337239</v>
      </c>
      <c r="AP85" s="146">
        <f>$AU85+$AB$7*SIN(AQ85)</f>
        <v>-0.15667040180860198</v>
      </c>
      <c r="AQ85" s="146">
        <f>$AU85+$AB$7*SIN(AR85)</f>
        <v>-0.1569596331153868</v>
      </c>
      <c r="AR85" s="146">
        <f>$AU85+$AB$7*SIN(AS85)</f>
        <v>-0.15588996383201806</v>
      </c>
      <c r="AS85" s="146">
        <f>$AU85+$AB$7*SIN(AT85)</f>
        <v>-0.15984684816021119</v>
      </c>
      <c r="AT85" s="146">
        <f>$AU85+$AB$7*SIN(AU85)</f>
        <v>-0.14522176577092016</v>
      </c>
      <c r="AU85" s="146">
        <f>RADIANS($AB$9)+$AB$18*(F85-AB$15)</f>
        <v>-0.19945960432683396</v>
      </c>
      <c r="AW85" s="90"/>
      <c r="AX85" s="96"/>
    </row>
    <row r="86" spans="1:64" s="82" customFormat="1" ht="12.95" customHeight="1" x14ac:dyDescent="0.2">
      <c r="A86" s="35" t="s">
        <v>131</v>
      </c>
      <c r="B86" s="41" t="s">
        <v>191</v>
      </c>
      <c r="C86" s="36">
        <v>43535.364000000001</v>
      </c>
      <c r="D86" s="36"/>
      <c r="E86" s="146">
        <f>+(C86-C$7)/C$8</f>
        <v>1241.4980605437843</v>
      </c>
      <c r="F86" s="146">
        <f>ROUND(2*E86,0)/2</f>
        <v>1241.5</v>
      </c>
      <c r="G86" s="146">
        <f>+C86-(C$7+F86*C$8)</f>
        <v>-8.0190052030957304E-3</v>
      </c>
      <c r="H86" s="146"/>
      <c r="I86" s="146">
        <f>G86</f>
        <v>-8.0190052030957304E-3</v>
      </c>
      <c r="K86" s="146"/>
      <c r="L86" s="146"/>
      <c r="M86" s="146"/>
      <c r="N86" s="146"/>
      <c r="O86" s="146"/>
      <c r="P86" s="146"/>
      <c r="Q86" s="147">
        <f>+C86-15018.5</f>
        <v>28516.864000000001</v>
      </c>
      <c r="S86" s="9">
        <v>0.1</v>
      </c>
      <c r="T86" s="146"/>
      <c r="U86" s="146"/>
      <c r="V86" s="146"/>
      <c r="Z86" s="82">
        <f>F86</f>
        <v>1241.5</v>
      </c>
      <c r="AA86" s="146">
        <f>AB$3+AB$4*Z86+AB$5*Z86^2+AH86</f>
        <v>-4.4155019464688404E-3</v>
      </c>
      <c r="AB86" s="146">
        <f>IF(S86&lt;&gt;0,G86-AH86, -9999)</f>
        <v>-2.8331873648455115E-3</v>
      </c>
      <c r="AC86" s="146">
        <f>+G86-P86</f>
        <v>-8.0190052030957304E-3</v>
      </c>
      <c r="AD86" s="146">
        <f>IF(S86&lt;&gt;0,G86-AA86, -9999)</f>
        <v>-3.60350325662689E-3</v>
      </c>
      <c r="AE86" s="146">
        <f>+(G86-AA86)^2*S86</f>
        <v>1.2985235720520602E-6</v>
      </c>
      <c r="AF86" s="82">
        <f>IF(S86&lt;&gt;0,G86-P86, -9999)</f>
        <v>-8.0190052030957304E-3</v>
      </c>
      <c r="AG86" s="9"/>
      <c r="AH86" s="82">
        <f>$AB$6*($AB$11/AI86*AJ86+$AB$12)</f>
        <v>-5.1858178382502189E-3</v>
      </c>
      <c r="AI86" s="82">
        <f>1+$AB$7*COS(AL86)</f>
        <v>0.72818269161803451</v>
      </c>
      <c r="AJ86" s="82">
        <f>SIN(AL86+RADIANS($AB$9))</f>
        <v>-0.63825615896029453</v>
      </c>
      <c r="AK86" s="82">
        <f>$AB$7*SIN(AL86)</f>
        <v>3.2348182980779856E-2</v>
      </c>
      <c r="AL86" s="82">
        <f>2*ATAN(AM86)</f>
        <v>-0.11844998213242448</v>
      </c>
      <c r="AM86" s="82">
        <f>SQRT((1+$AB$7)/(1-$AB$7))*TAN(AN86/2)</f>
        <v>-5.9294334210032412E-2</v>
      </c>
      <c r="AN86" s="146">
        <f>$AU86+$AB$7*SIN(AO86)</f>
        <v>-0.15672745900495005</v>
      </c>
      <c r="AO86" s="146">
        <f>$AU86+$AB$7*SIN(AP86)</f>
        <v>-0.15674860317337239</v>
      </c>
      <c r="AP86" s="146">
        <f>$AU86+$AB$7*SIN(AQ86)</f>
        <v>-0.15667040180860198</v>
      </c>
      <c r="AQ86" s="146">
        <f>$AU86+$AB$7*SIN(AR86)</f>
        <v>-0.1569596331153868</v>
      </c>
      <c r="AR86" s="146">
        <f>$AU86+$AB$7*SIN(AS86)</f>
        <v>-0.15588996383201806</v>
      </c>
      <c r="AS86" s="146">
        <f>$AU86+$AB$7*SIN(AT86)</f>
        <v>-0.15984684816021119</v>
      </c>
      <c r="AT86" s="146">
        <f>$AU86+$AB$7*SIN(AU86)</f>
        <v>-0.14522176577092016</v>
      </c>
      <c r="AU86" s="146">
        <f>RADIANS($AB$9)+$AB$18*(F86-AB$15)</f>
        <v>-0.19945960432683396</v>
      </c>
      <c r="AW86" s="90"/>
      <c r="AX86" s="96"/>
    </row>
    <row r="87" spans="1:64" s="82" customFormat="1" ht="12.95" customHeight="1" x14ac:dyDescent="0.2">
      <c r="A87" s="35" t="s">
        <v>131</v>
      </c>
      <c r="B87" s="41"/>
      <c r="C87" s="36">
        <v>43566.368999999999</v>
      </c>
      <c r="D87" s="36"/>
      <c r="E87" s="146">
        <f>+(C87-C$7)/C$8</f>
        <v>1248.996851033914</v>
      </c>
      <c r="F87" s="146">
        <f>ROUND(2*E87,0)/2</f>
        <v>1249</v>
      </c>
      <c r="G87" s="146">
        <f>+C87-(C$7+F87*C$8)</f>
        <v>-1.3019925499975216E-2</v>
      </c>
      <c r="H87" s="146"/>
      <c r="I87" s="146">
        <f>G87</f>
        <v>-1.3019925499975216E-2</v>
      </c>
      <c r="K87" s="146"/>
      <c r="L87" s="146"/>
      <c r="M87" s="146"/>
      <c r="N87" s="146"/>
      <c r="O87" s="146"/>
      <c r="P87" s="146"/>
      <c r="Q87" s="147">
        <f>+C87-15018.5</f>
        <v>28547.868999999999</v>
      </c>
      <c r="S87" s="9">
        <v>0.1</v>
      </c>
      <c r="T87" s="146"/>
      <c r="U87" s="146"/>
      <c r="V87" s="146"/>
      <c r="Z87" s="82">
        <f>F87</f>
        <v>1249</v>
      </c>
      <c r="AA87" s="146">
        <f>AB$3+AB$4*Z87+AB$5*Z87^2+AH87</f>
        <v>-4.5363989859906377E-3</v>
      </c>
      <c r="AB87" s="146">
        <f>IF(S87&lt;&gt;0,G87-AH87, -9999)</f>
        <v>-7.7212959940708929E-3</v>
      </c>
      <c r="AC87" s="146">
        <f>+G87-P87</f>
        <v>-1.3019925499975216E-2</v>
      </c>
      <c r="AD87" s="146">
        <f>IF(S87&lt;&gt;0,G87-AA87, -9999)</f>
        <v>-8.4835265139845788E-3</v>
      </c>
      <c r="AE87" s="146">
        <f>+(G87-AA87)^2*S87</f>
        <v>7.1970222113479333E-6</v>
      </c>
      <c r="AF87" s="82">
        <f>IF(S87&lt;&gt;0,G87-P87, -9999)</f>
        <v>-1.3019925499975216E-2</v>
      </c>
      <c r="AG87" s="9"/>
      <c r="AH87" s="82">
        <f>$AB$6*($AB$11/AI87*AJ87+$AB$12)</f>
        <v>-5.2986295059043228E-3</v>
      </c>
      <c r="AI87" s="82">
        <f>1+$AB$7*COS(AL87)</f>
        <v>0.72777857626791209</v>
      </c>
      <c r="AJ87" s="82">
        <f>SIN(AL87+RADIANS($AB$9))</f>
        <v>-0.64838344005355053</v>
      </c>
      <c r="AK87" s="82">
        <f>$AB$7*SIN(AL87)</f>
        <v>2.8749791989675724E-2</v>
      </c>
      <c r="AL87" s="82">
        <f>2*ATAN(AM87)</f>
        <v>-0.10522173823699292</v>
      </c>
      <c r="AM87" s="82">
        <f>SQRT((1+$AB$7)/(1-$AB$7))*TAN(AN87/2)</f>
        <v>-5.2659463524847711E-2</v>
      </c>
      <c r="AN87" s="146">
        <f>$AU87+$AB$7*SIN(AO87)</f>
        <v>-0.13925026141910962</v>
      </c>
      <c r="AO87" s="146">
        <f>$AU87+$AB$7*SIN(AP87)</f>
        <v>-0.13926938297795718</v>
      </c>
      <c r="AP87" s="146">
        <f>$AU87+$AB$7*SIN(AQ87)</f>
        <v>-0.13919884618789771</v>
      </c>
      <c r="AQ87" s="146">
        <f>$AU87+$AB$7*SIN(AR87)</f>
        <v>-0.13945905012585558</v>
      </c>
      <c r="AR87" s="146">
        <f>$AU87+$AB$7*SIN(AS87)</f>
        <v>-0.13849922795973968</v>
      </c>
      <c r="AS87" s="146">
        <f>$AU87+$AB$7*SIN(AT87)</f>
        <v>-0.14204039711356525</v>
      </c>
      <c r="AT87" s="146">
        <f>$AU87+$AB$7*SIN(AU87)</f>
        <v>-0.12898413980639054</v>
      </c>
      <c r="AU87" s="146">
        <f>RADIANS($AB$9)+$AB$18*(F87-AB$15)</f>
        <v>-0.17725009872469588</v>
      </c>
      <c r="AW87" s="90"/>
      <c r="AX87" s="96"/>
    </row>
    <row r="88" spans="1:64" s="82" customFormat="1" ht="12.95" customHeight="1" x14ac:dyDescent="0.2">
      <c r="A88" s="35" t="s">
        <v>125</v>
      </c>
      <c r="B88" s="41" t="s">
        <v>191</v>
      </c>
      <c r="C88" s="36">
        <v>43572.587</v>
      </c>
      <c r="D88" s="36"/>
      <c r="E88" s="146">
        <f>+(C88-C$7)/C$8</f>
        <v>1250.500720708729</v>
      </c>
      <c r="F88" s="146">
        <f>ROUND(2*E88,0)/2</f>
        <v>1250.5</v>
      </c>
      <c r="G88" s="146">
        <f>+C88-(C$7+F88*C$8)</f>
        <v>2.9798904433846474E-3</v>
      </c>
      <c r="H88" s="146"/>
      <c r="I88" s="146">
        <f>G88</f>
        <v>2.9798904433846474E-3</v>
      </c>
      <c r="J88" s="146"/>
      <c r="K88" s="146"/>
      <c r="L88" s="146"/>
      <c r="M88" s="146"/>
      <c r="N88" s="146"/>
      <c r="O88" s="146"/>
      <c r="P88" s="146"/>
      <c r="Q88" s="147">
        <f>+C88-15018.5</f>
        <v>28554.087</v>
      </c>
      <c r="S88" s="9">
        <v>0.1</v>
      </c>
      <c r="T88" s="146"/>
      <c r="U88" s="146"/>
      <c r="V88" s="146"/>
      <c r="Z88" s="82">
        <f>F88</f>
        <v>1250.5</v>
      </c>
      <c r="AA88" s="146">
        <f>AB$3+AB$4*Z88+AB$5*Z88^2+AH88</f>
        <v>-4.5603781428952351E-3</v>
      </c>
      <c r="AB88" s="146">
        <f>IF(S88&lt;&gt;0,G88-AH88, -9999)</f>
        <v>8.3008819090788777E-3</v>
      </c>
      <c r="AC88" s="146">
        <f>+G88-P88</f>
        <v>2.9798904433846474E-3</v>
      </c>
      <c r="AD88" s="146">
        <f>IF(S88&lt;&gt;0,G88-AA88, -9999)</f>
        <v>7.5402685862798824E-3</v>
      </c>
      <c r="AE88" s="146">
        <f>+(G88-AA88)^2*S88</f>
        <v>5.6855650353239221E-6</v>
      </c>
      <c r="AF88" s="82">
        <f>IF(S88&lt;&gt;0,G88-P88, -9999)</f>
        <v>2.9798904433846474E-3</v>
      </c>
      <c r="AG88" s="9"/>
      <c r="AH88" s="82">
        <f>$AB$6*($AB$11/AI88*AJ88+$AB$12)</f>
        <v>-5.3209914656942294E-3</v>
      </c>
      <c r="AI88" s="82">
        <f>1+$AB$7*COS(AL88)</f>
        <v>0.7277035153005178</v>
      </c>
      <c r="AJ88" s="82">
        <f>SIN(AL88+RADIANS($AB$9))</f>
        <v>-0.65039403446499056</v>
      </c>
      <c r="AK88" s="82">
        <f>$AB$7*SIN(AL88)</f>
        <v>2.8029957161565162E-2</v>
      </c>
      <c r="AL88" s="82">
        <f>2*ATAN(AM88)</f>
        <v>-0.10257780532812949</v>
      </c>
      <c r="AM88" s="82">
        <f>SQRT((1+$AB$7)/(1-$AB$7))*TAN(AN88/2)</f>
        <v>-5.1333922736275434E-2</v>
      </c>
      <c r="AN88" s="146">
        <f>$AU88+$AB$7*SIN(AO88)</f>
        <v>-0.13575595725226164</v>
      </c>
      <c r="AO88" s="146">
        <f>$AU88+$AB$7*SIN(AP88)</f>
        <v>-0.1357746602746096</v>
      </c>
      <c r="AP88" s="146">
        <f>$AU88+$AB$7*SIN(AQ88)</f>
        <v>-0.13570570075246677</v>
      </c>
      <c r="AQ88" s="146">
        <f>$AU88+$AB$7*SIN(AR88)</f>
        <v>-0.13595996318210959</v>
      </c>
      <c r="AR88" s="146">
        <f>$AU88+$AB$7*SIN(AS88)</f>
        <v>-0.13502250931188642</v>
      </c>
      <c r="AS88" s="146">
        <f>$AU88+$AB$7*SIN(AT88)</f>
        <v>-0.13847945658754907</v>
      </c>
      <c r="AT88" s="146">
        <f>$AU88+$AB$7*SIN(AU88)</f>
        <v>-0.12573956590295665</v>
      </c>
      <c r="AU88" s="146">
        <f>RADIANS($AB$9)+$AB$18*(F88-AB$15)</f>
        <v>-0.1728081976042688</v>
      </c>
      <c r="AW88" s="90"/>
      <c r="AX88" s="96"/>
    </row>
    <row r="89" spans="1:64" s="82" customFormat="1" ht="12.95" customHeight="1" x14ac:dyDescent="0.2">
      <c r="A89" s="35" t="s">
        <v>131</v>
      </c>
      <c r="B89" s="41"/>
      <c r="C89" s="36">
        <v>43595.307999999997</v>
      </c>
      <c r="D89" s="36"/>
      <c r="E89" s="146">
        <f>+(C89-C$7)/C$8</f>
        <v>1255.9959640154934</v>
      </c>
      <c r="F89" s="146">
        <f>ROUND(2*E89,0)/2</f>
        <v>1256</v>
      </c>
      <c r="G89" s="146">
        <f>+C89-(C$7+F89*C$8)</f>
        <v>-1.6687451097823214E-2</v>
      </c>
      <c r="H89" s="146"/>
      <c r="I89" s="146">
        <f>G89</f>
        <v>-1.6687451097823214E-2</v>
      </c>
      <c r="K89" s="146"/>
      <c r="L89" s="146"/>
      <c r="M89" s="146"/>
      <c r="N89" s="146"/>
      <c r="O89" s="146"/>
      <c r="P89" s="146"/>
      <c r="Q89" s="147">
        <f>+C89-15018.5</f>
        <v>28576.807999999997</v>
      </c>
      <c r="S89" s="9">
        <v>0.1</v>
      </c>
      <c r="T89" s="146"/>
      <c r="U89" s="146"/>
      <c r="V89" s="146"/>
      <c r="Z89" s="82">
        <f>F89</f>
        <v>1256</v>
      </c>
      <c r="AA89" s="146">
        <f>AB$3+AB$4*Z89+AB$5*Z89^2+AH89</f>
        <v>-4.6477252863845742E-3</v>
      </c>
      <c r="AB89" s="146">
        <f>IF(S89&lt;&gt;0,G89-AH89, -9999)</f>
        <v>-1.1285042561433093E-2</v>
      </c>
      <c r="AC89" s="146">
        <f>+G89-P89</f>
        <v>-1.6687451097823214E-2</v>
      </c>
      <c r="AD89" s="146">
        <f>IF(S89&lt;&gt;0,G89-AA89, -9999)</f>
        <v>-1.203972581143864E-2</v>
      </c>
      <c r="AE89" s="146">
        <f>+(G89-AA89)^2*S89</f>
        <v>1.4495499761462182E-5</v>
      </c>
      <c r="AF89" s="82">
        <f>IF(S89&lt;&gt;0,G89-P89, -9999)</f>
        <v>-1.6687451097823214E-2</v>
      </c>
      <c r="AG89" s="9"/>
      <c r="AH89" s="82">
        <f>$AB$6*($AB$11/AI89*AJ89+$AB$12)</f>
        <v>-5.4024085363901199E-3</v>
      </c>
      <c r="AI89" s="82">
        <f>1+$AB$7*COS(AL89)</f>
        <v>0.72744469514553067</v>
      </c>
      <c r="AJ89" s="82">
        <f>SIN(AL89+RADIANS($AB$9))</f>
        <v>-0.65772381471499464</v>
      </c>
      <c r="AK89" s="82">
        <f>$AB$7*SIN(AL89)</f>
        <v>2.539015308858604E-2</v>
      </c>
      <c r="AL89" s="82">
        <f>2*ATAN(AM89)</f>
        <v>-9.2887891599969574E-2</v>
      </c>
      <c r="AM89" s="82">
        <f>SQRT((1+$AB$7)/(1-$AB$7))*TAN(AN89/2)</f>
        <v>-4.6477368455738244E-2</v>
      </c>
      <c r="AN89" s="146">
        <f>$AU89+$AB$7*SIN(AO89)</f>
        <v>-0.12294649186246157</v>
      </c>
      <c r="AO89" s="146">
        <f>$AU89+$AB$7*SIN(AP89)</f>
        <v>-0.12296362283007278</v>
      </c>
      <c r="AP89" s="146">
        <f>$AU89+$AB$7*SIN(AQ89)</f>
        <v>-0.12290056473222166</v>
      </c>
      <c r="AQ89" s="146">
        <f>$AU89+$AB$7*SIN(AR89)</f>
        <v>-0.12313268035734706</v>
      </c>
      <c r="AR89" s="146">
        <f>$AU89+$AB$7*SIN(AS89)</f>
        <v>-0.12227830008161726</v>
      </c>
      <c r="AS89" s="146">
        <f>$AU89+$AB$7*SIN(AT89)</f>
        <v>-0.12542358400868567</v>
      </c>
      <c r="AT89" s="146">
        <f>$AU89+$AB$7*SIN(AU89)</f>
        <v>-0.11385056049015882</v>
      </c>
      <c r="AU89" s="146">
        <f>RADIANS($AB$9)+$AB$18*(F89-AB$15)</f>
        <v>-0.15652122682936742</v>
      </c>
      <c r="AW89" s="90"/>
      <c r="AX89" s="96"/>
    </row>
    <row r="90" spans="1:64" s="82" customFormat="1" ht="12.95" customHeight="1" x14ac:dyDescent="0.2">
      <c r="A90" s="35" t="s">
        <v>131</v>
      </c>
      <c r="B90" s="41"/>
      <c r="C90" s="36">
        <v>43595.313000000002</v>
      </c>
      <c r="D90" s="36"/>
      <c r="E90" s="146">
        <f>+(C90-C$7)/C$8</f>
        <v>1255.9971733027853</v>
      </c>
      <c r="F90" s="146">
        <f>ROUND(2*E90,0)/2</f>
        <v>1256</v>
      </c>
      <c r="G90" s="146">
        <f>+C90-(C$7+F90*C$8)</f>
        <v>-1.1687451093166601E-2</v>
      </c>
      <c r="H90" s="146"/>
      <c r="I90" s="146">
        <f>G90</f>
        <v>-1.1687451093166601E-2</v>
      </c>
      <c r="K90" s="146"/>
      <c r="L90" s="146"/>
      <c r="M90" s="146"/>
      <c r="N90" s="146"/>
      <c r="O90" s="146"/>
      <c r="P90" s="146"/>
      <c r="Q90" s="147">
        <f>+C90-15018.5</f>
        <v>28576.813000000002</v>
      </c>
      <c r="S90" s="9">
        <v>0.1</v>
      </c>
      <c r="T90" s="146"/>
      <c r="U90" s="146"/>
      <c r="V90" s="146"/>
      <c r="Z90" s="82">
        <f>F90</f>
        <v>1256</v>
      </c>
      <c r="AA90" s="146">
        <f>AB$3+AB$4*Z90+AB$5*Z90^2+AH90</f>
        <v>-4.6477252863845742E-3</v>
      </c>
      <c r="AB90" s="146">
        <f>IF(S90&lt;&gt;0,G90-AH90, -9999)</f>
        <v>-6.2850425567764811E-3</v>
      </c>
      <c r="AC90" s="146">
        <f>+G90-P90</f>
        <v>-1.1687451093166601E-2</v>
      </c>
      <c r="AD90" s="146">
        <f>IF(S90&lt;&gt;0,G90-AA90, -9999)</f>
        <v>-7.0397258067820268E-3</v>
      </c>
      <c r="AE90" s="146">
        <f>+(G90-AA90)^2*S90</f>
        <v>4.9557739434672861E-6</v>
      </c>
      <c r="AF90" s="82">
        <f>IF(S90&lt;&gt;0,G90-P90, -9999)</f>
        <v>-1.1687451093166601E-2</v>
      </c>
      <c r="AG90" s="9"/>
      <c r="AH90" s="82">
        <f>$AB$6*($AB$11/AI90*AJ90+$AB$12)</f>
        <v>-5.4024085363901199E-3</v>
      </c>
      <c r="AI90" s="82">
        <f>1+$AB$7*COS(AL90)</f>
        <v>0.72744469514553067</v>
      </c>
      <c r="AJ90" s="82">
        <f>SIN(AL90+RADIANS($AB$9))</f>
        <v>-0.65772381471499464</v>
      </c>
      <c r="AK90" s="82">
        <f>$AB$7*SIN(AL90)</f>
        <v>2.539015308858604E-2</v>
      </c>
      <c r="AL90" s="82">
        <f>2*ATAN(AM90)</f>
        <v>-9.2887891599969574E-2</v>
      </c>
      <c r="AM90" s="82">
        <f>SQRT((1+$AB$7)/(1-$AB$7))*TAN(AN90/2)</f>
        <v>-4.6477368455738244E-2</v>
      </c>
      <c r="AN90" s="146">
        <f>$AU90+$AB$7*SIN(AO90)</f>
        <v>-0.12294649186246157</v>
      </c>
      <c r="AO90" s="146">
        <f>$AU90+$AB$7*SIN(AP90)</f>
        <v>-0.12296362283007278</v>
      </c>
      <c r="AP90" s="146">
        <f>$AU90+$AB$7*SIN(AQ90)</f>
        <v>-0.12290056473222166</v>
      </c>
      <c r="AQ90" s="146">
        <f>$AU90+$AB$7*SIN(AR90)</f>
        <v>-0.12313268035734706</v>
      </c>
      <c r="AR90" s="146">
        <f>$AU90+$AB$7*SIN(AS90)</f>
        <v>-0.12227830008161726</v>
      </c>
      <c r="AS90" s="146">
        <f>$AU90+$AB$7*SIN(AT90)</f>
        <v>-0.12542358400868567</v>
      </c>
      <c r="AT90" s="146">
        <f>$AU90+$AB$7*SIN(AU90)</f>
        <v>-0.11385056049015882</v>
      </c>
      <c r="AU90" s="146">
        <f>RADIANS($AB$9)+$AB$18*(F90-AB$15)</f>
        <v>-0.15652122682936742</v>
      </c>
      <c r="AW90" s="90"/>
      <c r="AX90" s="96"/>
    </row>
    <row r="91" spans="1:64" s="82" customFormat="1" ht="12.95" customHeight="1" x14ac:dyDescent="0.2">
      <c r="A91" s="35" t="s">
        <v>131</v>
      </c>
      <c r="B91" s="41"/>
      <c r="C91" s="36">
        <v>43595.32</v>
      </c>
      <c r="D91" s="36"/>
      <c r="E91" s="146">
        <f>+(C91-C$7)/C$8</f>
        <v>1255.9988663049919</v>
      </c>
      <c r="F91" s="146">
        <f>ROUND(2*E91,0)/2</f>
        <v>1256</v>
      </c>
      <c r="G91" s="146">
        <f>+C91-(C$7+F91*C$8)</f>
        <v>-4.687451095378492E-3</v>
      </c>
      <c r="H91" s="146"/>
      <c r="I91" s="146">
        <f>G91</f>
        <v>-4.687451095378492E-3</v>
      </c>
      <c r="K91" s="146"/>
      <c r="L91" s="146"/>
      <c r="M91" s="146"/>
      <c r="N91" s="146"/>
      <c r="O91" s="146"/>
      <c r="P91" s="146"/>
      <c r="Q91" s="147">
        <f>+C91-15018.5</f>
        <v>28576.82</v>
      </c>
      <c r="S91" s="9">
        <v>0.1</v>
      </c>
      <c r="T91" s="146"/>
      <c r="U91" s="146"/>
      <c r="V91" s="146"/>
      <c r="Z91" s="82">
        <f>F91</f>
        <v>1256</v>
      </c>
      <c r="AA91" s="146">
        <f>AB$3+AB$4*Z91+AB$5*Z91^2+AH91</f>
        <v>-4.6477252863845742E-3</v>
      </c>
      <c r="AB91" s="146">
        <f>IF(S91&lt;&gt;0,G91-AH91, -9999)</f>
        <v>7.1495744101162783E-4</v>
      </c>
      <c r="AC91" s="146">
        <f>+G91-P91</f>
        <v>-4.687451095378492E-3</v>
      </c>
      <c r="AD91" s="146">
        <f>IF(S91&lt;&gt;0,G91-AA91, -9999)</f>
        <v>-3.9725808993917866E-5</v>
      </c>
      <c r="AE91" s="146">
        <f>+(G91-AA91)^2*S91</f>
        <v>1.5781399002212459E-10</v>
      </c>
      <c r="AF91" s="82">
        <f>IF(S91&lt;&gt;0,G91-P91, -9999)</f>
        <v>-4.687451095378492E-3</v>
      </c>
      <c r="AG91" s="9"/>
      <c r="AH91" s="82">
        <f>$AB$6*($AB$11/AI91*AJ91+$AB$12)</f>
        <v>-5.4024085363901199E-3</v>
      </c>
      <c r="AI91" s="82">
        <f>1+$AB$7*COS(AL91)</f>
        <v>0.72744469514553067</v>
      </c>
      <c r="AJ91" s="82">
        <f>SIN(AL91+RADIANS($AB$9))</f>
        <v>-0.65772381471499464</v>
      </c>
      <c r="AK91" s="82">
        <f>$AB$7*SIN(AL91)</f>
        <v>2.539015308858604E-2</v>
      </c>
      <c r="AL91" s="82">
        <f>2*ATAN(AM91)</f>
        <v>-9.2887891599969574E-2</v>
      </c>
      <c r="AM91" s="82">
        <f>SQRT((1+$AB$7)/(1-$AB$7))*TAN(AN91/2)</f>
        <v>-4.6477368455738244E-2</v>
      </c>
      <c r="AN91" s="146">
        <f>$AU91+$AB$7*SIN(AO91)</f>
        <v>-0.12294649186246157</v>
      </c>
      <c r="AO91" s="146">
        <f>$AU91+$AB$7*SIN(AP91)</f>
        <v>-0.12296362283007278</v>
      </c>
      <c r="AP91" s="146">
        <f>$AU91+$AB$7*SIN(AQ91)</f>
        <v>-0.12290056473222166</v>
      </c>
      <c r="AQ91" s="146">
        <f>$AU91+$AB$7*SIN(AR91)</f>
        <v>-0.12313268035734706</v>
      </c>
      <c r="AR91" s="146">
        <f>$AU91+$AB$7*SIN(AS91)</f>
        <v>-0.12227830008161726</v>
      </c>
      <c r="AS91" s="146">
        <f>$AU91+$AB$7*SIN(AT91)</f>
        <v>-0.12542358400868567</v>
      </c>
      <c r="AT91" s="146">
        <f>$AU91+$AB$7*SIN(AU91)</f>
        <v>-0.11385056049015882</v>
      </c>
      <c r="AU91" s="146">
        <f>RADIANS($AB$9)+$AB$18*(F91-AB$15)</f>
        <v>-0.15652122682936742</v>
      </c>
      <c r="AW91" s="90"/>
      <c r="AX91" s="96"/>
    </row>
    <row r="92" spans="1:64" s="82" customFormat="1" ht="12.95" customHeight="1" x14ac:dyDescent="0.2">
      <c r="A92" s="35" t="s">
        <v>131</v>
      </c>
      <c r="B92" s="41"/>
      <c r="C92" s="36">
        <v>43595.321000000004</v>
      </c>
      <c r="D92" s="36"/>
      <c r="E92" s="146">
        <f>+(C92-C$7)/C$8</f>
        <v>1255.999108162451</v>
      </c>
      <c r="F92" s="146">
        <f>ROUND(2*E92,0)/2</f>
        <v>1256</v>
      </c>
      <c r="G92" s="146">
        <f>+C92-(C$7+F92*C$8)</f>
        <v>-3.6874510915367864E-3</v>
      </c>
      <c r="H92" s="146"/>
      <c r="I92" s="146">
        <f>G92</f>
        <v>-3.6874510915367864E-3</v>
      </c>
      <c r="K92" s="146"/>
      <c r="L92" s="146"/>
      <c r="M92" s="146"/>
      <c r="N92" s="146"/>
      <c r="O92" s="146"/>
      <c r="P92" s="146"/>
      <c r="Q92" s="147">
        <f>+C92-15018.5</f>
        <v>28576.821000000004</v>
      </c>
      <c r="S92" s="9">
        <v>0.1</v>
      </c>
      <c r="T92" s="146"/>
      <c r="U92" s="146"/>
      <c r="V92" s="146"/>
      <c r="Z92" s="82">
        <f>F92</f>
        <v>1256</v>
      </c>
      <c r="AA92" s="146">
        <f>AB$3+AB$4*Z92+AB$5*Z92^2+AH92</f>
        <v>-4.6477252863845742E-3</v>
      </c>
      <c r="AB92" s="146">
        <f>IF(S92&lt;&gt;0,G92-AH92, -9999)</f>
        <v>1.7149574448533335E-3</v>
      </c>
      <c r="AC92" s="146">
        <f>+G92-P92</f>
        <v>-3.6874510915367864E-3</v>
      </c>
      <c r="AD92" s="146">
        <f>IF(S92&lt;&gt;0,G92-AA92, -9999)</f>
        <v>9.6027419484778775E-4</v>
      </c>
      <c r="AE92" s="146">
        <f>+(G92-AA92)^2*S92</f>
        <v>9.2212652929056708E-8</v>
      </c>
      <c r="AF92" s="82">
        <f>IF(S92&lt;&gt;0,G92-P92, -9999)</f>
        <v>-3.6874510915367864E-3</v>
      </c>
      <c r="AG92" s="9"/>
      <c r="AH92" s="82">
        <f>$AB$6*($AB$11/AI92*AJ92+$AB$12)</f>
        <v>-5.4024085363901199E-3</v>
      </c>
      <c r="AI92" s="82">
        <f>1+$AB$7*COS(AL92)</f>
        <v>0.72744469514553067</v>
      </c>
      <c r="AJ92" s="82">
        <f>SIN(AL92+RADIANS($AB$9))</f>
        <v>-0.65772381471499464</v>
      </c>
      <c r="AK92" s="82">
        <f>$AB$7*SIN(AL92)</f>
        <v>2.539015308858604E-2</v>
      </c>
      <c r="AL92" s="82">
        <f>2*ATAN(AM92)</f>
        <v>-9.2887891599969574E-2</v>
      </c>
      <c r="AM92" s="82">
        <f>SQRT((1+$AB$7)/(1-$AB$7))*TAN(AN92/2)</f>
        <v>-4.6477368455738244E-2</v>
      </c>
      <c r="AN92" s="146">
        <f>$AU92+$AB$7*SIN(AO92)</f>
        <v>-0.12294649186246157</v>
      </c>
      <c r="AO92" s="146">
        <f>$AU92+$AB$7*SIN(AP92)</f>
        <v>-0.12296362283007278</v>
      </c>
      <c r="AP92" s="146">
        <f>$AU92+$AB$7*SIN(AQ92)</f>
        <v>-0.12290056473222166</v>
      </c>
      <c r="AQ92" s="146">
        <f>$AU92+$AB$7*SIN(AR92)</f>
        <v>-0.12313268035734706</v>
      </c>
      <c r="AR92" s="146">
        <f>$AU92+$AB$7*SIN(AS92)</f>
        <v>-0.12227830008161726</v>
      </c>
      <c r="AS92" s="146">
        <f>$AU92+$AB$7*SIN(AT92)</f>
        <v>-0.12542358400868567</v>
      </c>
      <c r="AT92" s="146">
        <f>$AU92+$AB$7*SIN(AU92)</f>
        <v>-0.11385056049015882</v>
      </c>
      <c r="AU92" s="146">
        <f>RADIANS($AB$9)+$AB$18*(F92-AB$15)</f>
        <v>-0.15652122682936742</v>
      </c>
      <c r="AW92" s="90"/>
      <c r="AX92" s="96"/>
    </row>
    <row r="93" spans="1:64" s="82" customFormat="1" ht="12.95" customHeight="1" x14ac:dyDescent="0.2">
      <c r="A93" s="35" t="s">
        <v>131</v>
      </c>
      <c r="B93" s="41"/>
      <c r="C93" s="36">
        <v>43595.326999999997</v>
      </c>
      <c r="D93" s="36"/>
      <c r="E93" s="146">
        <f>+(C93-C$7)/C$8</f>
        <v>1256.0005593071985</v>
      </c>
      <c r="F93" s="146">
        <f>ROUND(2*E93,0)/2</f>
        <v>1256</v>
      </c>
      <c r="G93" s="146">
        <f>+C93-(C$7+F93*C$8)</f>
        <v>2.3125489024096169E-3</v>
      </c>
      <c r="H93" s="146"/>
      <c r="I93" s="146">
        <f>G93</f>
        <v>2.3125489024096169E-3</v>
      </c>
      <c r="K93" s="146"/>
      <c r="L93" s="146"/>
      <c r="M93" s="146"/>
      <c r="N93" s="146"/>
      <c r="O93" s="146"/>
      <c r="P93" s="146"/>
      <c r="Q93" s="147">
        <f>+C93-15018.5</f>
        <v>28576.826999999997</v>
      </c>
      <c r="S93" s="9">
        <v>0.1</v>
      </c>
      <c r="T93" s="146"/>
      <c r="U93" s="146"/>
      <c r="V93" s="146"/>
      <c r="Z93" s="82">
        <f>F93</f>
        <v>1256</v>
      </c>
      <c r="AA93" s="146">
        <f>AB$3+AB$4*Z93+AB$5*Z93^2+AH93</f>
        <v>-4.6477252863845742E-3</v>
      </c>
      <c r="AB93" s="146">
        <f>IF(S93&lt;&gt;0,G93-AH93, -9999)</f>
        <v>7.7149574387997367E-3</v>
      </c>
      <c r="AC93" s="146">
        <f>+G93-P93</f>
        <v>2.3125489024096169E-3</v>
      </c>
      <c r="AD93" s="146">
        <f>IF(S93&lt;&gt;0,G93-AA93, -9999)</f>
        <v>6.960274188794191E-3</v>
      </c>
      <c r="AE93" s="146">
        <f>+(G93-AA93)^2*S93</f>
        <v>4.8445416783194641E-6</v>
      </c>
      <c r="AF93" s="82">
        <f>IF(S93&lt;&gt;0,G93-P93, -9999)</f>
        <v>2.3125489024096169E-3</v>
      </c>
      <c r="AG93" s="9"/>
      <c r="AH93" s="82">
        <f>$AB$6*($AB$11/AI93*AJ93+$AB$12)</f>
        <v>-5.4024085363901199E-3</v>
      </c>
      <c r="AI93" s="82">
        <f>1+$AB$7*COS(AL93)</f>
        <v>0.72744469514553067</v>
      </c>
      <c r="AJ93" s="82">
        <f>SIN(AL93+RADIANS($AB$9))</f>
        <v>-0.65772381471499464</v>
      </c>
      <c r="AK93" s="82">
        <f>$AB$7*SIN(AL93)</f>
        <v>2.539015308858604E-2</v>
      </c>
      <c r="AL93" s="82">
        <f>2*ATAN(AM93)</f>
        <v>-9.2887891599969574E-2</v>
      </c>
      <c r="AM93" s="82">
        <f>SQRT((1+$AB$7)/(1-$AB$7))*TAN(AN93/2)</f>
        <v>-4.6477368455738244E-2</v>
      </c>
      <c r="AN93" s="146">
        <f>$AU93+$AB$7*SIN(AO93)</f>
        <v>-0.12294649186246157</v>
      </c>
      <c r="AO93" s="146">
        <f>$AU93+$AB$7*SIN(AP93)</f>
        <v>-0.12296362283007278</v>
      </c>
      <c r="AP93" s="146">
        <f>$AU93+$AB$7*SIN(AQ93)</f>
        <v>-0.12290056473222166</v>
      </c>
      <c r="AQ93" s="146">
        <f>$AU93+$AB$7*SIN(AR93)</f>
        <v>-0.12313268035734706</v>
      </c>
      <c r="AR93" s="146">
        <f>$AU93+$AB$7*SIN(AS93)</f>
        <v>-0.12227830008161726</v>
      </c>
      <c r="AS93" s="146">
        <f>$AU93+$AB$7*SIN(AT93)</f>
        <v>-0.12542358400868567</v>
      </c>
      <c r="AT93" s="146">
        <f>$AU93+$AB$7*SIN(AU93)</f>
        <v>-0.11385056049015882</v>
      </c>
      <c r="AU93" s="146">
        <f>RADIANS($AB$9)+$AB$18*(F93-AB$15)</f>
        <v>-0.15652122682936742</v>
      </c>
      <c r="AW93" s="90"/>
      <c r="AX93" s="96"/>
    </row>
    <row r="94" spans="1:64" s="82" customFormat="1" ht="12.95" customHeight="1" x14ac:dyDescent="0.2">
      <c r="A94" s="35" t="s">
        <v>131</v>
      </c>
      <c r="B94" s="41" t="s">
        <v>191</v>
      </c>
      <c r="C94" s="36">
        <v>43597.379000000001</v>
      </c>
      <c r="D94" s="36"/>
      <c r="E94" s="146">
        <f>+(C94-C$7)/C$8</f>
        <v>1256.4968508113357</v>
      </c>
      <c r="F94" s="146">
        <f>ROUND(2*E94,0)/2</f>
        <v>1256.5</v>
      </c>
      <c r="G94" s="146">
        <f>+C94-(C$7+F94*C$8)</f>
        <v>-1.302084578492213E-2</v>
      </c>
      <c r="H94" s="146"/>
      <c r="I94" s="146">
        <f>G94</f>
        <v>-1.302084578492213E-2</v>
      </c>
      <c r="K94" s="146"/>
      <c r="L94" s="146"/>
      <c r="M94" s="146"/>
      <c r="N94" s="146"/>
      <c r="O94" s="146"/>
      <c r="P94" s="146"/>
      <c r="Q94" s="147">
        <f>+C94-15018.5</f>
        <v>28578.879000000001</v>
      </c>
      <c r="S94" s="9">
        <v>0.1</v>
      </c>
      <c r="T94" s="146"/>
      <c r="U94" s="146"/>
      <c r="V94" s="146"/>
      <c r="Z94" s="82">
        <f>F94</f>
        <v>1256.5</v>
      </c>
      <c r="AA94" s="146">
        <f>AB$3+AB$4*Z94+AB$5*Z94^2+AH94</f>
        <v>-4.6556208042453839E-3</v>
      </c>
      <c r="AB94" s="146">
        <f>IF(S94&lt;&gt;0,G94-AH94, -9999)</f>
        <v>-7.6110808554736894E-3</v>
      </c>
      <c r="AC94" s="146">
        <f>+G94-P94</f>
        <v>-1.302084578492213E-2</v>
      </c>
      <c r="AD94" s="146">
        <f>IF(S94&lt;&gt;0,G94-AA94, -9999)</f>
        <v>-8.3652249806767456E-3</v>
      </c>
      <c r="AE94" s="146">
        <f>+(G94-AA94)^2*S94</f>
        <v>6.9976988977338266E-6</v>
      </c>
      <c r="AF94" s="82">
        <f>IF(S94&lt;&gt;0,G94-P94, -9999)</f>
        <v>-1.302084578492213E-2</v>
      </c>
      <c r="AG94" s="9"/>
      <c r="AH94" s="82">
        <f>$AB$6*($AB$11/AI94*AJ94+$AB$12)</f>
        <v>-5.409764929448441E-3</v>
      </c>
      <c r="AI94" s="82">
        <f>1+$AB$7*COS(AL94)</f>
        <v>0.72742244312207227</v>
      </c>
      <c r="AJ94" s="82">
        <f>SIN(AL94+RADIANS($AB$9))</f>
        <v>-0.65838685374991324</v>
      </c>
      <c r="AK94" s="82">
        <f>$AB$7*SIN(AL94)</f>
        <v>2.5150140449600615E-2</v>
      </c>
      <c r="AL94" s="82">
        <f>2*ATAN(AM94)</f>
        <v>-9.2007325997250464E-2</v>
      </c>
      <c r="AM94" s="82">
        <f>SQRT((1+$AB$7)/(1-$AB$7))*TAN(AN94/2)</f>
        <v>-4.6036143579700331E-2</v>
      </c>
      <c r="AN94" s="146">
        <f>$AU94+$AB$7*SIN(AO94)</f>
        <v>-0.12178221721764478</v>
      </c>
      <c r="AO94" s="146">
        <f>$AU94+$AB$7*SIN(AP94)</f>
        <v>-0.12179920246218688</v>
      </c>
      <c r="AP94" s="146">
        <f>$AU94+$AB$7*SIN(AQ94)</f>
        <v>-0.12173668971174635</v>
      </c>
      <c r="AQ94" s="146">
        <f>$AU94+$AB$7*SIN(AR94)</f>
        <v>-0.12196676494237343</v>
      </c>
      <c r="AR94" s="146">
        <f>$AU94+$AB$7*SIN(AS94)</f>
        <v>-0.12112001581196008</v>
      </c>
      <c r="AS94" s="146">
        <f>$AU94+$AB$7*SIN(AT94)</f>
        <v>-0.12423675389410216</v>
      </c>
      <c r="AT94" s="146">
        <f>$AU94+$AB$7*SIN(AU94)</f>
        <v>-0.1127703206333957</v>
      </c>
      <c r="AU94" s="146">
        <f>RADIANS($AB$9)+$AB$18*(F94-AB$15)</f>
        <v>-0.1550405931225578</v>
      </c>
      <c r="AW94" s="90"/>
      <c r="AX94" s="96"/>
    </row>
    <row r="95" spans="1:64" s="82" customFormat="1" ht="12.95" customHeight="1" x14ac:dyDescent="0.2">
      <c r="A95" s="35" t="s">
        <v>131</v>
      </c>
      <c r="B95" s="41" t="s">
        <v>191</v>
      </c>
      <c r="C95" s="36">
        <v>43597.38</v>
      </c>
      <c r="D95" s="36"/>
      <c r="E95" s="146">
        <f>+(C95-C$7)/C$8</f>
        <v>1256.4970926687929</v>
      </c>
      <c r="F95" s="146">
        <f>ROUND(2*E95,0)/2</f>
        <v>1256.5</v>
      </c>
      <c r="G95" s="146">
        <f>+C95-(C$7+F95*C$8)</f>
        <v>-1.2020845788356382E-2</v>
      </c>
      <c r="H95" s="146"/>
      <c r="I95" s="146">
        <f>G95</f>
        <v>-1.2020845788356382E-2</v>
      </c>
      <c r="K95" s="146"/>
      <c r="L95" s="146"/>
      <c r="M95" s="146"/>
      <c r="N95" s="146"/>
      <c r="O95" s="146"/>
      <c r="P95" s="146"/>
      <c r="Q95" s="147">
        <f>+C95-15018.5</f>
        <v>28578.879999999997</v>
      </c>
      <c r="S95" s="9">
        <v>0.1</v>
      </c>
      <c r="T95" s="146"/>
      <c r="U95" s="146"/>
      <c r="V95" s="146"/>
      <c r="Z95" s="82">
        <f>F95</f>
        <v>1256.5</v>
      </c>
      <c r="AA95" s="146">
        <f>AB$3+AB$4*Z95+AB$5*Z95^2+AH95</f>
        <v>-4.6556208042453839E-3</v>
      </c>
      <c r="AB95" s="146">
        <f>IF(S95&lt;&gt;0,G95-AH95, -9999)</f>
        <v>-6.6110808589079414E-3</v>
      </c>
      <c r="AC95" s="146">
        <f>+G95-P95</f>
        <v>-1.2020845788356382E-2</v>
      </c>
      <c r="AD95" s="146">
        <f>IF(S95&lt;&gt;0,G95-AA95, -9999)</f>
        <v>-7.3652249841109985E-3</v>
      </c>
      <c r="AE95" s="146">
        <f>+(G95-AA95)^2*S95</f>
        <v>5.4246539066572859E-6</v>
      </c>
      <c r="AF95" s="82">
        <f>IF(S95&lt;&gt;0,G95-P95, -9999)</f>
        <v>-1.2020845788356382E-2</v>
      </c>
      <c r="AG95" s="9"/>
      <c r="AH95" s="82">
        <f>$AB$6*($AB$11/AI95*AJ95+$AB$12)</f>
        <v>-5.409764929448441E-3</v>
      </c>
      <c r="AI95" s="82">
        <f>1+$AB$7*COS(AL95)</f>
        <v>0.72742244312207227</v>
      </c>
      <c r="AJ95" s="82">
        <f>SIN(AL95+RADIANS($AB$9))</f>
        <v>-0.65838685374991324</v>
      </c>
      <c r="AK95" s="82">
        <f>$AB$7*SIN(AL95)</f>
        <v>2.5150140449600615E-2</v>
      </c>
      <c r="AL95" s="82">
        <f>2*ATAN(AM95)</f>
        <v>-9.2007325997250464E-2</v>
      </c>
      <c r="AM95" s="82">
        <f>SQRT((1+$AB$7)/(1-$AB$7))*TAN(AN95/2)</f>
        <v>-4.6036143579700331E-2</v>
      </c>
      <c r="AN95" s="146">
        <f>$AU95+$AB$7*SIN(AO95)</f>
        <v>-0.12178221721764478</v>
      </c>
      <c r="AO95" s="146">
        <f>$AU95+$AB$7*SIN(AP95)</f>
        <v>-0.12179920246218688</v>
      </c>
      <c r="AP95" s="146">
        <f>$AU95+$AB$7*SIN(AQ95)</f>
        <v>-0.12173668971174635</v>
      </c>
      <c r="AQ95" s="146">
        <f>$AU95+$AB$7*SIN(AR95)</f>
        <v>-0.12196676494237343</v>
      </c>
      <c r="AR95" s="146">
        <f>$AU95+$AB$7*SIN(AS95)</f>
        <v>-0.12112001581196008</v>
      </c>
      <c r="AS95" s="146">
        <f>$AU95+$AB$7*SIN(AT95)</f>
        <v>-0.12423675389410216</v>
      </c>
      <c r="AT95" s="146">
        <f>$AU95+$AB$7*SIN(AU95)</f>
        <v>-0.1127703206333957</v>
      </c>
      <c r="AU95" s="146">
        <f>RADIANS($AB$9)+$AB$18*(F95-AB$15)</f>
        <v>-0.1550405931225578</v>
      </c>
      <c r="AW95" s="90"/>
      <c r="AX95" s="96"/>
    </row>
    <row r="96" spans="1:64" s="82" customFormat="1" ht="12.95" customHeight="1" x14ac:dyDescent="0.2">
      <c r="A96" s="35" t="s">
        <v>140</v>
      </c>
      <c r="B96" s="41" t="s">
        <v>191</v>
      </c>
      <c r="C96" s="36">
        <v>43754.491999999998</v>
      </c>
      <c r="D96" s="36"/>
      <c r="E96" s="146">
        <f>+(C96-C$7)/C$8</f>
        <v>1294.4958016346172</v>
      </c>
      <c r="F96" s="146">
        <f>ROUND(2*E96,0)/2</f>
        <v>1294.5</v>
      </c>
      <c r="G96" s="146">
        <f>+C96-(C$7+F96*C$8)</f>
        <v>-1.7358841920213308E-2</v>
      </c>
      <c r="H96" s="146"/>
      <c r="I96" s="146">
        <f>G96</f>
        <v>-1.7358841920213308E-2</v>
      </c>
      <c r="K96" s="146"/>
      <c r="L96" s="146"/>
      <c r="M96" s="146"/>
      <c r="N96" s="146"/>
      <c r="O96" s="146"/>
      <c r="P96" s="146"/>
      <c r="Q96" s="147">
        <f>+C96-15018.5</f>
        <v>28735.991999999998</v>
      </c>
      <c r="S96" s="9">
        <v>0.1</v>
      </c>
      <c r="T96" s="146"/>
      <c r="U96" s="146"/>
      <c r="V96" s="146"/>
      <c r="Z96" s="82">
        <f>F96</f>
        <v>1294.5</v>
      </c>
      <c r="AA96" s="146">
        <f>AB$3+AB$4*Z96+AB$5*Z96^2+AH96</f>
        <v>-5.2330618010499996E-3</v>
      </c>
      <c r="AB96" s="146">
        <f>IF(S96&lt;&gt;0,G96-AH96, -9999)</f>
        <v>-1.1412622780453525E-2</v>
      </c>
      <c r="AC96" s="146">
        <f>+G96-P96</f>
        <v>-1.7358841920213308E-2</v>
      </c>
      <c r="AD96" s="146">
        <f>IF(S96&lt;&gt;0,G96-AA96, -9999)</f>
        <v>-1.2125780119163309E-2</v>
      </c>
      <c r="AE96" s="146">
        <f>+(G96-AA96)^2*S96</f>
        <v>1.4703454349829615E-5</v>
      </c>
      <c r="AF96" s="82">
        <f>IF(S96&lt;&gt;0,G96-P96, -9999)</f>
        <v>-1.7358841920213308E-2</v>
      </c>
      <c r="AG96" s="9"/>
      <c r="AH96" s="82">
        <f>$AB$6*($AB$11/AI96*AJ96+$AB$12)</f>
        <v>-5.9462191397597827E-3</v>
      </c>
      <c r="AI96" s="82">
        <f>1+$AB$7*COS(AL96)</f>
        <v>0.72635156554344793</v>
      </c>
      <c r="AJ96" s="82">
        <f>SIN(AL96+RADIANS($AB$9))</f>
        <v>-0.70716259065336495</v>
      </c>
      <c r="AK96" s="82">
        <f>$AB$7*SIN(AL96)</f>
        <v>6.898434434905492E-3</v>
      </c>
      <c r="AL96" s="82">
        <f>2*ATAN(AM96)</f>
        <v>-2.5203775379031294E-2</v>
      </c>
      <c r="AM96" s="82">
        <f>SQRT((1+$AB$7)/(1-$AB$7))*TAN(AN96/2)</f>
        <v>-1.2602554823628547E-2</v>
      </c>
      <c r="AN96" s="146">
        <f>$AU96+$AB$7*SIN(AO96)</f>
        <v>-3.3376472143891667E-2</v>
      </c>
      <c r="AO96" s="146">
        <f>$AU96+$AB$7*SIN(AP96)</f>
        <v>-3.338134975090714E-2</v>
      </c>
      <c r="AP96" s="146">
        <f>$AU96+$AB$7*SIN(AQ96)</f>
        <v>-3.3363521129134793E-2</v>
      </c>
      <c r="AQ96" s="146">
        <f>$AU96+$AB$7*SIN(AR96)</f>
        <v>-3.3428688331946718E-2</v>
      </c>
      <c r="AR96" s="146">
        <f>$AU96+$AB$7*SIN(AS96)</f>
        <v>-3.3190489769708356E-2</v>
      </c>
      <c r="AS96" s="146">
        <f>$AU96+$AB$7*SIN(AT96)</f>
        <v>-3.4061160214242797E-2</v>
      </c>
      <c r="AT96" s="146">
        <f>$AU96+$AB$7*SIN(AU96)</f>
        <v>-3.0878780166591464E-2</v>
      </c>
      <c r="AU96" s="146">
        <f>RADIANS($AB$9)+$AB$18*(F96-AB$15)</f>
        <v>-4.2512431405057338E-2</v>
      </c>
      <c r="AW96" s="90"/>
      <c r="AX96" s="96"/>
    </row>
    <row r="97" spans="1:50" s="82" customFormat="1" ht="12.95" customHeight="1" x14ac:dyDescent="0.2">
      <c r="A97" s="35" t="s">
        <v>141</v>
      </c>
      <c r="B97" s="41" t="s">
        <v>191</v>
      </c>
      <c r="C97" s="36">
        <v>43812.379000000001</v>
      </c>
      <c r="D97" s="36"/>
      <c r="E97" s="146">
        <f>+(C97-C$7)/C$8</f>
        <v>1308.496204314901</v>
      </c>
      <c r="F97" s="146">
        <f>ROUND(2*E97,0)/2</f>
        <v>1308.5</v>
      </c>
      <c r="G97" s="146">
        <f>+C97-(C$7+F97*C$8)</f>
        <v>-1.56938931249897E-2</v>
      </c>
      <c r="H97" s="146"/>
      <c r="I97" s="146">
        <f>G97</f>
        <v>-1.56938931249897E-2</v>
      </c>
      <c r="K97" s="146"/>
      <c r="L97" s="146"/>
      <c r="M97" s="146"/>
      <c r="N97" s="146"/>
      <c r="O97" s="146"/>
      <c r="P97" s="146"/>
      <c r="Q97" s="147">
        <f>+C97-15018.5</f>
        <v>28793.879000000001</v>
      </c>
      <c r="S97" s="9">
        <v>0.1</v>
      </c>
      <c r="T97" s="146"/>
      <c r="U97" s="146"/>
      <c r="V97" s="146"/>
      <c r="Z97" s="82">
        <f>F97</f>
        <v>1308.5</v>
      </c>
      <c r="AA97" s="146">
        <f>AB$3+AB$4*Z97+AB$5*Z97^2+AH97</f>
        <v>-5.434189980137805E-3</v>
      </c>
      <c r="AB97" s="146">
        <f>IF(S97&lt;&gt;0,G97-AH97, -9999)</f>
        <v>-9.5616528200962309E-3</v>
      </c>
      <c r="AC97" s="146">
        <f>+G97-P97</f>
        <v>-1.56938931249897E-2</v>
      </c>
      <c r="AD97" s="146">
        <f>IF(S97&lt;&gt;0,G97-AA97, -9999)</f>
        <v>-1.0259703144851895E-2</v>
      </c>
      <c r="AE97" s="146">
        <f>+(G97-AA97)^2*S97</f>
        <v>1.0526150862048386E-5</v>
      </c>
      <c r="AF97" s="82">
        <f>IF(S97&lt;&gt;0,G97-P97, -9999)</f>
        <v>-1.56938931249897E-2</v>
      </c>
      <c r="AG97" s="9"/>
      <c r="AH97" s="82">
        <f>$AB$6*($AB$11/AI97*AJ97+$AB$12)</f>
        <v>-6.1322403048934679E-3</v>
      </c>
      <c r="AI97" s="82">
        <f>1+$AB$7*COS(AL97)</f>
        <v>0.72626468114833331</v>
      </c>
      <c r="AJ97" s="82">
        <f>SIN(AL97+RADIANS($AB$9))</f>
        <v>-0.72432553682893475</v>
      </c>
      <c r="AK97" s="82">
        <f>$AB$7*SIN(AL97)</f>
        <v>1.7114716155362537E-4</v>
      </c>
      <c r="AL97" s="82">
        <f>2*ATAN(AM97)</f>
        <v>-6.2522856009413386E-4</v>
      </c>
      <c r="AM97" s="82">
        <f>SQRT((1+$AB$7)/(1-$AB$7))*TAN(AN97/2)</f>
        <v>-3.1261429023075763E-4</v>
      </c>
      <c r="AN97" s="146">
        <f>$AU97+$AB$7*SIN(AO97)</f>
        <v>-8.2800118049694636E-4</v>
      </c>
      <c r="AO97" s="146">
        <f>$AU97+$AB$7*SIN(AP97)</f>
        <v>-8.2812264217943423E-4</v>
      </c>
      <c r="AP97" s="146">
        <f>$AU97+$AB$7*SIN(AQ97)</f>
        <v>-8.2767892267373373E-4</v>
      </c>
      <c r="AQ97" s="146">
        <f>$AU97+$AB$7*SIN(AR97)</f>
        <v>-8.2929990301751247E-4</v>
      </c>
      <c r="AR97" s="146">
        <f>$AU97+$AB$7*SIN(AS97)</f>
        <v>-8.2337819518973204E-4</v>
      </c>
      <c r="AS97" s="146">
        <f>$AU97+$AB$7*SIN(AT97)</f>
        <v>-8.4501116807649576E-4</v>
      </c>
      <c r="AT97" s="146">
        <f>$AU97+$AB$7*SIN(AU97)</f>
        <v>-7.6598236107829152E-4</v>
      </c>
      <c r="AU97" s="146">
        <f>RADIANS($AB$9)+$AB$18*(F97-AB$15)</f>
        <v>-1.0546876143995298E-3</v>
      </c>
      <c r="AW97" s="90"/>
      <c r="AX97" s="96"/>
    </row>
    <row r="98" spans="1:50" s="82" customFormat="1" ht="12.95" customHeight="1" x14ac:dyDescent="0.2">
      <c r="A98" s="35" t="s">
        <v>141</v>
      </c>
      <c r="B98" s="41" t="s">
        <v>191</v>
      </c>
      <c r="C98" s="36">
        <v>43812.381000000001</v>
      </c>
      <c r="D98" s="36"/>
      <c r="E98" s="146">
        <f>+(C98-C$7)/C$8</f>
        <v>1308.4966880298173</v>
      </c>
      <c r="F98" s="146">
        <f>ROUND(2*E98,0)/2</f>
        <v>1308.5</v>
      </c>
      <c r="G98" s="146">
        <f>+C98-(C$7+F98*C$8)</f>
        <v>-1.3693893124582246E-2</v>
      </c>
      <c r="H98" s="146"/>
      <c r="I98" s="146">
        <f>G98</f>
        <v>-1.3693893124582246E-2</v>
      </c>
      <c r="K98" s="146"/>
      <c r="L98" s="146"/>
      <c r="M98" s="146"/>
      <c r="N98" s="146"/>
      <c r="O98" s="146"/>
      <c r="P98" s="146"/>
      <c r="Q98" s="147">
        <f>+C98-15018.5</f>
        <v>28793.881000000001</v>
      </c>
      <c r="S98" s="9">
        <v>0.1</v>
      </c>
      <c r="T98" s="146"/>
      <c r="U98" s="146"/>
      <c r="V98" s="146"/>
      <c r="Z98" s="82">
        <f>F98</f>
        <v>1308.5</v>
      </c>
      <c r="AA98" s="146">
        <f>AB$3+AB$4*Z98+AB$5*Z98^2+AH98</f>
        <v>-5.434189980137805E-3</v>
      </c>
      <c r="AB98" s="146">
        <f>IF(S98&lt;&gt;0,G98-AH98, -9999)</f>
        <v>-7.5616528196887781E-3</v>
      </c>
      <c r="AC98" s="146">
        <f>+G98-P98</f>
        <v>-1.3693893124582246E-2</v>
      </c>
      <c r="AD98" s="146">
        <f>IF(S98&lt;&gt;0,G98-AA98, -9999)</f>
        <v>-8.259703144444441E-3</v>
      </c>
      <c r="AE98" s="146">
        <f>+(G98-AA98)^2*S98</f>
        <v>6.8222696034345379E-6</v>
      </c>
      <c r="AF98" s="82">
        <f>IF(S98&lt;&gt;0,G98-P98, -9999)</f>
        <v>-1.3693893124582246E-2</v>
      </c>
      <c r="AG98" s="9"/>
      <c r="AH98" s="82">
        <f>$AB$6*($AB$11/AI98*AJ98+$AB$12)</f>
        <v>-6.1322403048934679E-3</v>
      </c>
      <c r="AI98" s="82">
        <f>1+$AB$7*COS(AL98)</f>
        <v>0.72626468114833331</v>
      </c>
      <c r="AJ98" s="82">
        <f>SIN(AL98+RADIANS($AB$9))</f>
        <v>-0.72432553682893475</v>
      </c>
      <c r="AK98" s="82">
        <f>$AB$7*SIN(AL98)</f>
        <v>1.7114716155362537E-4</v>
      </c>
      <c r="AL98" s="82">
        <f>2*ATAN(AM98)</f>
        <v>-6.2522856009413386E-4</v>
      </c>
      <c r="AM98" s="82">
        <f>SQRT((1+$AB$7)/(1-$AB$7))*TAN(AN98/2)</f>
        <v>-3.1261429023075763E-4</v>
      </c>
      <c r="AN98" s="146">
        <f>$AU98+$AB$7*SIN(AO98)</f>
        <v>-8.2800118049694636E-4</v>
      </c>
      <c r="AO98" s="146">
        <f>$AU98+$AB$7*SIN(AP98)</f>
        <v>-8.2812264217943423E-4</v>
      </c>
      <c r="AP98" s="146">
        <f>$AU98+$AB$7*SIN(AQ98)</f>
        <v>-8.2767892267373373E-4</v>
      </c>
      <c r="AQ98" s="146">
        <f>$AU98+$AB$7*SIN(AR98)</f>
        <v>-8.2929990301751247E-4</v>
      </c>
      <c r="AR98" s="146">
        <f>$AU98+$AB$7*SIN(AS98)</f>
        <v>-8.2337819518973204E-4</v>
      </c>
      <c r="AS98" s="146">
        <f>$AU98+$AB$7*SIN(AT98)</f>
        <v>-8.4501116807649576E-4</v>
      </c>
      <c r="AT98" s="146">
        <f>$AU98+$AB$7*SIN(AU98)</f>
        <v>-7.6598236107829152E-4</v>
      </c>
      <c r="AU98" s="146">
        <f>RADIANS($AB$9)+$AB$18*(F98-AB$15)</f>
        <v>-1.0546876143995298E-3</v>
      </c>
      <c r="AW98" s="90"/>
      <c r="AX98" s="96"/>
    </row>
    <row r="99" spans="1:50" s="82" customFormat="1" ht="12.95" customHeight="1" x14ac:dyDescent="0.2">
      <c r="A99" s="35" t="s">
        <v>142</v>
      </c>
      <c r="B99" s="41" t="s">
        <v>191</v>
      </c>
      <c r="C99" s="36">
        <v>43812.381999999998</v>
      </c>
      <c r="D99" s="36"/>
      <c r="E99" s="146">
        <f>+(C99-C$7)/C$8</f>
        <v>1308.4969298872745</v>
      </c>
      <c r="F99" s="146">
        <f>ROUND(2*E99,0)/2</f>
        <v>1308.5</v>
      </c>
      <c r="G99" s="146">
        <f>+C99-(C$7+F99*C$8)</f>
        <v>-1.2693893128016498E-2</v>
      </c>
      <c r="H99" s="146"/>
      <c r="I99" s="146">
        <f>G99</f>
        <v>-1.2693893128016498E-2</v>
      </c>
      <c r="K99" s="146"/>
      <c r="L99" s="146"/>
      <c r="M99" s="146"/>
      <c r="N99" s="146"/>
      <c r="O99" s="146"/>
      <c r="P99" s="146"/>
      <c r="Q99" s="147">
        <f>+C99-15018.5</f>
        <v>28793.881999999998</v>
      </c>
      <c r="S99" s="9">
        <v>0.1</v>
      </c>
      <c r="T99" s="146"/>
      <c r="U99" s="146"/>
      <c r="V99" s="146"/>
      <c r="Z99" s="82">
        <f>F99</f>
        <v>1308.5</v>
      </c>
      <c r="AA99" s="146">
        <f>AB$3+AB$4*Z99+AB$5*Z99^2+AH99</f>
        <v>-5.434189980137805E-3</v>
      </c>
      <c r="AB99" s="146">
        <f>IF(S99&lt;&gt;0,G99-AH99, -9999)</f>
        <v>-6.5616528231230301E-3</v>
      </c>
      <c r="AC99" s="146">
        <f>+G99-P99</f>
        <v>-1.2693893128016498E-2</v>
      </c>
      <c r="AD99" s="146">
        <f>IF(S99&lt;&gt;0,G99-AA99, -9999)</f>
        <v>-7.259703147878693E-3</v>
      </c>
      <c r="AE99" s="146">
        <f>+(G99-AA99)^2*S99</f>
        <v>5.2703289795319803E-6</v>
      </c>
      <c r="AF99" s="82">
        <f>IF(S99&lt;&gt;0,G99-P99, -9999)</f>
        <v>-1.2693893128016498E-2</v>
      </c>
      <c r="AG99" s="9"/>
      <c r="AH99" s="82">
        <f>$AB$6*($AB$11/AI99*AJ99+$AB$12)</f>
        <v>-6.1322403048934679E-3</v>
      </c>
      <c r="AI99" s="82">
        <f>1+$AB$7*COS(AL99)</f>
        <v>0.72626468114833331</v>
      </c>
      <c r="AJ99" s="82">
        <f>SIN(AL99+RADIANS($AB$9))</f>
        <v>-0.72432553682893475</v>
      </c>
      <c r="AK99" s="82">
        <f>$AB$7*SIN(AL99)</f>
        <v>1.7114716155362537E-4</v>
      </c>
      <c r="AL99" s="82">
        <f>2*ATAN(AM99)</f>
        <v>-6.2522856009413386E-4</v>
      </c>
      <c r="AM99" s="82">
        <f>SQRT((1+$AB$7)/(1-$AB$7))*TAN(AN99/2)</f>
        <v>-3.1261429023075763E-4</v>
      </c>
      <c r="AN99" s="146">
        <f>$AU99+$AB$7*SIN(AO99)</f>
        <v>-8.2800118049694636E-4</v>
      </c>
      <c r="AO99" s="146">
        <f>$AU99+$AB$7*SIN(AP99)</f>
        <v>-8.2812264217943423E-4</v>
      </c>
      <c r="AP99" s="146">
        <f>$AU99+$AB$7*SIN(AQ99)</f>
        <v>-8.2767892267373373E-4</v>
      </c>
      <c r="AQ99" s="146">
        <f>$AU99+$AB$7*SIN(AR99)</f>
        <v>-8.2929990301751247E-4</v>
      </c>
      <c r="AR99" s="146">
        <f>$AU99+$AB$7*SIN(AS99)</f>
        <v>-8.2337819518973204E-4</v>
      </c>
      <c r="AS99" s="146">
        <f>$AU99+$AB$7*SIN(AT99)</f>
        <v>-8.4501116807649576E-4</v>
      </c>
      <c r="AT99" s="146">
        <f>$AU99+$AB$7*SIN(AU99)</f>
        <v>-7.6598236107829152E-4</v>
      </c>
      <c r="AU99" s="146">
        <f>RADIANS($AB$9)+$AB$18*(F99-AB$15)</f>
        <v>-1.0546876143995298E-3</v>
      </c>
      <c r="AW99" s="90"/>
      <c r="AX99" s="96"/>
    </row>
    <row r="100" spans="1:50" s="82" customFormat="1" ht="12.95" customHeight="1" x14ac:dyDescent="0.2">
      <c r="A100" s="35" t="s">
        <v>141</v>
      </c>
      <c r="B100" s="41" t="s">
        <v>191</v>
      </c>
      <c r="C100" s="36">
        <v>43812.387999999999</v>
      </c>
      <c r="D100" s="36"/>
      <c r="E100" s="146">
        <f>+(C100-C$7)/C$8</f>
        <v>1308.4983810320239</v>
      </c>
      <c r="F100" s="146">
        <f>ROUND(2*E100,0)/2</f>
        <v>1308.5</v>
      </c>
      <c r="G100" s="146">
        <f>+C100-(C$7+F100*C$8)</f>
        <v>-6.6938931267941371E-3</v>
      </c>
      <c r="H100" s="146"/>
      <c r="I100" s="146">
        <f>G100</f>
        <v>-6.6938931267941371E-3</v>
      </c>
      <c r="K100" s="146"/>
      <c r="L100" s="146"/>
      <c r="M100" s="146"/>
      <c r="N100" s="146"/>
      <c r="O100" s="146"/>
      <c r="P100" s="146"/>
      <c r="Q100" s="147">
        <f>+C100-15018.5</f>
        <v>28793.887999999999</v>
      </c>
      <c r="S100" s="9">
        <v>0.1</v>
      </c>
      <c r="T100" s="146"/>
      <c r="U100" s="146"/>
      <c r="V100" s="146"/>
      <c r="Z100" s="82">
        <f>F100</f>
        <v>1308.5</v>
      </c>
      <c r="AA100" s="146">
        <f>AB$3+AB$4*Z100+AB$5*Z100^2+AH100</f>
        <v>-5.434189980137805E-3</v>
      </c>
      <c r="AB100" s="146">
        <f>IF(S100&lt;&gt;0,G100-AH100, -9999)</f>
        <v>-5.6165282190066921E-4</v>
      </c>
      <c r="AC100" s="146">
        <f>+G100-P100</f>
        <v>-6.6938931267941371E-3</v>
      </c>
      <c r="AD100" s="146">
        <f>IF(S100&lt;&gt;0,G100-AA100, -9999)</f>
        <v>-1.2597031466563321E-3</v>
      </c>
      <c r="AE100" s="146">
        <f>+(G100-AA100)^2*S100</f>
        <v>1.5868520176958646E-7</v>
      </c>
      <c r="AF100" s="82">
        <f>IF(S100&lt;&gt;0,G100-P100, -9999)</f>
        <v>-6.6938931267941371E-3</v>
      </c>
      <c r="AG100" s="9"/>
      <c r="AH100" s="82">
        <f>$AB$6*($AB$11/AI100*AJ100+$AB$12)</f>
        <v>-6.1322403048934679E-3</v>
      </c>
      <c r="AI100" s="82">
        <f>1+$AB$7*COS(AL100)</f>
        <v>0.72626468114833331</v>
      </c>
      <c r="AJ100" s="82">
        <f>SIN(AL100+RADIANS($AB$9))</f>
        <v>-0.72432553682893475</v>
      </c>
      <c r="AK100" s="82">
        <f>$AB$7*SIN(AL100)</f>
        <v>1.7114716155362537E-4</v>
      </c>
      <c r="AL100" s="82">
        <f>2*ATAN(AM100)</f>
        <v>-6.2522856009413386E-4</v>
      </c>
      <c r="AM100" s="82">
        <f>SQRT((1+$AB$7)/(1-$AB$7))*TAN(AN100/2)</f>
        <v>-3.1261429023075763E-4</v>
      </c>
      <c r="AN100" s="146">
        <f>$AU100+$AB$7*SIN(AO100)</f>
        <v>-8.2800118049694636E-4</v>
      </c>
      <c r="AO100" s="146">
        <f>$AU100+$AB$7*SIN(AP100)</f>
        <v>-8.2812264217943423E-4</v>
      </c>
      <c r="AP100" s="146">
        <f>$AU100+$AB$7*SIN(AQ100)</f>
        <v>-8.2767892267373373E-4</v>
      </c>
      <c r="AQ100" s="146">
        <f>$AU100+$AB$7*SIN(AR100)</f>
        <v>-8.2929990301751247E-4</v>
      </c>
      <c r="AR100" s="146">
        <f>$AU100+$AB$7*SIN(AS100)</f>
        <v>-8.2337819518973204E-4</v>
      </c>
      <c r="AS100" s="146">
        <f>$AU100+$AB$7*SIN(AT100)</f>
        <v>-8.4501116807649576E-4</v>
      </c>
      <c r="AT100" s="146">
        <f>$AU100+$AB$7*SIN(AU100)</f>
        <v>-7.6598236107829152E-4</v>
      </c>
      <c r="AU100" s="146">
        <f>RADIANS($AB$9)+$AB$18*(F100-AB$15)</f>
        <v>-1.0546876143995298E-3</v>
      </c>
      <c r="AW100" s="90"/>
      <c r="AX100" s="96"/>
    </row>
    <row r="101" spans="1:50" s="82" customFormat="1" ht="12.95" customHeight="1" x14ac:dyDescent="0.2">
      <c r="A101" s="35" t="s">
        <v>144</v>
      </c>
      <c r="B101" s="41" t="s">
        <v>191</v>
      </c>
      <c r="C101" s="36">
        <v>43820.641000000003</v>
      </c>
      <c r="D101" s="36"/>
      <c r="E101" s="146">
        <f>+(C101-C$7)/C$8</f>
        <v>1310.4944306341872</v>
      </c>
      <c r="F101" s="146">
        <f>ROUND(2*E101,0)/2</f>
        <v>1310.5</v>
      </c>
      <c r="G101" s="146">
        <f>+C101-(C$7+F101*C$8)</f>
        <v>-2.3027471863315441E-2</v>
      </c>
      <c r="H101" s="146"/>
      <c r="I101" s="146">
        <f>G101</f>
        <v>-2.3027471863315441E-2</v>
      </c>
      <c r="K101" s="146"/>
      <c r="L101" s="146"/>
      <c r="M101" s="146"/>
      <c r="N101" s="146"/>
      <c r="O101" s="146"/>
      <c r="P101" s="146"/>
      <c r="Q101" s="147">
        <f>+C101-15018.5</f>
        <v>28802.141000000003</v>
      </c>
      <c r="S101" s="9">
        <v>0.1</v>
      </c>
      <c r="T101" s="146"/>
      <c r="U101" s="146"/>
      <c r="V101" s="146"/>
      <c r="Z101" s="82">
        <f>F101</f>
        <v>1310.5</v>
      </c>
      <c r="AA101" s="146">
        <f>AB$3+AB$4*Z101+AB$5*Z101^2+AH101</f>
        <v>-5.462396042967773E-3</v>
      </c>
      <c r="AB101" s="146">
        <f>IF(S101&lt;&gt;0,G101-AH101, -9999)</f>
        <v>-1.6869183931384583E-2</v>
      </c>
      <c r="AC101" s="146">
        <f>+G101-P101</f>
        <v>-2.3027471863315441E-2</v>
      </c>
      <c r="AD101" s="146">
        <f>IF(S101&lt;&gt;0,G101-AA101, -9999)</f>
        <v>-1.7565075820347668E-2</v>
      </c>
      <c r="AE101" s="146">
        <f>+(G101-AA101)^2*S101</f>
        <v>3.0853188857456235E-5</v>
      </c>
      <c r="AF101" s="82">
        <f>IF(S101&lt;&gt;0,G101-P101, -9999)</f>
        <v>-2.3027471863315441E-2</v>
      </c>
      <c r="AG101" s="9"/>
      <c r="AH101" s="82">
        <f>$AB$6*($AB$11/AI101*AJ101+$AB$12)</f>
        <v>-6.1582879319308564E-3</v>
      </c>
      <c r="AI101" s="82">
        <f>1+$AB$7*COS(AL101)</f>
        <v>0.72626576738397941</v>
      </c>
      <c r="AJ101" s="82">
        <f>SIN(AL101+RADIANS($AB$9))</f>
        <v>-0.72674171113880925</v>
      </c>
      <c r="AK101" s="82">
        <f>$AB$7*SIN(AL101)</f>
        <v>-7.8991916857385142E-4</v>
      </c>
      <c r="AL101" s="82">
        <f>2*ATAN(AM101)</f>
        <v>2.8857076748857926E-3</v>
      </c>
      <c r="AM101" s="82">
        <f>SQRT((1+$AB$7)/(1-$AB$7))*TAN(AN101/2)</f>
        <v>1.4428548387011831E-3</v>
      </c>
      <c r="AN101" s="146">
        <f>$AU101+$AB$7*SIN(AO101)</f>
        <v>3.8215915309398837E-3</v>
      </c>
      <c r="AO101" s="146">
        <f>$AU101+$AB$7*SIN(AP101)</f>
        <v>3.8221521038127961E-3</v>
      </c>
      <c r="AP101" s="146">
        <f>$AU101+$AB$7*SIN(AQ101)</f>
        <v>3.820104224649123E-3</v>
      </c>
      <c r="AQ101" s="146">
        <f>$AU101+$AB$7*SIN(AR101)</f>
        <v>3.8275855162263929E-3</v>
      </c>
      <c r="AR101" s="146">
        <f>$AU101+$AB$7*SIN(AS101)</f>
        <v>3.8002549380666767E-3</v>
      </c>
      <c r="AS101" s="146">
        <f>$AU101+$AB$7*SIN(AT101)</f>
        <v>3.900098741626193E-3</v>
      </c>
      <c r="AT101" s="146">
        <f>$AU101+$AB$7*SIN(AU101)</f>
        <v>3.5353505059397541E-3</v>
      </c>
      <c r="AU101" s="146">
        <f>RADIANS($AB$9)+$AB$18*(F101-AB$15)</f>
        <v>4.8678472128376171E-3</v>
      </c>
      <c r="AW101" s="90"/>
      <c r="AX101" s="96"/>
    </row>
    <row r="102" spans="1:50" s="82" customFormat="1" ht="12.95" customHeight="1" x14ac:dyDescent="0.2">
      <c r="A102" s="35" t="s">
        <v>142</v>
      </c>
      <c r="B102" s="41" t="s">
        <v>191</v>
      </c>
      <c r="C102" s="36">
        <v>43841.322</v>
      </c>
      <c r="D102" s="36"/>
      <c r="E102" s="146">
        <f>+(C102-C$7)/C$8</f>
        <v>1315.4962847263132</v>
      </c>
      <c r="F102" s="146">
        <f>ROUND(2*E102,0)/2</f>
        <v>1315.5</v>
      </c>
      <c r="G102" s="146">
        <f>+C102-(C$7+F102*C$8)</f>
        <v>-1.5361418729298748E-2</v>
      </c>
      <c r="H102" s="146"/>
      <c r="I102" s="146">
        <f>G102</f>
        <v>-1.5361418729298748E-2</v>
      </c>
      <c r="K102" s="146"/>
      <c r="L102" s="146"/>
      <c r="M102" s="146"/>
      <c r="N102" s="146"/>
      <c r="O102" s="146"/>
      <c r="P102" s="146"/>
      <c r="Q102" s="147">
        <f>+C102-15018.5</f>
        <v>28822.822</v>
      </c>
      <c r="S102" s="9">
        <v>0.1</v>
      </c>
      <c r="T102" s="146"/>
      <c r="U102" s="146"/>
      <c r="V102" s="146"/>
      <c r="Z102" s="82">
        <f>F102</f>
        <v>1315.5</v>
      </c>
      <c r="AA102" s="146">
        <f>AB$3+AB$4*Z102+AB$5*Z102^2+AH102</f>
        <v>-5.5323285236808318E-3</v>
      </c>
      <c r="AB102" s="146">
        <f>IF(S102&lt;&gt;0,G102-AH102, -9999)</f>
        <v>-9.1385947243540835E-3</v>
      </c>
      <c r="AC102" s="146">
        <f>+G102-P102</f>
        <v>-1.5361418729298748E-2</v>
      </c>
      <c r="AD102" s="146">
        <f>IF(S102&lt;&gt;0,G102-AA102, -9999)</f>
        <v>-9.8290902056179172E-3</v>
      </c>
      <c r="AE102" s="146">
        <f>+(G102-AA102)^2*S102</f>
        <v>9.6611014270174073E-6</v>
      </c>
      <c r="AF102" s="82">
        <f>IF(S102&lt;&gt;0,G102-P102, -9999)</f>
        <v>-1.5361418729298748E-2</v>
      </c>
      <c r="AG102" s="9"/>
      <c r="AH102" s="82">
        <f>$AB$6*($AB$11/AI102*AJ102+$AB$12)</f>
        <v>-6.2228240049446654E-3</v>
      </c>
      <c r="AI102" s="82">
        <f>1+$AB$7*COS(AL102)</f>
        <v>0.72628324569660829</v>
      </c>
      <c r="AJ102" s="82">
        <f>SIN(AL102+RADIANS($AB$9))</f>
        <v>-0.73274301809470221</v>
      </c>
      <c r="AK102" s="82">
        <f>$AB$7*SIN(AL102)</f>
        <v>-3.1925682124684281E-3</v>
      </c>
      <c r="AL102" s="82">
        <f>2*ATAN(AM102)</f>
        <v>1.1663237262992439E-2</v>
      </c>
      <c r="AM102" s="82">
        <f>SQRT((1+$AB$7)/(1-$AB$7))*TAN(AN102/2)</f>
        <v>5.8316847391886029E-3</v>
      </c>
      <c r="AN102" s="146">
        <f>$AU102+$AB$7*SIN(AO102)</f>
        <v>1.5445698669077908E-2</v>
      </c>
      <c r="AO102" s="146">
        <f>$AU102+$AB$7*SIN(AP102)</f>
        <v>1.5447962610049812E-2</v>
      </c>
      <c r="AP102" s="146">
        <f>$AU102+$AB$7*SIN(AQ102)</f>
        <v>1.5439691077702454E-2</v>
      </c>
      <c r="AQ102" s="146">
        <f>$AU102+$AB$7*SIN(AR102)</f>
        <v>1.5469911944688924E-2</v>
      </c>
      <c r="AR102" s="146">
        <f>$AU102+$AB$7*SIN(AS102)</f>
        <v>1.5359497066500161E-2</v>
      </c>
      <c r="AS102" s="146">
        <f>$AU102+$AB$7*SIN(AT102)</f>
        <v>1.5762909485859095E-2</v>
      </c>
      <c r="AT102" s="146">
        <f>$AU102+$AB$7*SIN(AU102)</f>
        <v>1.4289011546337141E-2</v>
      </c>
      <c r="AU102" s="146">
        <f>RADIANS($AB$9)+$AB$18*(F102-AB$15)</f>
        <v>1.9674184280929374E-2</v>
      </c>
      <c r="AW102" s="90"/>
      <c r="AX102" s="96"/>
    </row>
    <row r="103" spans="1:50" s="82" customFormat="1" ht="12.95" customHeight="1" x14ac:dyDescent="0.2">
      <c r="A103" s="35" t="s">
        <v>142</v>
      </c>
      <c r="B103" s="41"/>
      <c r="C103" s="36">
        <v>43843.404999999999</v>
      </c>
      <c r="D103" s="36"/>
      <c r="E103" s="146">
        <f>+(C103-C$7)/C$8</f>
        <v>1316.0000738116521</v>
      </c>
      <c r="F103" s="146">
        <f>ROUND(2*E103,0)/2</f>
        <v>1316</v>
      </c>
      <c r="G103" s="146">
        <f>+C103-(C$7+F103*C$8)</f>
        <v>3.0518658604705706E-4</v>
      </c>
      <c r="H103" s="146"/>
      <c r="I103" s="146">
        <f>G103</f>
        <v>3.0518658604705706E-4</v>
      </c>
      <c r="K103" s="146"/>
      <c r="L103" s="146"/>
      <c r="M103" s="146"/>
      <c r="N103" s="146"/>
      <c r="O103" s="146"/>
      <c r="P103" s="146"/>
      <c r="Q103" s="147">
        <f>+C103-15018.5</f>
        <v>28824.904999999999</v>
      </c>
      <c r="S103" s="9">
        <v>0.1</v>
      </c>
      <c r="T103" s="146"/>
      <c r="U103" s="146"/>
      <c r="V103" s="146"/>
      <c r="Z103" s="82">
        <f>F103</f>
        <v>1316</v>
      </c>
      <c r="AA103" s="146">
        <f>AB$3+AB$4*Z103+AB$5*Z103^2+AH103</f>
        <v>-5.5392758002485712E-3</v>
      </c>
      <c r="AB103" s="146">
        <f>IF(S103&lt;&gt;0,G103-AH103, -9999)</f>
        <v>6.534418201786709E-3</v>
      </c>
      <c r="AC103" s="146">
        <f>+G103-P103</f>
        <v>3.0518658604705706E-4</v>
      </c>
      <c r="AD103" s="146">
        <f>IF(S103&lt;&gt;0,G103-AA103, -9999)</f>
        <v>5.8444623862956282E-3</v>
      </c>
      <c r="AE103" s="146">
        <f>+(G103-AA103)^2*S103</f>
        <v>3.4157740584824387E-6</v>
      </c>
      <c r="AF103" s="82">
        <f>IF(S103&lt;&gt;0,G103-P103, -9999)</f>
        <v>3.0518658604705706E-4</v>
      </c>
      <c r="AG103" s="9"/>
      <c r="AH103" s="82">
        <f>$AB$6*($AB$11/AI103*AJ103+$AB$12)</f>
        <v>-6.229231615739652E-3</v>
      </c>
      <c r="AI103" s="82">
        <f>1+$AB$7*COS(AL103)</f>
        <v>0.72628615352419268</v>
      </c>
      <c r="AJ103" s="82">
        <f>SIN(AL103+RADIANS($AB$9))</f>
        <v>-0.7333400710636987</v>
      </c>
      <c r="AK103" s="82">
        <f>$AB$7*SIN(AL103)</f>
        <v>-3.4328305511259062E-3</v>
      </c>
      <c r="AL103" s="82">
        <f>2*ATAN(AM103)</f>
        <v>1.2541019114750928E-2</v>
      </c>
      <c r="AM103" s="82">
        <f>SQRT((1+$AB$7)/(1-$AB$7))*TAN(AN103/2)</f>
        <v>6.2705917426628573E-3</v>
      </c>
      <c r="AN103" s="146">
        <f>$AU103+$AB$7*SIN(AO103)</f>
        <v>1.660812854667711E-2</v>
      </c>
      <c r="AO103" s="146">
        <f>$AU103+$AB$7*SIN(AP103)</f>
        <v>1.6610562561903096E-2</v>
      </c>
      <c r="AP103" s="146">
        <f>$AU103+$AB$7*SIN(AQ103)</f>
        <v>1.6601669480788294E-2</v>
      </c>
      <c r="AQ103" s="146">
        <f>$AU103+$AB$7*SIN(AR103)</f>
        <v>1.6634161844179027E-2</v>
      </c>
      <c r="AR103" s="146">
        <f>$AU103+$AB$7*SIN(AS103)</f>
        <v>1.6515445629832377E-2</v>
      </c>
      <c r="AS103" s="146">
        <f>$AU103+$AB$7*SIN(AT103)</f>
        <v>1.6949196060832419E-2</v>
      </c>
      <c r="AT103" s="146">
        <f>$AU103+$AB$7*SIN(AU103)</f>
        <v>1.5364427923316553E-2</v>
      </c>
      <c r="AU103" s="146">
        <f>RADIANS($AB$9)+$AB$18*(F103-AB$15)</f>
        <v>2.1154817987738994E-2</v>
      </c>
      <c r="AW103" s="90"/>
      <c r="AX103" s="96"/>
    </row>
    <row r="104" spans="1:50" s="82" customFormat="1" ht="12.95" customHeight="1" x14ac:dyDescent="0.2">
      <c r="A104" s="35" t="s">
        <v>145</v>
      </c>
      <c r="B104" s="41"/>
      <c r="C104" s="36">
        <v>43905.413</v>
      </c>
      <c r="D104" s="36"/>
      <c r="E104" s="146">
        <f>+(C104-C$7)/C$8</f>
        <v>1330.9971710769969</v>
      </c>
      <c r="F104" s="146">
        <f>ROUND(2*E104,0)/2</f>
        <v>1331</v>
      </c>
      <c r="G104" s="146">
        <f>+C104-(C$7+F104*C$8)</f>
        <v>-1.1696653993567452E-2</v>
      </c>
      <c r="H104" s="146"/>
      <c r="I104" s="146">
        <f>G104</f>
        <v>-1.1696653993567452E-2</v>
      </c>
      <c r="K104" s="146"/>
      <c r="L104" s="146"/>
      <c r="M104" s="146"/>
      <c r="N104" s="146"/>
      <c r="O104" s="146"/>
      <c r="P104" s="146"/>
      <c r="Q104" s="147">
        <f>+C104-15018.5</f>
        <v>28886.913</v>
      </c>
      <c r="S104" s="9">
        <v>0.1</v>
      </c>
      <c r="T104" s="146"/>
      <c r="U104" s="146"/>
      <c r="V104" s="146"/>
      <c r="Z104" s="82">
        <f>F104</f>
        <v>1331</v>
      </c>
      <c r="AA104" s="146">
        <f>AB$3+AB$4*Z104+AB$5*Z104^2+AH104</f>
        <v>-5.7437636554964018E-3</v>
      </c>
      <c r="AB104" s="146">
        <f>IF(S104&lt;&gt;0,G104-AH104, -9999)</f>
        <v>-5.2791266096379377E-3</v>
      </c>
      <c r="AC104" s="146">
        <f>+G104-P104</f>
        <v>-1.1696653993567452E-2</v>
      </c>
      <c r="AD104" s="146">
        <f>IF(S104&lt;&gt;0,G104-AA104, -9999)</f>
        <v>-5.9528903380710501E-3</v>
      </c>
      <c r="AE104" s="146">
        <f>+(G104-AA104)^2*S104</f>
        <v>3.5436903377099661E-6</v>
      </c>
      <c r="AF104" s="82">
        <f>IF(S104&lt;&gt;0,G104-P104, -9999)</f>
        <v>-1.1696653993567452E-2</v>
      </c>
      <c r="AG104" s="9"/>
      <c r="AH104" s="82">
        <f>$AB$6*($AB$11/AI104*AJ104+$AB$12)</f>
        <v>-6.4175273839295142E-3</v>
      </c>
      <c r="AI104" s="82">
        <f>1+$AB$7*COS(AL104)</f>
        <v>0.72647149996752192</v>
      </c>
      <c r="AJ104" s="82">
        <f>SIN(AL104+RADIANS($AB$9))</f>
        <v>-0.75099062147989037</v>
      </c>
      <c r="AK104" s="82">
        <f>$AB$7*SIN(AL104)</f>
        <v>-1.0640194930415315E-2</v>
      </c>
      <c r="AL104" s="82">
        <f>2*ATAN(AM104)</f>
        <v>3.8880163899044771E-2</v>
      </c>
      <c r="AM104" s="82">
        <f>SQRT((1+$AB$7)/(1-$AB$7))*TAN(AN104/2)</f>
        <v>1.9442531230870835E-2</v>
      </c>
      <c r="AN104" s="146">
        <f>$AU104+$AB$7*SIN(AO104)</f>
        <v>5.1484797996512524E-2</v>
      </c>
      <c r="AO104" s="146">
        <f>$AU104+$AB$7*SIN(AP104)</f>
        <v>5.1492282759107277E-2</v>
      </c>
      <c r="AP104" s="146">
        <f>$AU104+$AB$7*SIN(AQ104)</f>
        <v>5.1464903429304314E-2</v>
      </c>
      <c r="AQ104" s="146">
        <f>$AU104+$AB$7*SIN(AR104)</f>
        <v>5.1565057455190855E-2</v>
      </c>
      <c r="AR104" s="146">
        <f>$AU104+$AB$7*SIN(AS104)</f>
        <v>5.1198694937416439E-2</v>
      </c>
      <c r="AS104" s="146">
        <f>$AU104+$AB$7*SIN(AT104)</f>
        <v>5.2538879513098345E-2</v>
      </c>
      <c r="AT104" s="146">
        <f>$AU104+$AB$7*SIN(AU104)</f>
        <v>4.7636813736043046E-2</v>
      </c>
      <c r="AU104" s="146">
        <f>RADIANS($AB$9)+$AB$18*(F104-AB$15)</f>
        <v>6.5573829192015154E-2</v>
      </c>
      <c r="AW104" s="90"/>
      <c r="AX104" s="96"/>
    </row>
    <row r="105" spans="1:50" s="82" customFormat="1" ht="12.95" customHeight="1" x14ac:dyDescent="0.2">
      <c r="A105" s="35" t="s">
        <v>145</v>
      </c>
      <c r="B105" s="41" t="s">
        <v>191</v>
      </c>
      <c r="C105" s="36">
        <v>43932.288999999997</v>
      </c>
      <c r="D105" s="36"/>
      <c r="E105" s="146">
        <f>+(C105-C$7)/C$8</f>
        <v>1337.4973321223999</v>
      </c>
      <c r="F105" s="146">
        <f>ROUND(2*E105,0)/2</f>
        <v>1337.5</v>
      </c>
      <c r="G105" s="146">
        <f>+C105-(C$7+F105*C$8)</f>
        <v>-1.1030784909962676E-2</v>
      </c>
      <c r="H105" s="146"/>
      <c r="I105" s="146">
        <f>G105</f>
        <v>-1.1030784909962676E-2</v>
      </c>
      <c r="K105" s="146"/>
      <c r="L105" s="146"/>
      <c r="M105" s="146"/>
      <c r="N105" s="146"/>
      <c r="O105" s="146"/>
      <c r="P105" s="146"/>
      <c r="Q105" s="147">
        <f>+C105-15018.5</f>
        <v>28913.788999999997</v>
      </c>
      <c r="S105" s="9">
        <v>0.1</v>
      </c>
      <c r="T105" s="146"/>
      <c r="U105" s="146"/>
      <c r="V105" s="146"/>
      <c r="Z105" s="82">
        <f>F105</f>
        <v>1337.5</v>
      </c>
      <c r="AA105" s="146">
        <f>AB$3+AB$4*Z105+AB$5*Z105^2+AH105</f>
        <v>-5.8299844097714649E-3</v>
      </c>
      <c r="AB105" s="146">
        <f>IF(S105&lt;&gt;0,G105-AH105, -9999)</f>
        <v>-4.5340546134147756E-3</v>
      </c>
      <c r="AC105" s="146">
        <f>+G105-P105</f>
        <v>-1.1030784909962676E-2</v>
      </c>
      <c r="AD105" s="146">
        <f>IF(S105&lt;&gt;0,G105-AA105, -9999)</f>
        <v>-5.2008005001912116E-3</v>
      </c>
      <c r="AE105" s="146">
        <f>+(G105-AA105)^2*S105</f>
        <v>2.704832584278916E-6</v>
      </c>
      <c r="AF105" s="82">
        <f>IF(S105&lt;&gt;0,G105-P105, -9999)</f>
        <v>-1.1030784909962676E-2</v>
      </c>
      <c r="AG105" s="9"/>
      <c r="AH105" s="82">
        <f>$AB$6*($AB$11/AI105*AJ105+$AB$12)</f>
        <v>-6.4967302965479009E-3</v>
      </c>
      <c r="AI105" s="82">
        <f>1+$AB$7*COS(AL105)</f>
        <v>0.72661083269207449</v>
      </c>
      <c r="AJ105" s="82">
        <f>SIN(AL105+RADIANS($AB$9))</f>
        <v>-0.75848170312331953</v>
      </c>
      <c r="AK105" s="82">
        <f>$AB$7*SIN(AL105)</f>
        <v>-1.3762894929980623E-2</v>
      </c>
      <c r="AL105" s="82">
        <f>2*ATAN(AM105)</f>
        <v>5.0299308876206351E-2</v>
      </c>
      <c r="AM105" s="82">
        <f>SQRT((1+$AB$7)/(1-$AB$7))*TAN(AN105/2)</f>
        <v>2.5154958208357611E-2</v>
      </c>
      <c r="AN105" s="146">
        <f>$AU105+$AB$7*SIN(AO105)</f>
        <v>6.6601678800859751E-2</v>
      </c>
      <c r="AO105" s="146">
        <f>$AU105+$AB$7*SIN(AP105)</f>
        <v>6.6611302652591048E-2</v>
      </c>
      <c r="AP105" s="146">
        <f>$AU105+$AB$7*SIN(AQ105)</f>
        <v>6.6576067050083232E-2</v>
      </c>
      <c r="AQ105" s="146">
        <f>$AU105+$AB$7*SIN(AR105)</f>
        <v>6.670507481154643E-2</v>
      </c>
      <c r="AR105" s="146">
        <f>$AU105+$AB$7*SIN(AS105)</f>
        <v>6.6232745376186786E-2</v>
      </c>
      <c r="AS105" s="146">
        <f>$AU105+$AB$7*SIN(AT105)</f>
        <v>6.7962133571965067E-2</v>
      </c>
      <c r="AT105" s="146">
        <f>$AU105+$AB$7*SIN(AU105)</f>
        <v>6.1631099539886755E-2</v>
      </c>
      <c r="AU105" s="146">
        <f>RADIANS($AB$9)+$AB$18*(F105-AB$15)</f>
        <v>8.4822067380534882E-2</v>
      </c>
      <c r="AW105" s="90"/>
      <c r="AX105" s="96"/>
    </row>
    <row r="106" spans="1:50" s="82" customFormat="1" ht="12.95" customHeight="1" x14ac:dyDescent="0.2">
      <c r="A106" s="35" t="s">
        <v>146</v>
      </c>
      <c r="B106" s="41" t="s">
        <v>191</v>
      </c>
      <c r="C106" s="36">
        <v>43932.29</v>
      </c>
      <c r="D106" s="36"/>
      <c r="E106" s="146">
        <f>+(C106-C$7)/C$8</f>
        <v>1337.497573979859</v>
      </c>
      <c r="F106" s="146">
        <f>ROUND(2*E106,0)/2</f>
        <v>1337.5</v>
      </c>
      <c r="G106" s="146">
        <f>+C106-(C$7+F106*C$8)</f>
        <v>-1.0030784906120971E-2</v>
      </c>
      <c r="H106" s="146"/>
      <c r="I106" s="146">
        <f>G106</f>
        <v>-1.0030784906120971E-2</v>
      </c>
      <c r="K106" s="146"/>
      <c r="L106" s="146"/>
      <c r="M106" s="146"/>
      <c r="N106" s="146"/>
      <c r="O106" s="146"/>
      <c r="P106" s="146"/>
      <c r="Q106" s="147">
        <f>+C106-15018.5</f>
        <v>28913.79</v>
      </c>
      <c r="S106" s="9">
        <v>0.1</v>
      </c>
      <c r="T106" s="146"/>
      <c r="U106" s="146"/>
      <c r="V106" s="146"/>
      <c r="Z106" s="82">
        <f>F106</f>
        <v>1337.5</v>
      </c>
      <c r="AA106" s="146">
        <f>AB$3+AB$4*Z106+AB$5*Z106^2+AH106</f>
        <v>-5.8299844097714649E-3</v>
      </c>
      <c r="AB106" s="146">
        <f>IF(S106&lt;&gt;0,G106-AH106, -9999)</f>
        <v>-3.53405460957307E-3</v>
      </c>
      <c r="AC106" s="146">
        <f>+G106-P106</f>
        <v>-1.0030784906120971E-2</v>
      </c>
      <c r="AD106" s="146">
        <f>IF(S106&lt;&gt;0,G106-AA106, -9999)</f>
        <v>-4.200800496349506E-3</v>
      </c>
      <c r="AE106" s="146">
        <f>+(G106-AA106)^2*S106</f>
        <v>1.7646724810130257E-6</v>
      </c>
      <c r="AF106" s="82">
        <f>IF(S106&lt;&gt;0,G106-P106, -9999)</f>
        <v>-1.0030784906120971E-2</v>
      </c>
      <c r="AG106" s="9"/>
      <c r="AH106" s="82">
        <f>$AB$6*($AB$11/AI106*AJ106+$AB$12)</f>
        <v>-6.4967302965479009E-3</v>
      </c>
      <c r="AI106" s="82">
        <f>1+$AB$7*COS(AL106)</f>
        <v>0.72661083269207449</v>
      </c>
      <c r="AJ106" s="82">
        <f>SIN(AL106+RADIANS($AB$9))</f>
        <v>-0.75848170312331953</v>
      </c>
      <c r="AK106" s="82">
        <f>$AB$7*SIN(AL106)</f>
        <v>-1.3762894929980623E-2</v>
      </c>
      <c r="AL106" s="82">
        <f>2*ATAN(AM106)</f>
        <v>5.0299308876206351E-2</v>
      </c>
      <c r="AM106" s="82">
        <f>SQRT((1+$AB$7)/(1-$AB$7))*TAN(AN106/2)</f>
        <v>2.5154958208357611E-2</v>
      </c>
      <c r="AN106" s="146">
        <f>$AU106+$AB$7*SIN(AO106)</f>
        <v>6.6601678800859751E-2</v>
      </c>
      <c r="AO106" s="146">
        <f>$AU106+$AB$7*SIN(AP106)</f>
        <v>6.6611302652591048E-2</v>
      </c>
      <c r="AP106" s="146">
        <f>$AU106+$AB$7*SIN(AQ106)</f>
        <v>6.6576067050083232E-2</v>
      </c>
      <c r="AQ106" s="146">
        <f>$AU106+$AB$7*SIN(AR106)</f>
        <v>6.670507481154643E-2</v>
      </c>
      <c r="AR106" s="146">
        <f>$AU106+$AB$7*SIN(AS106)</f>
        <v>6.6232745376186786E-2</v>
      </c>
      <c r="AS106" s="146">
        <f>$AU106+$AB$7*SIN(AT106)</f>
        <v>6.7962133571965067E-2</v>
      </c>
      <c r="AT106" s="146">
        <f>$AU106+$AB$7*SIN(AU106)</f>
        <v>6.1631099539886755E-2</v>
      </c>
      <c r="AU106" s="146">
        <f>RADIANS($AB$9)+$AB$18*(F106-AB$15)</f>
        <v>8.4822067380534882E-2</v>
      </c>
      <c r="AW106" s="90"/>
      <c r="AX106" s="96"/>
    </row>
    <row r="107" spans="1:50" s="82" customFormat="1" ht="12.95" customHeight="1" x14ac:dyDescent="0.2">
      <c r="A107" s="35" t="s">
        <v>144</v>
      </c>
      <c r="B107" s="41" t="s">
        <v>191</v>
      </c>
      <c r="C107" s="36">
        <v>43936.423000000003</v>
      </c>
      <c r="D107" s="36"/>
      <c r="E107" s="146">
        <f>+(C107-C$7)/C$8</f>
        <v>1338.4971708544188</v>
      </c>
      <c r="F107" s="146">
        <f>ROUND(2*E107,0)/2</f>
        <v>1338.5</v>
      </c>
      <c r="G107" s="146">
        <f>+C107-(C$7+F107*C$8)</f>
        <v>-1.1697574278514367E-2</v>
      </c>
      <c r="H107" s="146"/>
      <c r="I107" s="146">
        <f>G107</f>
        <v>-1.1697574278514367E-2</v>
      </c>
      <c r="K107" s="146"/>
      <c r="L107" s="146"/>
      <c r="M107" s="146"/>
      <c r="N107" s="146"/>
      <c r="O107" s="146"/>
      <c r="P107" s="146"/>
      <c r="Q107" s="147">
        <f>+C107-15018.5</f>
        <v>28917.923000000003</v>
      </c>
      <c r="S107" s="9">
        <v>0.1</v>
      </c>
      <c r="T107" s="146"/>
      <c r="U107" s="146"/>
      <c r="V107" s="146"/>
      <c r="Z107" s="82">
        <f>F107</f>
        <v>1338.5</v>
      </c>
      <c r="AA107" s="146">
        <f>AB$3+AB$4*Z107+AB$5*Z107^2+AH107</f>
        <v>-5.8431192989950144E-3</v>
      </c>
      <c r="AB107" s="146">
        <f>IF(S107&lt;&gt;0,G107-AH107, -9999)</f>
        <v>-5.188788828879627E-3</v>
      </c>
      <c r="AC107" s="146">
        <f>+G107-P107</f>
        <v>-1.1697574278514367E-2</v>
      </c>
      <c r="AD107" s="146">
        <f>IF(S107&lt;&gt;0,G107-AA107, -9999)</f>
        <v>-5.8544549795193522E-3</v>
      </c>
      <c r="AE107" s="146">
        <f>+(G107-AA107)^2*S107</f>
        <v>3.4274643107218941E-6</v>
      </c>
      <c r="AF107" s="82">
        <f>IF(S107&lt;&gt;0,G107-P107, -9999)</f>
        <v>-1.1697574278514367E-2</v>
      </c>
      <c r="AG107" s="9"/>
      <c r="AH107" s="82">
        <f>$AB$6*($AB$11/AI107*AJ107+$AB$12)</f>
        <v>-6.5087854496347396E-3</v>
      </c>
      <c r="AI107" s="82">
        <f>1+$AB$7*COS(AL107)</f>
        <v>0.72663543895584604</v>
      </c>
      <c r="AJ107" s="82">
        <f>SIN(AL107+RADIANS($AB$9))</f>
        <v>-0.75962569057129359</v>
      </c>
      <c r="AK107" s="82">
        <f>$AB$7*SIN(AL107)</f>
        <v>-1.4243273616398123E-2</v>
      </c>
      <c r="AL107" s="82">
        <f>2*ATAN(AM107)</f>
        <v>5.2056511572409134E-2</v>
      </c>
      <c r="AM107" s="82">
        <f>SQRT((1+$AB$7)/(1-$AB$7))*TAN(AN107/2)</f>
        <v>2.6034135167795586E-2</v>
      </c>
      <c r="AN107" s="146">
        <f>$AU107+$AB$7*SIN(AO107)</f>
        <v>6.8927625361004413E-2</v>
      </c>
      <c r="AO107" s="146">
        <f>$AU107+$AB$7*SIN(AP107)</f>
        <v>6.8937574638428076E-2</v>
      </c>
      <c r="AP107" s="146">
        <f>$AU107+$AB$7*SIN(AQ107)</f>
        <v>6.8901141812374306E-2</v>
      </c>
      <c r="AQ107" s="146">
        <f>$AU107+$AB$7*SIN(AR107)</f>
        <v>6.9034554039525312E-2</v>
      </c>
      <c r="AR107" s="146">
        <f>$AU107+$AB$7*SIN(AS107)</f>
        <v>6.8546021954068753E-2</v>
      </c>
      <c r="AS107" s="146">
        <f>$AU107+$AB$7*SIN(AT107)</f>
        <v>7.0335021180332871E-2</v>
      </c>
      <c r="AT107" s="146">
        <f>$AU107+$AB$7*SIN(AU107)</f>
        <v>6.3784780488522291E-2</v>
      </c>
      <c r="AU107" s="146">
        <f>RADIANS($AB$9)+$AB$18*(F107-AB$15)</f>
        <v>8.7783334794153678E-2</v>
      </c>
      <c r="AW107" s="90"/>
      <c r="AX107" s="96"/>
    </row>
    <row r="108" spans="1:50" s="82" customFormat="1" ht="12.95" customHeight="1" x14ac:dyDescent="0.2">
      <c r="A108" s="36" t="s">
        <v>225</v>
      </c>
      <c r="B108" s="41" t="s">
        <v>196</v>
      </c>
      <c r="C108" s="36">
        <v>44153.500800000002</v>
      </c>
      <c r="D108" s="36" t="s">
        <v>226</v>
      </c>
      <c r="E108" s="146">
        <f>+(C108-C$7)/C$8</f>
        <v>1390.9990557845404</v>
      </c>
      <c r="F108" s="146">
        <f>ROUND(2*E108,0)/2</f>
        <v>1391</v>
      </c>
      <c r="G108" s="146">
        <f>+C108-(C$7+F108*C$8)</f>
        <v>-3.9040163028403185E-3</v>
      </c>
      <c r="H108" s="146"/>
      <c r="I108" s="146"/>
      <c r="J108" s="146">
        <f>G108</f>
        <v>-3.9040163028403185E-3</v>
      </c>
      <c r="L108" s="146"/>
      <c r="M108" s="146"/>
      <c r="N108" s="146"/>
      <c r="O108" s="146"/>
      <c r="P108" s="146"/>
      <c r="Q108" s="147">
        <f>+C108-15018.5</f>
        <v>29135.000800000002</v>
      </c>
      <c r="S108" s="9">
        <v>1</v>
      </c>
      <c r="T108" s="146"/>
      <c r="U108" s="146"/>
      <c r="V108" s="146"/>
      <c r="Z108" s="82">
        <f>F108</f>
        <v>1391</v>
      </c>
      <c r="AA108" s="146">
        <f>AB$3+AB$4*Z108+AB$5*Z108^2+AH108</f>
        <v>-6.4825416619588121E-3</v>
      </c>
      <c r="AB108" s="146">
        <f>IF(S108&lt;&gt;0,G108-AH108, -9999)</f>
        <v>3.1874798256023218E-3</v>
      </c>
      <c r="AC108" s="146">
        <f>+G108-P108</f>
        <v>-3.9040163028403185E-3</v>
      </c>
      <c r="AD108" s="146">
        <f>IF(S108&lt;&gt;0,G108-AA108, -9999)</f>
        <v>2.5785253591184935E-3</v>
      </c>
      <c r="AE108" s="146">
        <f>+(G108-AA108)^2*S108</f>
        <v>6.6487930276171558E-6</v>
      </c>
      <c r="AF108" s="82">
        <f>IF(S108&lt;&gt;0,G108-P108, -9999)</f>
        <v>-3.9040163028403185E-3</v>
      </c>
      <c r="AG108" s="9"/>
      <c r="AH108" s="82">
        <f>$AB$6*($AB$11/AI108*AJ108+$AB$12)</f>
        <v>-7.0914961284426403E-3</v>
      </c>
      <c r="AI108" s="82">
        <f>1+$AB$7*COS(AL108)</f>
        <v>0.72912061758975477</v>
      </c>
      <c r="AJ108" s="82">
        <f>SIN(AL108+RADIANS($AB$9))</f>
        <v>-0.81646400339557079</v>
      </c>
      <c r="AK108" s="82">
        <f>$AB$7*SIN(AL108)</f>
        <v>-3.9438740639359995E-2</v>
      </c>
      <c r="AL108" s="82">
        <f>2*ATAN(AM108)</f>
        <v>0.14457932603838286</v>
      </c>
      <c r="AM108" s="82">
        <f>SQRT((1+$AB$7)/(1-$AB$7))*TAN(AN108/2)</f>
        <v>7.2415850459983569E-2</v>
      </c>
      <c r="AN108" s="146">
        <f>$AU108+$AB$7*SIN(AO108)</f>
        <v>0.19121838569799432</v>
      </c>
      <c r="AO108" s="146">
        <f>$AU108+$AB$7*SIN(AP108)</f>
        <v>0.19124314304320184</v>
      </c>
      <c r="AP108" s="146">
        <f>$AU108+$AB$7*SIN(AQ108)</f>
        <v>0.19115102173474333</v>
      </c>
      <c r="AQ108" s="146">
        <f>$AU108+$AB$7*SIN(AR108)</f>
        <v>0.19149381056722425</v>
      </c>
      <c r="AR108" s="146">
        <f>$AU108+$AB$7*SIN(AS108)</f>
        <v>0.19021838804454666</v>
      </c>
      <c r="AS108" s="146">
        <f>$AU108+$AB$7*SIN(AT108)</f>
        <v>0.19496548616757298</v>
      </c>
      <c r="AT108" s="146">
        <f>$AU108+$AB$7*SIN(AU108)</f>
        <v>0.17731849460929056</v>
      </c>
      <c r="AU108" s="146">
        <f>RADIANS($AB$9)+$AB$18*(F108-AB$15)</f>
        <v>0.24324987400912113</v>
      </c>
      <c r="AW108" s="90"/>
      <c r="AX108" s="96"/>
    </row>
    <row r="109" spans="1:50" s="82" customFormat="1" ht="12.95" customHeight="1" x14ac:dyDescent="0.2">
      <c r="A109" s="35" t="s">
        <v>125</v>
      </c>
      <c r="B109" s="41" t="s">
        <v>191</v>
      </c>
      <c r="C109" s="36">
        <v>44217.59</v>
      </c>
      <c r="D109" s="36"/>
      <c r="E109" s="146">
        <f>+(C109-C$7)/C$8</f>
        <v>1406.4995067917982</v>
      </c>
      <c r="F109" s="146">
        <f>ROUND(2*E109,0)/2</f>
        <v>1406.5</v>
      </c>
      <c r="G109" s="146">
        <f>+C109-(C$7+F109*C$8)</f>
        <v>-2.0392515725689009E-3</v>
      </c>
      <c r="H109" s="146"/>
      <c r="I109" s="146">
        <f>G109</f>
        <v>-2.0392515725689009E-3</v>
      </c>
      <c r="J109" s="146"/>
      <c r="K109" s="146"/>
      <c r="L109" s="146"/>
      <c r="M109" s="146"/>
      <c r="N109" s="146"/>
      <c r="O109" s="146"/>
      <c r="P109" s="146"/>
      <c r="Q109" s="147">
        <f>+C109-15018.5</f>
        <v>29199.089999999997</v>
      </c>
      <c r="S109" s="9">
        <v>0.1</v>
      </c>
      <c r="T109" s="146"/>
      <c r="U109" s="146"/>
      <c r="V109" s="146"/>
      <c r="Z109" s="82">
        <f>F109</f>
        <v>1406.5</v>
      </c>
      <c r="AA109" s="146">
        <f>AB$3+AB$4*Z109+AB$5*Z109^2+AH109</f>
        <v>-6.6518410681153384E-3</v>
      </c>
      <c r="AB109" s="146">
        <f>IF(S109&lt;&gt;0,G109-AH109, -9999)</f>
        <v>5.2047909295205239E-3</v>
      </c>
      <c r="AC109" s="146">
        <f>+G109-P109</f>
        <v>-2.0392515725689009E-3</v>
      </c>
      <c r="AD109" s="146">
        <f>IF(S109&lt;&gt;0,G109-AA109, -9999)</f>
        <v>4.6125894955464375E-3</v>
      </c>
      <c r="AE109" s="146">
        <f>+(G109-AA109)^2*S109</f>
        <v>2.1275981854425339E-6</v>
      </c>
      <c r="AF109" s="82">
        <f>IF(S109&lt;&gt;0,G109-P109, -9999)</f>
        <v>-2.0392515725689009E-3</v>
      </c>
      <c r="AG109" s="9"/>
      <c r="AH109" s="82">
        <f>$AB$6*($AB$11/AI109*AJ109+$AB$12)</f>
        <v>-7.2440425020894247E-3</v>
      </c>
      <c r="AI109" s="82">
        <f>1+$AB$7*COS(AL109)</f>
        <v>0.7303059590746116</v>
      </c>
      <c r="AJ109" s="82">
        <f>SIN(AL109+RADIANS($AB$9))</f>
        <v>-0.832013858109513</v>
      </c>
      <c r="AK109" s="82">
        <f>$AB$7*SIN(AL109)</f>
        <v>-4.6863401151746371E-2</v>
      </c>
      <c r="AL109" s="82">
        <f>2*ATAN(AM109)</f>
        <v>0.17204717174183362</v>
      </c>
      <c r="AM109" s="82">
        <f>SQRT((1+$AB$7)/(1-$AB$7))*TAN(AN109/2)</f>
        <v>8.6236409010108622E-2</v>
      </c>
      <c r="AN109" s="146">
        <f>$AU109+$AB$7*SIN(AO109)</f>
        <v>0.22742347355662204</v>
      </c>
      <c r="AO109" s="146">
        <f>$AU109+$AB$7*SIN(AP109)</f>
        <v>0.22745142081041075</v>
      </c>
      <c r="AP109" s="146">
        <f>$AU109+$AB$7*SIN(AQ109)</f>
        <v>0.22734662712839768</v>
      </c>
      <c r="AQ109" s="146">
        <f>$AU109+$AB$7*SIN(AR109)</f>
        <v>0.22773958459761728</v>
      </c>
      <c r="AR109" s="146">
        <f>$AU109+$AB$7*SIN(AS109)</f>
        <v>0.22626624867827722</v>
      </c>
      <c r="AS109" s="146">
        <f>$AU109+$AB$7*SIN(AT109)</f>
        <v>0.23179290888447462</v>
      </c>
      <c r="AT109" s="146">
        <f>$AU109+$AB$7*SIN(AU109)</f>
        <v>0.2110973940347394</v>
      </c>
      <c r="AU109" s="146">
        <f>RADIANS($AB$9)+$AB$18*(F109-AB$15)</f>
        <v>0.2891495189202069</v>
      </c>
      <c r="AW109" s="90"/>
      <c r="AX109" s="96"/>
    </row>
    <row r="110" spans="1:50" s="82" customFormat="1" ht="12.95" customHeight="1" x14ac:dyDescent="0.2">
      <c r="A110" s="35" t="s">
        <v>147</v>
      </c>
      <c r="B110" s="41" t="s">
        <v>191</v>
      </c>
      <c r="C110" s="36">
        <v>44242.385999999999</v>
      </c>
      <c r="D110" s="36"/>
      <c r="E110" s="146">
        <f>+(C110-C$7)/C$8</f>
        <v>1412.4966043242378</v>
      </c>
      <c r="F110" s="146">
        <f>ROUND(2*E110,0)/2</f>
        <v>1412.5</v>
      </c>
      <c r="G110" s="146">
        <f>+C110-(C$7+F110*C$8)</f>
        <v>-1.4039987800060771E-2</v>
      </c>
      <c r="H110" s="146"/>
      <c r="I110" s="146">
        <f>G110</f>
        <v>-1.4039987800060771E-2</v>
      </c>
      <c r="K110" s="146"/>
      <c r="L110" s="146"/>
      <c r="M110" s="146"/>
      <c r="N110" s="146"/>
      <c r="O110" s="146"/>
      <c r="P110" s="146"/>
      <c r="Q110" s="147">
        <f>+C110-15018.5</f>
        <v>29223.885999999999</v>
      </c>
      <c r="S110" s="9">
        <v>0.1</v>
      </c>
      <c r="T110" s="146"/>
      <c r="U110" s="146"/>
      <c r="V110" s="146"/>
      <c r="Z110" s="82">
        <f>F110</f>
        <v>1412.5</v>
      </c>
      <c r="AA110" s="146">
        <f>AB$3+AB$4*Z110+AB$5*Z110^2+AH110</f>
        <v>-6.7149053530052988E-3</v>
      </c>
      <c r="AB110" s="146">
        <f>IF(S110&lt;&gt;0,G110-AH110, -9999)</f>
        <v>-6.7393672307837667E-3</v>
      </c>
      <c r="AC110" s="146">
        <f>+G110-P110</f>
        <v>-1.4039987800060771E-2</v>
      </c>
      <c r="AD110" s="146">
        <f>IF(S110&lt;&gt;0,G110-AA110, -9999)</f>
        <v>-7.3250824470554726E-3</v>
      </c>
      <c r="AE110" s="146">
        <f>+(G110-AA110)^2*S110</f>
        <v>5.3656832856160195E-6</v>
      </c>
      <c r="AF110" s="82">
        <f>IF(S110&lt;&gt;0,G110-P110, -9999)</f>
        <v>-1.4039987800060771E-2</v>
      </c>
      <c r="AG110" s="9"/>
      <c r="AH110" s="82">
        <f>$AB$6*($AB$11/AI110*AJ110+$AB$12)</f>
        <v>-7.3006205692770047E-3</v>
      </c>
      <c r="AI110" s="82">
        <f>1+$AB$7*COS(AL110)</f>
        <v>0.73082073535088921</v>
      </c>
      <c r="AJ110" s="82">
        <f>SIN(AL110+RADIANS($AB$9))</f>
        <v>-0.83787904718859763</v>
      </c>
      <c r="AK110" s="82">
        <f>$AB$7*SIN(AL110)</f>
        <v>-4.9735073752217598E-2</v>
      </c>
      <c r="AL110" s="82">
        <f>2*ATAN(AM110)</f>
        <v>0.18270513303784616</v>
      </c>
      <c r="AM110" s="82">
        <f>SQRT((1+$AB$7)/(1-$AB$7))*TAN(AN110/2)</f>
        <v>9.1607538943303743E-2</v>
      </c>
      <c r="AN110" s="146">
        <f>$AU110+$AB$7*SIN(AO110)</f>
        <v>0.24145499758839439</v>
      </c>
      <c r="AO110" s="146">
        <f>$AU110+$AB$7*SIN(AP110)</f>
        <v>0.24148400203557191</v>
      </c>
      <c r="AP110" s="146">
        <f>$AU110+$AB$7*SIN(AQ110)</f>
        <v>0.24137487918721226</v>
      </c>
      <c r="AQ110" s="146">
        <f>$AU110+$AB$7*SIN(AR110)</f>
        <v>0.24178544512969813</v>
      </c>
      <c r="AR110" s="146">
        <f>$AU110+$AB$7*SIN(AS110)</f>
        <v>0.24024093915616299</v>
      </c>
      <c r="AS110" s="146">
        <f>$AU110+$AB$7*SIN(AT110)</f>
        <v>0.24605427912203429</v>
      </c>
      <c r="AT110" s="146">
        <f>$AU110+$AB$7*SIN(AU110)</f>
        <v>0.22421584655108701</v>
      </c>
      <c r="AU110" s="146">
        <f>RADIANS($AB$9)+$AB$18*(F110-AB$15)</f>
        <v>0.30691712340191746</v>
      </c>
      <c r="AW110" s="90"/>
      <c r="AX110" s="96"/>
    </row>
    <row r="111" spans="1:50" s="82" customFormat="1" ht="12.95" customHeight="1" x14ac:dyDescent="0.2">
      <c r="A111" s="35" t="s">
        <v>125</v>
      </c>
      <c r="B111" s="41"/>
      <c r="C111" s="36">
        <v>44248.599000000002</v>
      </c>
      <c r="D111" s="36"/>
      <c r="E111" s="146">
        <f>+(C111-C$7)/C$8</f>
        <v>1413.9992647117626</v>
      </c>
      <c r="F111" s="146">
        <f>ROUND(2*E111,0)/2</f>
        <v>1414</v>
      </c>
      <c r="G111" s="146">
        <f>+C111-(C$7+F111*C$8)</f>
        <v>-3.0401718540815637E-3</v>
      </c>
      <c r="H111" s="146"/>
      <c r="I111" s="146">
        <f>G111</f>
        <v>-3.0401718540815637E-3</v>
      </c>
      <c r="J111" s="146"/>
      <c r="K111" s="146"/>
      <c r="L111" s="146"/>
      <c r="M111" s="146"/>
      <c r="N111" s="146"/>
      <c r="O111" s="146"/>
      <c r="P111" s="146"/>
      <c r="Q111" s="147">
        <f>+C111-15018.5</f>
        <v>29230.099000000002</v>
      </c>
      <c r="S111" s="9">
        <v>0.1</v>
      </c>
      <c r="T111" s="146"/>
      <c r="U111" s="146"/>
      <c r="V111" s="146"/>
      <c r="Z111" s="82">
        <f>F111</f>
        <v>1414</v>
      </c>
      <c r="AA111" s="146">
        <f>AB$3+AB$4*Z111+AB$5*Z111^2+AH111</f>
        <v>-6.7304535882673983E-3</v>
      </c>
      <c r="AB111" s="146">
        <f>IF(S111&lt;&gt;0,G111-AH111, -9999)</f>
        <v>4.2743752937476516E-3</v>
      </c>
      <c r="AC111" s="146">
        <f>+G111-P111</f>
        <v>-3.0401718540815637E-3</v>
      </c>
      <c r="AD111" s="146">
        <f>IF(S111&lt;&gt;0,G111-AA111, -9999)</f>
        <v>3.6902817341858346E-3</v>
      </c>
      <c r="AE111" s="146">
        <f>+(G111-AA111)^2*S111</f>
        <v>1.3618179277665612E-6</v>
      </c>
      <c r="AF111" s="82">
        <f>IF(S111&lt;&gt;0,G111-P111, -9999)</f>
        <v>-3.0401718540815637E-3</v>
      </c>
      <c r="AG111" s="9"/>
      <c r="AH111" s="82">
        <f>$AB$6*($AB$11/AI111*AJ111+$AB$12)</f>
        <v>-7.3145471478292153E-3</v>
      </c>
      <c r="AI111" s="82">
        <f>1+$AB$7*COS(AL111)</f>
        <v>0.73095432971077456</v>
      </c>
      <c r="AJ111" s="82">
        <f>SIN(AL111+RADIANS($AB$9))</f>
        <v>-0.83933179608415198</v>
      </c>
      <c r="AK111" s="82">
        <f>$AB$7*SIN(AL111)</f>
        <v>-5.0452763817217576E-2</v>
      </c>
      <c r="AL111" s="82">
        <f>2*ATAN(AM111)</f>
        <v>0.18537200925649439</v>
      </c>
      <c r="AM111" s="82">
        <f>SQRT((1+$AB$7)/(1-$AB$7))*TAN(AN111/2)</f>
        <v>9.2952332254378545E-2</v>
      </c>
      <c r="AN111" s="146">
        <f>$AU111+$AB$7*SIN(AO111)</f>
        <v>0.24496445076151263</v>
      </c>
      <c r="AO111" s="146">
        <f>$AU111+$AB$7*SIN(AP111)</f>
        <v>0.2449937034374014</v>
      </c>
      <c r="AP111" s="146">
        <f>$AU111+$AB$7*SIN(AQ111)</f>
        <v>0.24488355082499935</v>
      </c>
      <c r="AQ111" s="146">
        <f>$AU111+$AB$7*SIN(AR111)</f>
        <v>0.2452983525438906</v>
      </c>
      <c r="AR111" s="146">
        <f>$AU111+$AB$7*SIN(AS111)</f>
        <v>0.24373655723537585</v>
      </c>
      <c r="AS111" s="146">
        <f>$AU111+$AB$7*SIN(AT111)</f>
        <v>0.24962016208988844</v>
      </c>
      <c r="AT111" s="146">
        <f>$AU111+$AB$7*SIN(AU111)</f>
        <v>0.22749948176150775</v>
      </c>
      <c r="AU111" s="146">
        <f>RADIANS($AB$9)+$AB$18*(F111-AB$15)</f>
        <v>0.31135902452234498</v>
      </c>
      <c r="AW111" s="90"/>
      <c r="AX111" s="96"/>
    </row>
    <row r="112" spans="1:50" s="82" customFormat="1" ht="12.95" customHeight="1" x14ac:dyDescent="0.2">
      <c r="A112" s="35" t="s">
        <v>148</v>
      </c>
      <c r="B112" s="41" t="s">
        <v>191</v>
      </c>
      <c r="C112" s="36">
        <v>44271.332000000002</v>
      </c>
      <c r="D112" s="36"/>
      <c r="E112" s="146">
        <f>+(C112-C$7)/C$8</f>
        <v>1419.4974103080256</v>
      </c>
      <c r="F112" s="146">
        <f>ROUND(2*E112,0)/2</f>
        <v>1419.5</v>
      </c>
      <c r="G112" s="146">
        <f>+C112-(C$7+F112*C$8)</f>
        <v>-1.0707513400120661E-2</v>
      </c>
      <c r="H112" s="146"/>
      <c r="I112" s="146">
        <f>G112</f>
        <v>-1.0707513400120661E-2</v>
      </c>
      <c r="K112" s="146"/>
      <c r="L112" s="146"/>
      <c r="M112" s="146"/>
      <c r="N112" s="146"/>
      <c r="O112" s="146"/>
      <c r="P112" s="146"/>
      <c r="Q112" s="147">
        <f>+C112-15018.5</f>
        <v>29252.832000000002</v>
      </c>
      <c r="S112" s="9">
        <v>0.1</v>
      </c>
      <c r="T112" s="146"/>
      <c r="U112" s="146"/>
      <c r="V112" s="146"/>
      <c r="Z112" s="82">
        <f>F112</f>
        <v>1419.5</v>
      </c>
      <c r="AA112" s="146">
        <f>AB$3+AB$4*Z112+AB$5*Z112^2+AH112</f>
        <v>-6.7867137641191202E-3</v>
      </c>
      <c r="AB112" s="146">
        <f>IF(S112&lt;&gt;0,G112-AH112, -9999)</f>
        <v>-3.3426525010822302E-3</v>
      </c>
      <c r="AC112" s="146">
        <f>+G112-P112</f>
        <v>-1.0707513400120661E-2</v>
      </c>
      <c r="AD112" s="146">
        <f>IF(S112&lt;&gt;0,G112-AA112, -9999)</f>
        <v>-3.9207996360015405E-3</v>
      </c>
      <c r="AE112" s="146">
        <f>+(G112-AA112)^2*S112</f>
        <v>1.5372669785669814E-6</v>
      </c>
      <c r="AF112" s="82">
        <f>IF(S112&lt;&gt;0,G112-P112, -9999)</f>
        <v>-1.0707513400120661E-2</v>
      </c>
      <c r="AG112" s="9"/>
      <c r="AH112" s="82">
        <f>$AB$6*($AB$11/AI112*AJ112+$AB$12)</f>
        <v>-7.3648608990384305E-3</v>
      </c>
      <c r="AI112" s="82">
        <f>1+$AB$7*COS(AL112)</f>
        <v>0.73146099194594538</v>
      </c>
      <c r="AJ112" s="82">
        <f>SIN(AL112+RADIANS($AB$9))</f>
        <v>-0.84461195477685325</v>
      </c>
      <c r="AK112" s="82">
        <f>$AB$7*SIN(AL112)</f>
        <v>-5.3083474184712057E-2</v>
      </c>
      <c r="AL112" s="82">
        <f>2*ATAN(AM112)</f>
        <v>0.19515907899456297</v>
      </c>
      <c r="AM112" s="82">
        <f>SQRT((1+$AB$7)/(1-$AB$7))*TAN(AN112/2)</f>
        <v>9.7890433519461889E-2</v>
      </c>
      <c r="AN112" s="146">
        <f>$AU112+$AB$7*SIN(AO112)</f>
        <v>0.25783805912059277</v>
      </c>
      <c r="AO112" s="146">
        <f>$AU112+$AB$7*SIN(AP112)</f>
        <v>0.25786816610064428</v>
      </c>
      <c r="AP112" s="146">
        <f>$AU112+$AB$7*SIN(AQ112)</f>
        <v>0.25775442115564706</v>
      </c>
      <c r="AQ112" s="146">
        <f>$AU112+$AB$7*SIN(AR112)</f>
        <v>0.25818417039601554</v>
      </c>
      <c r="AR112" s="146">
        <f>$AU112+$AB$7*SIN(AS112)</f>
        <v>0.25656075422554497</v>
      </c>
      <c r="AS112" s="146">
        <f>$AU112+$AB$7*SIN(AT112)</f>
        <v>0.26269702290761765</v>
      </c>
      <c r="AT112" s="146">
        <f>$AU112+$AB$7*SIN(AU112)</f>
        <v>0.23955380688531502</v>
      </c>
      <c r="AU112" s="146">
        <f>RADIANS($AB$9)+$AB$18*(F112-AB$15)</f>
        <v>0.32764599529724636</v>
      </c>
      <c r="AW112" s="90"/>
      <c r="AX112" s="96"/>
    </row>
    <row r="113" spans="1:50" s="82" customFormat="1" ht="12.95" customHeight="1" x14ac:dyDescent="0.2">
      <c r="A113" s="35" t="s">
        <v>149</v>
      </c>
      <c r="B113" s="41" t="s">
        <v>191</v>
      </c>
      <c r="C113" s="36">
        <v>44548.345000000001</v>
      </c>
      <c r="D113" s="36"/>
      <c r="E113" s="146">
        <f>+(C113-C$7)/C$8</f>
        <v>1486.4950703642257</v>
      </c>
      <c r="F113" s="146">
        <f>ROUND(2*E113,0)/2</f>
        <v>1486.5</v>
      </c>
      <c r="G113" s="146">
        <f>+C113-(C$7+F113*C$8)</f>
        <v>-2.0382401315146126E-2</v>
      </c>
      <c r="H113" s="146"/>
      <c r="I113" s="146">
        <f>G113</f>
        <v>-2.0382401315146126E-2</v>
      </c>
      <c r="K113" s="146"/>
      <c r="L113" s="146"/>
      <c r="M113" s="146"/>
      <c r="N113" s="146"/>
      <c r="O113" s="146"/>
      <c r="P113" s="146"/>
      <c r="Q113" s="147">
        <f>+C113-15018.5</f>
        <v>29529.845000000001</v>
      </c>
      <c r="S113" s="9">
        <v>0.1</v>
      </c>
      <c r="T113" s="146"/>
      <c r="U113" s="146"/>
      <c r="V113" s="146"/>
      <c r="Z113" s="82">
        <f>F113</f>
        <v>1486.5</v>
      </c>
      <c r="AA113" s="146">
        <f>AB$3+AB$4*Z113+AB$5*Z113^2+AH113</f>
        <v>-7.374168648517288E-3</v>
      </c>
      <c r="AB113" s="146">
        <f>IF(S113&lt;&gt;0,G113-AH113, -9999)</f>
        <v>-1.250256795962139E-2</v>
      </c>
      <c r="AC113" s="146">
        <f>+G113-P113</f>
        <v>-2.0382401315146126E-2</v>
      </c>
      <c r="AD113" s="146">
        <f>IF(S113&lt;&gt;0,G113-AA113, -9999)</f>
        <v>-1.3008232666628837E-2</v>
      </c>
      <c r="AE113" s="146">
        <f>+(G113-AA113)^2*S113</f>
        <v>1.692141171091496E-5</v>
      </c>
      <c r="AF113" s="82">
        <f>IF(S113&lt;&gt;0,G113-P113, -9999)</f>
        <v>-2.0382401315146126E-2</v>
      </c>
      <c r="AG113" s="9"/>
      <c r="AH113" s="82">
        <f>$AB$6*($AB$11/AI113*AJ113+$AB$12)</f>
        <v>-7.8798333555247357E-3</v>
      </c>
      <c r="AI113" s="82">
        <f>1+$AB$7*COS(AL113)</f>
        <v>0.73979470446213091</v>
      </c>
      <c r="AJ113" s="82">
        <f>SIN(AL113+RADIANS($AB$9))</f>
        <v>-0.90287162166209578</v>
      </c>
      <c r="AK113" s="82">
        <f>$AB$7*SIN(AL113)</f>
        <v>-8.4995636665800567E-2</v>
      </c>
      <c r="AL113" s="82">
        <f>2*ATAN(AM113)</f>
        <v>0.31572207374054517</v>
      </c>
      <c r="AM113" s="82">
        <f>SQRT((1+$AB$7)/(1-$AB$7))*TAN(AN113/2)</f>
        <v>0.15918554584214514</v>
      </c>
      <c r="AN113" s="146">
        <f>$AU113+$AB$7*SIN(AO113)</f>
        <v>0.41553996919115632</v>
      </c>
      <c r="AO113" s="146">
        <f>$AU113+$AB$7*SIN(AP113)</f>
        <v>0.41557331500626404</v>
      </c>
      <c r="AP113" s="146">
        <f>$AU113+$AB$7*SIN(AQ113)</f>
        <v>0.41544016807985612</v>
      </c>
      <c r="AQ113" s="146">
        <f>$AU113+$AB$7*SIN(AR113)</f>
        <v>0.4159718588857747</v>
      </c>
      <c r="AR113" s="146">
        <f>$AU113+$AB$7*SIN(AS113)</f>
        <v>0.41384942136914982</v>
      </c>
      <c r="AS113" s="146">
        <f>$AU113+$AB$7*SIN(AT113)</f>
        <v>0.42233385869518081</v>
      </c>
      <c r="AT113" s="146">
        <f>$AU113+$AB$7*SIN(AU113)</f>
        <v>0.38860233006741773</v>
      </c>
      <c r="AU113" s="146">
        <f>RADIANS($AB$9)+$AB$18*(F113-AB$15)</f>
        <v>0.52605091200968168</v>
      </c>
      <c r="AW113" s="90"/>
      <c r="AX113" s="96"/>
    </row>
    <row r="114" spans="1:50" s="82" customFormat="1" ht="12.95" customHeight="1" x14ac:dyDescent="0.2">
      <c r="A114" s="36" t="s">
        <v>225</v>
      </c>
      <c r="B114" s="41" t="s">
        <v>196</v>
      </c>
      <c r="C114" s="36">
        <v>44612.446499999998</v>
      </c>
      <c r="D114" s="36" t="s">
        <v>226</v>
      </c>
      <c r="E114" s="146">
        <f>+(C114-C$7)/C$8</f>
        <v>1501.9984962182195</v>
      </c>
      <c r="F114" s="146">
        <f>ROUND(2*E114,0)/2</f>
        <v>1502</v>
      </c>
      <c r="G114" s="146">
        <f>+C114-(C$7+F114*C$8)</f>
        <v>-6.2176365827326663E-3</v>
      </c>
      <c r="H114" s="146"/>
      <c r="I114" s="146"/>
      <c r="J114" s="146">
        <f>G114</f>
        <v>-6.2176365827326663E-3</v>
      </c>
      <c r="L114" s="146"/>
      <c r="M114" s="146"/>
      <c r="N114" s="146"/>
      <c r="O114" s="146"/>
      <c r="P114" s="146"/>
      <c r="Q114" s="147">
        <f>+C114-15018.5</f>
        <v>29593.946499999998</v>
      </c>
      <c r="S114" s="9">
        <v>1</v>
      </c>
      <c r="T114" s="146"/>
      <c r="U114" s="146"/>
      <c r="V114" s="146"/>
      <c r="Z114" s="82">
        <f>F114</f>
        <v>1502</v>
      </c>
      <c r="AA114" s="146">
        <f>AB$3+AB$4*Z114+AB$5*Z114^2+AH114</f>
        <v>-7.4832737136419566E-3</v>
      </c>
      <c r="AB114" s="146">
        <f>IF(S114&lt;&gt;0,G114-AH114, -9999)</f>
        <v>1.7545218887269082E-3</v>
      </c>
      <c r="AC114" s="146">
        <f>+G114-P114</f>
        <v>-6.2176365827326663E-3</v>
      </c>
      <c r="AD114" s="146">
        <f>IF(S114&lt;&gt;0,G114-AA114, -9999)</f>
        <v>1.2656371309092904E-3</v>
      </c>
      <c r="AE114" s="146">
        <f>+(G114-AA114)^2*S114</f>
        <v>1.6018373471363002E-6</v>
      </c>
      <c r="AF114" s="82">
        <f>IF(S114&lt;&gt;0,G114-P114, -9999)</f>
        <v>-6.2176365827326663E-3</v>
      </c>
      <c r="AG114" s="9"/>
      <c r="AH114" s="82">
        <f>$AB$6*($AB$11/AI114*AJ114+$AB$12)</f>
        <v>-7.9721584714595745E-3</v>
      </c>
      <c r="AI114" s="82">
        <f>1+$AB$7*COS(AL114)</f>
        <v>0.74230659734309845</v>
      </c>
      <c r="AJ114" s="82">
        <f>SIN(AL114+RADIANS($AB$9))</f>
        <v>-0.9146865171180637</v>
      </c>
      <c r="AK114" s="82">
        <f>$AB$7*SIN(AL114)</f>
        <v>-9.2331816321799987E-2</v>
      </c>
      <c r="AL114" s="82">
        <f>2*ATAN(AM114)</f>
        <v>0.34405073747316156</v>
      </c>
      <c r="AM114" s="82">
        <f>SQRT((1+$AB$7)/(1-$AB$7))*TAN(AN114/2)</f>
        <v>0.17374259856324431</v>
      </c>
      <c r="AN114" s="146">
        <f>$AU114+$AB$7*SIN(AO114)</f>
        <v>0.45230846074424935</v>
      </c>
      <c r="AO114" s="146">
        <f>$AU114+$AB$7*SIN(AP114)</f>
        <v>0.45234080078531258</v>
      </c>
      <c r="AP114" s="146">
        <f>$AU114+$AB$7*SIN(AQ114)</f>
        <v>0.45220945077137931</v>
      </c>
      <c r="AQ114" s="146">
        <f>$AU114+$AB$7*SIN(AR114)</f>
        <v>0.45274298480407216</v>
      </c>
      <c r="AR114" s="146">
        <f>$AU114+$AB$7*SIN(AS114)</f>
        <v>0.45057666766201226</v>
      </c>
      <c r="AS114" s="146">
        <f>$AU114+$AB$7*SIN(AT114)</f>
        <v>0.45938687418414714</v>
      </c>
      <c r="AT114" s="146">
        <f>$AU114+$AB$7*SIN(AU114)</f>
        <v>0.42378493682031682</v>
      </c>
      <c r="AU114" s="146">
        <f>RADIANS($AB$9)+$AB$18*(F114-AB$15)</f>
        <v>0.57195055692076702</v>
      </c>
      <c r="AW114" s="90"/>
      <c r="AX114" s="96"/>
    </row>
    <row r="115" spans="1:50" s="82" customFormat="1" ht="12.95" customHeight="1" x14ac:dyDescent="0.2">
      <c r="A115" s="36" t="s">
        <v>225</v>
      </c>
      <c r="B115" s="41" t="s">
        <v>191</v>
      </c>
      <c r="C115" s="36">
        <v>44614.514999999999</v>
      </c>
      <c r="D115" s="36" t="s">
        <v>226</v>
      </c>
      <c r="E115" s="146">
        <f>+(C115-C$7)/C$8</f>
        <v>1502.4987783704157</v>
      </c>
      <c r="F115" s="146">
        <f>ROUND(2*E115,0)/2</f>
        <v>1502.5</v>
      </c>
      <c r="G115" s="146">
        <f>+C115-(C$7+F115*C$8)</f>
        <v>-5.0510312721598893E-3</v>
      </c>
      <c r="H115" s="146"/>
      <c r="I115" s="146"/>
      <c r="J115" s="146">
        <f>G115</f>
        <v>-5.0510312721598893E-3</v>
      </c>
      <c r="L115" s="146"/>
      <c r="M115" s="146"/>
      <c r="N115" s="146"/>
      <c r="O115" s="146"/>
      <c r="P115" s="146"/>
      <c r="Q115" s="147">
        <f>+C115-15018.5</f>
        <v>29596.014999999999</v>
      </c>
      <c r="S115" s="9">
        <v>1</v>
      </c>
      <c r="T115" s="146"/>
      <c r="U115" s="146"/>
      <c r="V115" s="146"/>
      <c r="Z115" s="82">
        <f>F115</f>
        <v>1502.5</v>
      </c>
      <c r="AA115" s="146">
        <f>AB$3+AB$4*Z115+AB$5*Z115^2+AH115</f>
        <v>-7.4866194834595362E-3</v>
      </c>
      <c r="AB115" s="146">
        <f>IF(S115&lt;&gt;0,G115-AH115, -9999)</f>
        <v>2.9239316076982245E-3</v>
      </c>
      <c r="AC115" s="146">
        <f>+G115-P115</f>
        <v>-5.0510312721598893E-3</v>
      </c>
      <c r="AD115" s="146">
        <f>IF(S115&lt;&gt;0,G115-AA115, -9999)</f>
        <v>2.4355882112996469E-3</v>
      </c>
      <c r="AE115" s="146">
        <f>+(G115-AA115)^2*S115</f>
        <v>5.9320899350218136E-6</v>
      </c>
      <c r="AF115" s="82">
        <f>IF(S115&lt;&gt;0,G115-P115, -9999)</f>
        <v>-5.0510312721598893E-3</v>
      </c>
      <c r="AG115" s="9"/>
      <c r="AH115" s="82">
        <f>$AB$6*($AB$11/AI115*AJ115+$AB$12)</f>
        <v>-7.9749628798581138E-3</v>
      </c>
      <c r="AI115" s="82">
        <f>1+$AB$7*COS(AL115)</f>
        <v>0.74239138132687044</v>
      </c>
      <c r="AJ115" s="82">
        <f>SIN(AL115+RADIANS($AB$9))</f>
        <v>-0.91505678305096294</v>
      </c>
      <c r="AK115" s="82">
        <f>$AB$7*SIN(AL115)</f>
        <v>-9.2568102840539429E-2</v>
      </c>
      <c r="AL115" s="82">
        <f>2*ATAN(AM115)</f>
        <v>0.34496781713673103</v>
      </c>
      <c r="AM115" s="82">
        <f>SQRT((1+$AB$7)/(1-$AB$7))*TAN(AN115/2)</f>
        <v>0.1742150177730879</v>
      </c>
      <c r="AN115" s="146">
        <f>$AU115+$AB$7*SIN(AO115)</f>
        <v>0.45349665104666925</v>
      </c>
      <c r="AO115" s="146">
        <f>$AU115+$AB$7*SIN(AP115)</f>
        <v>0.45352894933355398</v>
      </c>
      <c r="AP115" s="146">
        <f>$AU115+$AB$7*SIN(AQ115)</f>
        <v>0.45339769303832483</v>
      </c>
      <c r="AQ115" s="146">
        <f>$AU115+$AB$7*SIN(AR115)</f>
        <v>0.45393115489781705</v>
      </c>
      <c r="AR115" s="146">
        <f>$AU115+$AB$7*SIN(AS115)</f>
        <v>0.45176388058998873</v>
      </c>
      <c r="AS115" s="146">
        <f>$AU115+$AB$7*SIN(AT115)</f>
        <v>0.46058312786877764</v>
      </c>
      <c r="AT115" s="146">
        <f>$AU115+$AB$7*SIN(AU115)</f>
        <v>0.42492493632756656</v>
      </c>
      <c r="AU115" s="146">
        <f>RADIANS($AB$9)+$AB$18*(F115-AB$15)</f>
        <v>0.57343119062757619</v>
      </c>
      <c r="AW115" s="90"/>
      <c r="AX115" s="96"/>
    </row>
    <row r="116" spans="1:50" s="82" customFormat="1" ht="12.95" customHeight="1" x14ac:dyDescent="0.2">
      <c r="A116" s="35" t="s">
        <v>150</v>
      </c>
      <c r="B116" s="41"/>
      <c r="C116" s="36">
        <v>44641.39</v>
      </c>
      <c r="D116" s="36"/>
      <c r="E116" s="146">
        <f>+(C116-C$7)/C$8</f>
        <v>1508.9986975583613</v>
      </c>
      <c r="F116" s="146">
        <f>ROUND(2*E116,0)/2</f>
        <v>1509</v>
      </c>
      <c r="G116" s="146">
        <f>+C116-(C$7+F116*C$8)</f>
        <v>-5.3851621923968196E-3</v>
      </c>
      <c r="H116" s="146"/>
      <c r="I116" s="146">
        <f>G116</f>
        <v>-5.3851621923968196E-3</v>
      </c>
      <c r="K116" s="146"/>
      <c r="L116" s="146"/>
      <c r="M116" s="146"/>
      <c r="N116" s="146"/>
      <c r="O116" s="146"/>
      <c r="P116" s="146"/>
      <c r="Q116" s="147">
        <f>+C116-15018.5</f>
        <v>29622.89</v>
      </c>
      <c r="S116" s="9">
        <v>0.1</v>
      </c>
      <c r="T116" s="146"/>
      <c r="U116" s="146"/>
      <c r="V116" s="146"/>
      <c r="Z116" s="82">
        <f>F116</f>
        <v>1509</v>
      </c>
      <c r="AA116" s="146">
        <f>AB$3+AB$4*Z116+AB$5*Z116^2+AH116</f>
        <v>-7.5291168448026633E-3</v>
      </c>
      <c r="AB116" s="146">
        <f>IF(S116&lt;&gt;0,G116-AH116, -9999)</f>
        <v>2.625259936673752E-3</v>
      </c>
      <c r="AC116" s="146">
        <f>+G116-P116</f>
        <v>-5.3851621923968196E-3</v>
      </c>
      <c r="AD116" s="146">
        <f>IF(S116&lt;&gt;0,G116-AA116, -9999)</f>
        <v>2.1439546524058438E-3</v>
      </c>
      <c r="AE116" s="146">
        <f>+(G116-AA116)^2*S116</f>
        <v>4.5965415515726628E-7</v>
      </c>
      <c r="AF116" s="82">
        <f>IF(S116&lt;&gt;0,G116-P116, -9999)</f>
        <v>-5.3851621923968196E-3</v>
      </c>
      <c r="AG116" s="9"/>
      <c r="AH116" s="82">
        <f>$AB$6*($AB$11/AI116*AJ116+$AB$12)</f>
        <v>-8.0104221290705716E-3</v>
      </c>
      <c r="AI116" s="82">
        <f>1+$AB$7*COS(AL116)</f>
        <v>0.74351511040292895</v>
      </c>
      <c r="AJ116" s="82">
        <f>SIN(AL116+RADIANS($AB$9))</f>
        <v>-0.91980767514013884</v>
      </c>
      <c r="AK116" s="82">
        <f>$AB$7*SIN(AL116)</f>
        <v>-9.5637625893540509E-2</v>
      </c>
      <c r="AL116" s="82">
        <f>2*ATAN(AM116)</f>
        <v>0.3569091722731132</v>
      </c>
      <c r="AM116" s="82">
        <f>SQRT((1+$AB$7)/(1-$AB$7))*TAN(AN116/2)</f>
        <v>0.18037338962017443</v>
      </c>
      <c r="AN116" s="146">
        <f>$AU116+$AB$7*SIN(AO116)</f>
        <v>0.46895563866948348</v>
      </c>
      <c r="AO116" s="146">
        <f>$AU116+$AB$7*SIN(AP116)</f>
        <v>0.46898734493432648</v>
      </c>
      <c r="AP116" s="146">
        <f>$AU116+$AB$7*SIN(AQ116)</f>
        <v>0.46885750085667888</v>
      </c>
      <c r="AQ116" s="146">
        <f>$AU116+$AB$7*SIN(AR116)</f>
        <v>0.46938929486815695</v>
      </c>
      <c r="AR116" s="146">
        <f>$AU116+$AB$7*SIN(AS116)</f>
        <v>0.46721216712306307</v>
      </c>
      <c r="AS116" s="146">
        <f>$AU116+$AB$7*SIN(AT116)</f>
        <v>0.47614050053466817</v>
      </c>
      <c r="AT116" s="146">
        <f>$AU116+$AB$7*SIN(AU116)</f>
        <v>0.43977482733117601</v>
      </c>
      <c r="AU116" s="146">
        <f>RADIANS($AB$9)+$AB$18*(F116-AB$15)</f>
        <v>0.59267942881609637</v>
      </c>
      <c r="AW116" s="90"/>
      <c r="AX116" s="96"/>
    </row>
    <row r="117" spans="1:50" s="82" customFormat="1" ht="12.95" customHeight="1" x14ac:dyDescent="0.2">
      <c r="A117" s="35" t="s">
        <v>152</v>
      </c>
      <c r="B117" s="41"/>
      <c r="C117" s="36">
        <v>45290.529799999997</v>
      </c>
      <c r="D117" s="36"/>
      <c r="E117" s="146">
        <f>+(C117-C$7)/C$8</f>
        <v>1665.9979995743308</v>
      </c>
      <c r="F117" s="146">
        <f>ROUND(2*E117,0)/2</f>
        <v>1666</v>
      </c>
      <c r="G117" s="146">
        <f>+C117-(C$7+F117*C$8)</f>
        <v>-8.2710935748764314E-3</v>
      </c>
      <c r="H117" s="146"/>
      <c r="J117" s="146">
        <f>G117</f>
        <v>-8.2710935748764314E-3</v>
      </c>
      <c r="K117" s="146"/>
      <c r="L117" s="146"/>
      <c r="M117" s="146"/>
      <c r="N117" s="146"/>
      <c r="O117" s="146"/>
      <c r="P117" s="146"/>
      <c r="Q117" s="147">
        <f>+C117-15018.5</f>
        <v>30272.029799999997</v>
      </c>
      <c r="S117" s="9">
        <v>1</v>
      </c>
      <c r="T117" s="146"/>
      <c r="U117" s="146"/>
      <c r="V117" s="146"/>
      <c r="Z117" s="82">
        <f>F117</f>
        <v>1666</v>
      </c>
      <c r="AA117" s="146">
        <f>AB$3+AB$4*Z117+AB$5*Z117^2+AH117</f>
        <v>-7.9533434346103302E-3</v>
      </c>
      <c r="AB117" s="146">
        <f>IF(S117&lt;&gt;0,G117-AH117, -9999)</f>
        <v>-6.6757190979090802E-6</v>
      </c>
      <c r="AC117" s="146">
        <f>+G117-P117</f>
        <v>-8.2710935748764314E-3</v>
      </c>
      <c r="AD117" s="146">
        <f>IF(S117&lt;&gt;0,G117-AA117, -9999)</f>
        <v>-3.1775014026610114E-4</v>
      </c>
      <c r="AE117" s="146">
        <f>+(G117-AA117)^2*S117</f>
        <v>1.0096515163912695E-7</v>
      </c>
      <c r="AF117" s="82">
        <f>IF(S117&lt;&gt;0,G117-P117, -9999)</f>
        <v>-8.2710935748764314E-3</v>
      </c>
      <c r="AG117" s="9"/>
      <c r="AH117" s="82">
        <f>$AB$6*($AB$11/AI117*AJ117+$AB$12)</f>
        <v>-8.2644178557785223E-3</v>
      </c>
      <c r="AI117" s="82">
        <f>1+$AB$7*COS(AL117)</f>
        <v>0.78374310275199843</v>
      </c>
      <c r="AJ117" s="82">
        <f>SIN(AL117+RADIANS($AB$9))</f>
        <v>-0.99498781911889256</v>
      </c>
      <c r="AK117" s="82">
        <f>$AB$7*SIN(AL117)</f>
        <v>-0.1678213588040624</v>
      </c>
      <c r="AL117" s="82">
        <f>2*ATAN(AM117)</f>
        <v>0.65995185743228013</v>
      </c>
      <c r="AM117" s="82">
        <f>SQRT((1+$AB$7)/(1-$AB$7))*TAN(AN117/2)</f>
        <v>0.34249797234583135</v>
      </c>
      <c r="AN117" s="146">
        <f>$AU117+$AB$7*SIN(AO117)</f>
        <v>0.85164766259465419</v>
      </c>
      <c r="AO117" s="146">
        <f>$AU117+$AB$7*SIN(AP117)</f>
        <v>0.85165509418432606</v>
      </c>
      <c r="AP117" s="146">
        <f>$AU117+$AB$7*SIN(AQ117)</f>
        <v>0.85161388183859466</v>
      </c>
      <c r="AQ117" s="146">
        <f>$AU117+$AB$7*SIN(AR117)</f>
        <v>0.85184245193785668</v>
      </c>
      <c r="AR117" s="146">
        <f>$AU117+$AB$7*SIN(AS117)</f>
        <v>0.85057551762921191</v>
      </c>
      <c r="AS117" s="146">
        <f>$AU117+$AB$7*SIN(AT117)</f>
        <v>0.8576212436645162</v>
      </c>
      <c r="AT117" s="146">
        <f>$AU117+$AB$7*SIN(AU117)</f>
        <v>0.81912593250082733</v>
      </c>
      <c r="AU117" s="146">
        <f>RADIANS($AB$9)+$AB$18*(F117-AB$15)</f>
        <v>1.05759841275419</v>
      </c>
      <c r="AV117" s="146"/>
      <c r="AW117" s="90"/>
      <c r="AX117" s="96"/>
    </row>
    <row r="118" spans="1:50" s="82" customFormat="1" ht="12.95" customHeight="1" x14ac:dyDescent="0.2">
      <c r="A118" s="35" t="s">
        <v>154</v>
      </c>
      <c r="B118" s="41" t="s">
        <v>191</v>
      </c>
      <c r="C118" s="36">
        <v>45375.360999999997</v>
      </c>
      <c r="D118" s="36" t="s">
        <v>153</v>
      </c>
      <c r="E118" s="146">
        <f>+(C118-C$7)/C$8</f>
        <v>1686.5150579786641</v>
      </c>
      <c r="F118" s="146">
        <f>ROUND(2*E118,0)/2</f>
        <v>1686.5</v>
      </c>
      <c r="G118" s="146">
        <f>+C118-(C$7+F118*C$8)</f>
        <v>6.2259724298201036E-2</v>
      </c>
      <c r="H118" s="146"/>
      <c r="I118" s="146">
        <f>G118</f>
        <v>6.2259724298201036E-2</v>
      </c>
      <c r="K118" s="146"/>
      <c r="L118" s="146"/>
      <c r="M118" s="146"/>
      <c r="N118" s="146"/>
      <c r="O118" s="146"/>
      <c r="P118" s="146"/>
      <c r="Q118" s="147">
        <f>+C118-15018.5</f>
        <v>30356.860999999997</v>
      </c>
      <c r="S118" s="9">
        <v>0.1</v>
      </c>
      <c r="T118" s="146"/>
      <c r="U118" s="146"/>
      <c r="V118" s="146"/>
      <c r="Z118" s="82">
        <f>F118</f>
        <v>1686.5</v>
      </c>
      <c r="AA118" s="146">
        <f>AB$3+AB$4*Z118+AB$5*Z118^2+AH118</f>
        <v>-7.9170219518565951E-3</v>
      </c>
      <c r="AB118" s="146">
        <f>IF(S118&lt;&gt;0,G118-AH118, -9999)</f>
        <v>7.0465559991165161E-2</v>
      </c>
      <c r="AC118" s="146">
        <f>+G118-P118</f>
        <v>6.2259724298201036E-2</v>
      </c>
      <c r="AD118" s="146">
        <f>IF(S118&lt;&gt;0,G118-AA118, -9999)</f>
        <v>7.0176746250057626E-2</v>
      </c>
      <c r="AE118" s="146">
        <f>+(G118-AA118)^2*S118</f>
        <v>4.9247757142449773E-4</v>
      </c>
      <c r="AF118" s="82">
        <f>IF(S118&lt;&gt;0,G118-P118, -9999)</f>
        <v>6.2259724298201036E-2</v>
      </c>
      <c r="AG118" s="9"/>
      <c r="AH118" s="82">
        <f>$AB$6*($AB$11/AI118*AJ118+$AB$12)</f>
        <v>-8.2058356929641252E-3</v>
      </c>
      <c r="AI118" s="82">
        <f>1+$AB$7*COS(AL118)</f>
        <v>0.79103269626647366</v>
      </c>
      <c r="AJ118" s="82">
        <f>SIN(AL118+RADIANS($AB$9))</f>
        <v>-0.99832618000934048</v>
      </c>
      <c r="AK118" s="82">
        <f>$AB$7*SIN(AL118)</f>
        <v>-0.17681549719556458</v>
      </c>
      <c r="AL118" s="82">
        <f>2*ATAN(AM118)</f>
        <v>0.70224859145802265</v>
      </c>
      <c r="AM118" s="82">
        <f>SQRT((1+$AB$7)/(1-$AB$7))*TAN(AN118/2)</f>
        <v>0.366303121889553</v>
      </c>
      <c r="AN118" s="146">
        <f>$AU118+$AB$7*SIN(AO118)</f>
        <v>0.90331614882970057</v>
      </c>
      <c r="AO118" s="146">
        <f>$AU118+$AB$7*SIN(AP118)</f>
        <v>0.90332133000666603</v>
      </c>
      <c r="AP118" s="146">
        <f>$AU118+$AB$7*SIN(AQ118)</f>
        <v>0.90329075299606054</v>
      </c>
      <c r="AQ118" s="146">
        <f>$AU118+$AB$7*SIN(AR118)</f>
        <v>0.90347122212475561</v>
      </c>
      <c r="AR118" s="146">
        <f>$AU118+$AB$7*SIN(AS118)</f>
        <v>0.90240666899217625</v>
      </c>
      <c r="AS118" s="146">
        <f>$AU118+$AB$7*SIN(AT118)</f>
        <v>0.90870720945213612</v>
      </c>
      <c r="AT118" s="146">
        <f>$AU118+$AB$7*SIN(AU118)</f>
        <v>0.87211763989569235</v>
      </c>
      <c r="AU118" s="146">
        <f>RADIANS($AB$9)+$AB$18*(F118-AB$15)</f>
        <v>1.118304394733368</v>
      </c>
      <c r="AW118" s="90"/>
      <c r="AX118" s="96"/>
    </row>
    <row r="119" spans="1:50" s="82" customFormat="1" ht="12.95" customHeight="1" x14ac:dyDescent="0.2">
      <c r="A119" s="35" t="s">
        <v>155</v>
      </c>
      <c r="B119" s="41"/>
      <c r="C119" s="36">
        <v>45629.572999999997</v>
      </c>
      <c r="D119" s="36"/>
      <c r="E119" s="146">
        <f>+(C119-C$7)/C$8</f>
        <v>1747.998126131447</v>
      </c>
      <c r="F119" s="146">
        <f>ROUND(2*E119,0)/2</f>
        <v>1748</v>
      </c>
      <c r="G119" s="146">
        <f>+C119-(C$7+F119*C$8)</f>
        <v>-7.7478220700868405E-3</v>
      </c>
      <c r="H119" s="146"/>
      <c r="I119" s="146">
        <f>G119</f>
        <v>-7.7478220700868405E-3</v>
      </c>
      <c r="J119" s="146"/>
      <c r="K119" s="146"/>
      <c r="L119" s="146"/>
      <c r="M119" s="146"/>
      <c r="N119" s="146"/>
      <c r="O119" s="146"/>
      <c r="P119" s="146"/>
      <c r="Q119" s="147">
        <f>+C119-15018.5</f>
        <v>30611.072999999997</v>
      </c>
      <c r="S119" s="9">
        <v>0.1</v>
      </c>
      <c r="T119" s="146"/>
      <c r="U119" s="146"/>
      <c r="V119" s="146"/>
      <c r="Z119" s="82">
        <f>F119</f>
        <v>1748</v>
      </c>
      <c r="AA119" s="146">
        <f>AB$3+AB$4*Z119+AB$5*Z119^2+AH119</f>
        <v>-7.6694844267000007E-3</v>
      </c>
      <c r="AB119" s="146">
        <f>IF(S119&lt;&gt;0,G119-AH119, -9999)</f>
        <v>1.4364820689939661E-4</v>
      </c>
      <c r="AC119" s="146">
        <f>+G119-P119</f>
        <v>-7.7478220700868405E-3</v>
      </c>
      <c r="AD119" s="146">
        <f>IF(S119&lt;&gt;0,G119-AA119, -9999)</f>
        <v>-7.8337643386839836E-5</v>
      </c>
      <c r="AE119" s="146">
        <f>+(G119-AA119)^2*S119</f>
        <v>6.1367863714036914E-10</v>
      </c>
      <c r="AF119" s="82">
        <f>IF(S119&lt;&gt;0,G119-P119, -9999)</f>
        <v>-7.7478220700868405E-3</v>
      </c>
      <c r="AG119" s="9"/>
      <c r="AH119" s="82">
        <f>$AB$6*($AB$11/AI119*AJ119+$AB$12)</f>
        <v>-7.8914702769862372E-3</v>
      </c>
      <c r="AI119" s="82">
        <f>1+$AB$7*COS(AL119)</f>
        <v>0.8161326984666244</v>
      </c>
      <c r="AJ119" s="82">
        <f>SIN(AL119+RADIANS($AB$9))</f>
        <v>-0.99724967279233168</v>
      </c>
      <c r="AK119" s="82">
        <f>$AB$7*SIN(AL119)</f>
        <v>-0.20279021057489266</v>
      </c>
      <c r="AL119" s="82">
        <f>2*ATAN(AM119)</f>
        <v>0.83429886422146959</v>
      </c>
      <c r="AM119" s="82">
        <f>SQRT((1+$AB$7)/(1-$AB$7))*TAN(AN119/2)</f>
        <v>0.44315783570898909</v>
      </c>
      <c r="AN119" s="146">
        <f>$AU119+$AB$7*SIN(AO119)</f>
        <v>1.0614357391083722</v>
      </c>
      <c r="AO119" s="146">
        <f>$AU119+$AB$7*SIN(AP119)</f>
        <v>1.0614369534197323</v>
      </c>
      <c r="AP119" s="146">
        <f>$AU119+$AB$7*SIN(AQ119)</f>
        <v>1.061427856050273</v>
      </c>
      <c r="AQ119" s="146">
        <f>$AU119+$AB$7*SIN(AR119)</f>
        <v>1.0614960152637807</v>
      </c>
      <c r="AR119" s="146">
        <f>$AU119+$AB$7*SIN(AS119)</f>
        <v>1.0609855556532375</v>
      </c>
      <c r="AS119" s="146">
        <f>$AU119+$AB$7*SIN(AT119)</f>
        <v>1.0648199139783476</v>
      </c>
      <c r="AT119" s="146">
        <f>$AU119+$AB$7*SIN(AU119)</f>
        <v>1.0366314800974155</v>
      </c>
      <c r="AU119" s="146">
        <f>RADIANS($AB$9)+$AB$18*(F119-AB$15)</f>
        <v>1.3004223406709015</v>
      </c>
      <c r="AW119" s="90"/>
      <c r="AX119" s="96"/>
    </row>
    <row r="120" spans="1:50" s="82" customFormat="1" ht="12.95" customHeight="1" x14ac:dyDescent="0.2">
      <c r="A120" s="35" t="s">
        <v>156</v>
      </c>
      <c r="B120" s="41" t="s">
        <v>191</v>
      </c>
      <c r="C120" s="36">
        <v>45718.470600000001</v>
      </c>
      <c r="D120" s="36"/>
      <c r="E120" s="146">
        <f>+(C120-C$7)/C$8</f>
        <v>1769.4986737036272</v>
      </c>
      <c r="F120" s="146">
        <f>ROUND(2*E120,0)/2</f>
        <v>1769.5</v>
      </c>
      <c r="G120" s="146">
        <f>+C120-(C$7+F120*C$8)</f>
        <v>-5.483793567691464E-3</v>
      </c>
      <c r="H120" s="146"/>
      <c r="J120" s="146">
        <f>G120</f>
        <v>-5.483793567691464E-3</v>
      </c>
      <c r="K120" s="146"/>
      <c r="L120" s="146"/>
      <c r="M120" s="146"/>
      <c r="N120" s="146"/>
      <c r="O120" s="146"/>
      <c r="P120" s="146"/>
      <c r="Q120" s="147">
        <f>+C120-15018.5</f>
        <v>30699.970600000001</v>
      </c>
      <c r="S120" s="9">
        <v>1</v>
      </c>
      <c r="T120" s="146"/>
      <c r="U120" s="146"/>
      <c r="V120" s="146"/>
      <c r="Z120" s="82">
        <f>F120</f>
        <v>1769.5</v>
      </c>
      <c r="AA120" s="146">
        <f>AB$3+AB$4*Z120+AB$5*Z120^2+AH120</f>
        <v>-7.5321953218064237E-3</v>
      </c>
      <c r="AB120" s="146">
        <f>IF(S120&lt;&gt;0,G120-AH120, -9999)</f>
        <v>2.2470087838610828E-3</v>
      </c>
      <c r="AC120" s="146">
        <f>+G120-P120</f>
        <v>-5.483793567691464E-3</v>
      </c>
      <c r="AD120" s="146">
        <f>IF(S120&lt;&gt;0,G120-AA120, -9999)</f>
        <v>2.0484017541149598E-3</v>
      </c>
      <c r="AE120" s="146">
        <f>+(G120-AA120)^2*S120</f>
        <v>4.1959497462612442E-6</v>
      </c>
      <c r="AF120" s="82">
        <f>IF(S120&lt;&gt;0,G120-P120, -9999)</f>
        <v>-5.483793567691464E-3</v>
      </c>
      <c r="AG120" s="9"/>
      <c r="AH120" s="82">
        <f>$AB$6*($AB$11/AI120*AJ120+$AB$12)</f>
        <v>-7.7308023515525468E-3</v>
      </c>
      <c r="AI120" s="82">
        <f>1+$AB$7*COS(AL120)</f>
        <v>0.82612583643112747</v>
      </c>
      <c r="AJ120" s="82">
        <f>SIN(AL120+RADIANS($AB$9))</f>
        <v>-0.9925153583748767</v>
      </c>
      <c r="AK120" s="82">
        <f>$AB$7*SIN(AL120)</f>
        <v>-0.21142097654064393</v>
      </c>
      <c r="AL120" s="82">
        <f>2*ATAN(AM120)</f>
        <v>0.8825409210155547</v>
      </c>
      <c r="AM120" s="82">
        <f>SQRT((1+$AB$7)/(1-$AB$7))*TAN(AN120/2)</f>
        <v>0.47233349509501071</v>
      </c>
      <c r="AN120" s="146">
        <f>$AU120+$AB$7*SIN(AO120)</f>
        <v>1.1179457053992672</v>
      </c>
      <c r="AO120" s="146">
        <f>$AU120+$AB$7*SIN(AP120)</f>
        <v>1.1179463178579947</v>
      </c>
      <c r="AP120" s="146">
        <f>$AU120+$AB$7*SIN(AQ120)</f>
        <v>1.1179412041521568</v>
      </c>
      <c r="AQ120" s="146">
        <f>$AU120+$AB$7*SIN(AR120)</f>
        <v>1.1179839025352794</v>
      </c>
      <c r="AR120" s="146">
        <f>$AU120+$AB$7*SIN(AS120)</f>
        <v>1.1176274947840379</v>
      </c>
      <c r="AS120" s="146">
        <f>$AU120+$AB$7*SIN(AT120)</f>
        <v>1.12061051879298</v>
      </c>
      <c r="AT120" s="146">
        <f>$AU120+$AB$7*SIN(AU120)</f>
        <v>1.0961814626020179</v>
      </c>
      <c r="AU120" s="146">
        <f>RADIANS($AB$9)+$AB$18*(F120-AB$15)</f>
        <v>1.3640895900636978</v>
      </c>
      <c r="AW120" s="90"/>
      <c r="AX120" s="96"/>
    </row>
    <row r="121" spans="1:50" s="82" customFormat="1" ht="12.95" customHeight="1" x14ac:dyDescent="0.2">
      <c r="A121" s="35" t="s">
        <v>125</v>
      </c>
      <c r="B121" s="41" t="s">
        <v>191</v>
      </c>
      <c r="C121" s="36">
        <v>46028.576999999997</v>
      </c>
      <c r="D121" s="36"/>
      <c r="E121" s="146">
        <f>+(C121-C$7)/C$8</f>
        <v>1844.5002193655705</v>
      </c>
      <c r="F121" s="146">
        <f>ROUND(2*E121,0)/2</f>
        <v>1844.5</v>
      </c>
      <c r="G121" s="146">
        <f>+C121-(C$7+F121*C$8)</f>
        <v>9.0700353757711127E-4</v>
      </c>
      <c r="H121" s="146"/>
      <c r="I121" s="146">
        <f>G121</f>
        <v>9.0700353757711127E-4</v>
      </c>
      <c r="J121" s="146"/>
      <c r="K121" s="146"/>
      <c r="L121" s="146"/>
      <c r="M121" s="146"/>
      <c r="N121" s="146"/>
      <c r="O121" s="146"/>
      <c r="P121" s="146"/>
      <c r="Q121" s="147">
        <f>+C121-15018.5</f>
        <v>31010.076999999997</v>
      </c>
      <c r="S121" s="9">
        <v>0.1</v>
      </c>
      <c r="T121" s="146"/>
      <c r="U121" s="146"/>
      <c r="V121" s="146"/>
      <c r="Z121" s="82">
        <f>F121</f>
        <v>1844.5</v>
      </c>
      <c r="AA121" s="146">
        <f>AB$3+AB$4*Z121+AB$5*Z121^2+AH121</f>
        <v>-6.8374939530321185E-3</v>
      </c>
      <c r="AB121" s="146">
        <f>IF(S121&lt;&gt;0,G121-AH121, -9999)</f>
        <v>7.8614846923199221E-3</v>
      </c>
      <c r="AC121" s="146">
        <f>+G121-P121</f>
        <v>9.0700353757711127E-4</v>
      </c>
      <c r="AD121" s="146">
        <f>IF(S121&lt;&gt;0,G121-AA121, -9999)</f>
        <v>7.7444974906092298E-3</v>
      </c>
      <c r="AE121" s="146">
        <f>+(G121-AA121)^2*S121</f>
        <v>5.997724138205266E-6</v>
      </c>
      <c r="AF121" s="82">
        <f>IF(S121&lt;&gt;0,G121-P121, -9999)</f>
        <v>9.0700353757711127E-4</v>
      </c>
      <c r="AG121" s="9"/>
      <c r="AH121" s="82">
        <f>$AB$6*($AB$11/AI121*AJ121+$AB$12)</f>
        <v>-6.9544811547428099E-3</v>
      </c>
      <c r="AI121" s="82">
        <f>1+$AB$7*COS(AL121)</f>
        <v>0.86642676167541022</v>
      </c>
      <c r="AJ121" s="82">
        <f>SIN(AL121+RADIANS($AB$9))</f>
        <v>-0.95506295395239049</v>
      </c>
      <c r="AK121" s="82">
        <f>$AB$7*SIN(AL121)</f>
        <v>-0.23893355578833397</v>
      </c>
      <c r="AL121" s="82">
        <f>2*ATAN(AM121)</f>
        <v>1.0610396834956921</v>
      </c>
      <c r="AM121" s="82">
        <f>SQRT((1+$AB$7)/(1-$AB$7))*TAN(AN121/2)</f>
        <v>0.58661552818596963</v>
      </c>
      <c r="AN121" s="146">
        <f>$AU121+$AB$7*SIN(AO121)</f>
        <v>1.3209487248596048</v>
      </c>
      <c r="AO121" s="146">
        <f>$AU121+$AB$7*SIN(AP121)</f>
        <v>1.3209487378985227</v>
      </c>
      <c r="AP121" s="146">
        <f>$AU121+$AB$7*SIN(AQ121)</f>
        <v>1.3209485452511334</v>
      </c>
      <c r="AQ121" s="146">
        <f>$AU121+$AB$7*SIN(AR121)</f>
        <v>1.3209513915923679</v>
      </c>
      <c r="AR121" s="146">
        <f>$AU121+$AB$7*SIN(AS121)</f>
        <v>1.3209093404846632</v>
      </c>
      <c r="AS121" s="146">
        <f>$AU121+$AB$7*SIN(AT121)</f>
        <v>1.3215312993488491</v>
      </c>
      <c r="AT121" s="146">
        <f>$AU121+$AB$7*SIN(AU121)</f>
        <v>1.3124816834096125</v>
      </c>
      <c r="AU121" s="146">
        <f>RADIANS($AB$9)+$AB$18*(F121-AB$15)</f>
        <v>1.5861846460850804</v>
      </c>
      <c r="AW121" s="90"/>
      <c r="AX121" s="96"/>
    </row>
    <row r="122" spans="1:50" s="82" customFormat="1" ht="12.95" customHeight="1" x14ac:dyDescent="0.2">
      <c r="A122" s="35" t="s">
        <v>152</v>
      </c>
      <c r="B122" s="41" t="s">
        <v>191</v>
      </c>
      <c r="C122" s="36">
        <v>46082.319600000003</v>
      </c>
      <c r="D122" s="36"/>
      <c r="E122" s="146">
        <f>+(C122-C$7)/C$8</f>
        <v>1857.4982679962727</v>
      </c>
      <c r="F122" s="146">
        <f>ROUND(2*E122,0)/2</f>
        <v>1857.5</v>
      </c>
      <c r="G122" s="146">
        <f>+C122-(C$7+F122*C$8)</f>
        <v>-7.1612582905800082E-3</v>
      </c>
      <c r="H122" s="146"/>
      <c r="J122" s="146">
        <f>G122</f>
        <v>-7.1612582905800082E-3</v>
      </c>
      <c r="K122" s="146"/>
      <c r="L122" s="146"/>
      <c r="M122" s="146"/>
      <c r="N122" s="146"/>
      <c r="O122" s="146"/>
      <c r="P122" s="146"/>
      <c r="Q122" s="147">
        <f>+C122-15018.5</f>
        <v>31063.819600000003</v>
      </c>
      <c r="S122" s="9">
        <v>1</v>
      </c>
      <c r="T122" s="146"/>
      <c r="U122" s="146"/>
      <c r="V122" s="146"/>
      <c r="Z122" s="82">
        <f>F122</f>
        <v>1857.5</v>
      </c>
      <c r="AA122" s="146">
        <f>AB$3+AB$4*Z122+AB$5*Z122^2+AH122</f>
        <v>-6.6820054398317617E-3</v>
      </c>
      <c r="AB122" s="146">
        <f>IF(S122&lt;&gt;0,G122-AH122, -9999)</f>
        <v>-3.7642348707318894E-4</v>
      </c>
      <c r="AC122" s="146">
        <f>+G122-P122</f>
        <v>-7.1612582905800082E-3</v>
      </c>
      <c r="AD122" s="146">
        <f>IF(S122&lt;&gt;0,G122-AA122, -9999)</f>
        <v>-4.7925285074824648E-4</v>
      </c>
      <c r="AE122" s="146">
        <f>+(G122-AA122)^2*S122</f>
        <v>2.2968329495032101E-7</v>
      </c>
      <c r="AF122" s="82">
        <f>IF(S122&lt;&gt;0,G122-P122, -9999)</f>
        <v>-7.1612582905800082E-3</v>
      </c>
      <c r="AG122" s="9"/>
      <c r="AH122" s="82">
        <f>$AB$6*($AB$11/AI122*AJ122+$AB$12)</f>
        <v>-6.7848348035068192E-3</v>
      </c>
      <c r="AI122" s="82">
        <f>1+$AB$7*COS(AL122)</f>
        <v>0.87432836262867797</v>
      </c>
      <c r="AJ122" s="82">
        <f>SIN(AL122+RADIANS($AB$9))</f>
        <v>-0.94483686917126597</v>
      </c>
      <c r="AK122" s="82">
        <f>$AB$7*SIN(AL122)</f>
        <v>-0.2431824287208792</v>
      </c>
      <c r="AL122" s="82">
        <f>2*ATAN(AM122)</f>
        <v>1.0938155873448141</v>
      </c>
      <c r="AM122" s="82">
        <f>SQRT((1+$AB$7)/(1-$AB$7))*TAN(AN122/2)</f>
        <v>0.60885869000567561</v>
      </c>
      <c r="AN122" s="146">
        <f>$AU122+$AB$7*SIN(AO122)</f>
        <v>1.3571682552447661</v>
      </c>
      <c r="AO122" s="146">
        <f>$AU122+$AB$7*SIN(AP122)</f>
        <v>1.3571682593532337</v>
      </c>
      <c r="AP122" s="146">
        <f>$AU122+$AB$7*SIN(AQ122)</f>
        <v>1.3571681885588343</v>
      </c>
      <c r="AQ122" s="146">
        <f>$AU122+$AB$7*SIN(AR122)</f>
        <v>1.3571694084444206</v>
      </c>
      <c r="AR122" s="146">
        <f>$AU122+$AB$7*SIN(AS122)</f>
        <v>1.3571483890847931</v>
      </c>
      <c r="AS122" s="146">
        <f>$AU122+$AB$7*SIN(AT122)</f>
        <v>1.3575108504821141</v>
      </c>
      <c r="AT122" s="146">
        <f>$AU122+$AB$7*SIN(AU122)</f>
        <v>1.3513430590312399</v>
      </c>
      <c r="AU122" s="146">
        <f>RADIANS($AB$9)+$AB$18*(F122-AB$15)</f>
        <v>1.6246811224621198</v>
      </c>
      <c r="AW122" s="90"/>
      <c r="AX122" s="96"/>
    </row>
    <row r="123" spans="1:50" s="82" customFormat="1" ht="12.95" customHeight="1" x14ac:dyDescent="0.2">
      <c r="A123" s="35" t="s">
        <v>158</v>
      </c>
      <c r="B123" s="41"/>
      <c r="C123" s="36">
        <v>46113.341</v>
      </c>
      <c r="D123" s="36"/>
      <c r="E123" s="146">
        <f>+(C123-C$7)/C$8</f>
        <v>1865.0010249487163</v>
      </c>
      <c r="F123" s="146">
        <f>ROUND(2*E123,0)/2</f>
        <v>1865</v>
      </c>
      <c r="G123" s="146">
        <f>+C123-(C$7+F123*C$8)</f>
        <v>4.2378214202472009E-3</v>
      </c>
      <c r="H123" s="146"/>
      <c r="I123" s="146">
        <f>G123</f>
        <v>4.2378214202472009E-3</v>
      </c>
      <c r="K123" s="146"/>
      <c r="L123" s="146"/>
      <c r="M123" s="146"/>
      <c r="N123" s="146"/>
      <c r="O123" s="146"/>
      <c r="P123" s="146"/>
      <c r="Q123" s="147">
        <f>+C123-15018.5</f>
        <v>31094.841</v>
      </c>
      <c r="S123" s="9">
        <v>0.1</v>
      </c>
      <c r="T123" s="146"/>
      <c r="U123" s="146"/>
      <c r="V123" s="146"/>
      <c r="Z123" s="82">
        <f>F123</f>
        <v>1865</v>
      </c>
      <c r="AA123" s="146">
        <f>AB$3+AB$4*Z123+AB$5*Z123^2+AH123</f>
        <v>-6.587489045367009E-3</v>
      </c>
      <c r="AB123" s="146">
        <f>IF(S123&lt;&gt;0,G123-AH123, -9999)</f>
        <v>1.0919970447921826E-2</v>
      </c>
      <c r="AC123" s="146">
        <f>+G123-P123</f>
        <v>4.2378214202472009E-3</v>
      </c>
      <c r="AD123" s="146">
        <f>IF(S123&lt;&gt;0,G123-AA123, -9999)</f>
        <v>1.082531046561421E-2</v>
      </c>
      <c r="AE123" s="146">
        <f>+(G123-AA123)^2*S123</f>
        <v>1.1718734667693655E-5</v>
      </c>
      <c r="AF123" s="82">
        <f>IF(S123&lt;&gt;0,G123-P123, -9999)</f>
        <v>4.2378214202472009E-3</v>
      </c>
      <c r="AG123" s="9"/>
      <c r="AH123" s="82">
        <f>$AB$6*($AB$11/AI123*AJ123+$AB$12)</f>
        <v>-6.6821490276746248E-3</v>
      </c>
      <c r="AI123" s="82">
        <f>1+$AB$7*COS(AL123)</f>
        <v>0.8790164822433697</v>
      </c>
      <c r="AJ123" s="82">
        <f>SIN(AL123+RADIANS($AB$9))</f>
        <v>-0.93837974788901513</v>
      </c>
      <c r="AK123" s="82">
        <f>$AB$7*SIN(AL123)</f>
        <v>-0.24554845246795121</v>
      </c>
      <c r="AL123" s="82">
        <f>2*ATAN(AM123)</f>
        <v>1.1129998706013076</v>
      </c>
      <c r="AM123" s="82">
        <f>SQRT((1+$AB$7)/(1-$AB$7))*TAN(AN123/2)</f>
        <v>0.62208437097774805</v>
      </c>
      <c r="AN123" s="146">
        <f>$AU123+$AB$7*SIN(AO123)</f>
        <v>1.3782156425557814</v>
      </c>
      <c r="AO123" s="146">
        <f>$AU123+$AB$7*SIN(AP123)</f>
        <v>1.3782156443471862</v>
      </c>
      <c r="AP123" s="146">
        <f>$AU123+$AB$7*SIN(AQ123)</f>
        <v>1.3782156101541374</v>
      </c>
      <c r="AQ123" s="146">
        <f>$AU123+$AB$7*SIN(AR123)</f>
        <v>1.3782162628075774</v>
      </c>
      <c r="AR123" s="146">
        <f>$AU123+$AB$7*SIN(AS123)</f>
        <v>1.3782038057838726</v>
      </c>
      <c r="AS123" s="146">
        <f>$AU123+$AB$7*SIN(AT123)</f>
        <v>1.3784417072245339</v>
      </c>
      <c r="AT123" s="146">
        <f>$AU123+$AB$7*SIN(AU123)</f>
        <v>1.3739473841798109</v>
      </c>
      <c r="AU123" s="146">
        <f>RADIANS($AB$9)+$AB$18*(F123-AB$15)</f>
        <v>1.6468906280642579</v>
      </c>
      <c r="AW123" s="90"/>
      <c r="AX123" s="96"/>
    </row>
    <row r="124" spans="1:50" s="82" customFormat="1" ht="12.95" customHeight="1" x14ac:dyDescent="0.2">
      <c r="A124" s="35" t="s">
        <v>159</v>
      </c>
      <c r="B124" s="41"/>
      <c r="C124" s="36">
        <v>46113.343000000001</v>
      </c>
      <c r="D124" s="36"/>
      <c r="E124" s="146">
        <f>+(C124-C$7)/C$8</f>
        <v>1865.0015086636326</v>
      </c>
      <c r="F124" s="146">
        <f>ROUND(2*E124,0)/2</f>
        <v>1865</v>
      </c>
      <c r="G124" s="146">
        <f>+C124-(C$7+F124*C$8)</f>
        <v>6.2378214206546545E-3</v>
      </c>
      <c r="H124" s="146"/>
      <c r="I124" s="146">
        <f>G124</f>
        <v>6.2378214206546545E-3</v>
      </c>
      <c r="J124" s="146"/>
      <c r="K124" s="146"/>
      <c r="L124" s="146"/>
      <c r="M124" s="146"/>
      <c r="N124" s="146"/>
      <c r="O124" s="146"/>
      <c r="P124" s="146"/>
      <c r="Q124" s="147">
        <f>+C124-15018.5</f>
        <v>31094.843000000001</v>
      </c>
      <c r="S124" s="9">
        <v>0.1</v>
      </c>
      <c r="T124" s="146"/>
      <c r="U124" s="146"/>
      <c r="V124" s="146"/>
      <c r="Z124" s="82">
        <f>F124</f>
        <v>1865</v>
      </c>
      <c r="AA124" s="146">
        <f>AB$3+AB$4*Z124+AB$5*Z124^2+AH124</f>
        <v>-6.587489045367009E-3</v>
      </c>
      <c r="AB124" s="146">
        <f>IF(S124&lt;&gt;0,G124-AH124, -9999)</f>
        <v>1.2919970448329279E-2</v>
      </c>
      <c r="AC124" s="146">
        <f>+G124-P124</f>
        <v>6.2378214206546545E-3</v>
      </c>
      <c r="AD124" s="146">
        <f>IF(S124&lt;&gt;0,G124-AA124, -9999)</f>
        <v>1.2825310466021663E-2</v>
      </c>
      <c r="AE124" s="146">
        <f>+(G124-AA124)^2*S124</f>
        <v>1.6448858854984482E-5</v>
      </c>
      <c r="AF124" s="82">
        <f>IF(S124&lt;&gt;0,G124-P124, -9999)</f>
        <v>6.2378214206546545E-3</v>
      </c>
      <c r="AG124" s="9"/>
      <c r="AH124" s="82">
        <f>$AB$6*($AB$11/AI124*AJ124+$AB$12)</f>
        <v>-6.6821490276746248E-3</v>
      </c>
      <c r="AI124" s="82">
        <f>1+$AB$7*COS(AL124)</f>
        <v>0.8790164822433697</v>
      </c>
      <c r="AJ124" s="82">
        <f>SIN(AL124+RADIANS($AB$9))</f>
        <v>-0.93837974788901513</v>
      </c>
      <c r="AK124" s="82">
        <f>$AB$7*SIN(AL124)</f>
        <v>-0.24554845246795121</v>
      </c>
      <c r="AL124" s="82">
        <f>2*ATAN(AM124)</f>
        <v>1.1129998706013076</v>
      </c>
      <c r="AM124" s="82">
        <f>SQRT((1+$AB$7)/(1-$AB$7))*TAN(AN124/2)</f>
        <v>0.62208437097774805</v>
      </c>
      <c r="AN124" s="146">
        <f>$AU124+$AB$7*SIN(AO124)</f>
        <v>1.3782156425557814</v>
      </c>
      <c r="AO124" s="146">
        <f>$AU124+$AB$7*SIN(AP124)</f>
        <v>1.3782156443471862</v>
      </c>
      <c r="AP124" s="146">
        <f>$AU124+$AB$7*SIN(AQ124)</f>
        <v>1.3782156101541374</v>
      </c>
      <c r="AQ124" s="146">
        <f>$AU124+$AB$7*SIN(AR124)</f>
        <v>1.3782162628075774</v>
      </c>
      <c r="AR124" s="146">
        <f>$AU124+$AB$7*SIN(AS124)</f>
        <v>1.3782038057838726</v>
      </c>
      <c r="AS124" s="146">
        <f>$AU124+$AB$7*SIN(AT124)</f>
        <v>1.3784417072245339</v>
      </c>
      <c r="AT124" s="146">
        <f>$AU124+$AB$7*SIN(AU124)</f>
        <v>1.3739473841798109</v>
      </c>
      <c r="AU124" s="146">
        <f>RADIANS($AB$9)+$AB$18*(F124-AB$15)</f>
        <v>1.6468906280642579</v>
      </c>
      <c r="AW124" s="90"/>
      <c r="AX124" s="96"/>
    </row>
    <row r="125" spans="1:50" s="82" customFormat="1" ht="12.95" customHeight="1" x14ac:dyDescent="0.2">
      <c r="A125" s="35" t="s">
        <v>159</v>
      </c>
      <c r="B125" s="41"/>
      <c r="C125" s="36">
        <v>46113.353999999999</v>
      </c>
      <c r="D125" s="36"/>
      <c r="E125" s="146">
        <f>+(C125-C$7)/C$8</f>
        <v>1865.0041690956721</v>
      </c>
      <c r="F125" s="146">
        <f>ROUND(2*E125,0)/2</f>
        <v>1865</v>
      </c>
      <c r="G125" s="146">
        <f>+C125-(C$7+F125*C$8)</f>
        <v>1.7237821419257671E-2</v>
      </c>
      <c r="H125" s="146"/>
      <c r="I125" s="146">
        <f>G125</f>
        <v>1.7237821419257671E-2</v>
      </c>
      <c r="J125" s="146"/>
      <c r="K125" s="146"/>
      <c r="L125" s="146"/>
      <c r="M125" s="146"/>
      <c r="N125" s="146"/>
      <c r="O125" s="146"/>
      <c r="P125" s="146"/>
      <c r="Q125" s="147">
        <f>+C125-15018.5</f>
        <v>31094.853999999999</v>
      </c>
      <c r="S125" s="9">
        <v>0.1</v>
      </c>
      <c r="T125" s="146"/>
      <c r="U125" s="146"/>
      <c r="V125" s="146"/>
      <c r="Z125" s="82">
        <f>F125</f>
        <v>1865</v>
      </c>
      <c r="AA125" s="146">
        <f>AB$3+AB$4*Z125+AB$5*Z125^2+AH125</f>
        <v>-6.587489045367009E-3</v>
      </c>
      <c r="AB125" s="146">
        <f>IF(S125&lt;&gt;0,G125-AH125, -9999)</f>
        <v>2.3919970446932295E-2</v>
      </c>
      <c r="AC125" s="146">
        <f>+G125-P125</f>
        <v>1.7237821419257671E-2</v>
      </c>
      <c r="AD125" s="146">
        <f>IF(S125&lt;&gt;0,G125-AA125, -9999)</f>
        <v>2.3825310464624681E-2</v>
      </c>
      <c r="AE125" s="146">
        <f>+(G125-AA125)^2*S125</f>
        <v>5.6764541873575443E-5</v>
      </c>
      <c r="AF125" s="82">
        <f>IF(S125&lt;&gt;0,G125-P125, -9999)</f>
        <v>1.7237821419257671E-2</v>
      </c>
      <c r="AG125" s="9"/>
      <c r="AH125" s="82">
        <f>$AB$6*($AB$11/AI125*AJ125+$AB$12)</f>
        <v>-6.6821490276746248E-3</v>
      </c>
      <c r="AI125" s="82">
        <f>1+$AB$7*COS(AL125)</f>
        <v>0.8790164822433697</v>
      </c>
      <c r="AJ125" s="82">
        <f>SIN(AL125+RADIANS($AB$9))</f>
        <v>-0.93837974788901513</v>
      </c>
      <c r="AK125" s="82">
        <f>$AB$7*SIN(AL125)</f>
        <v>-0.24554845246795121</v>
      </c>
      <c r="AL125" s="82">
        <f>2*ATAN(AM125)</f>
        <v>1.1129998706013076</v>
      </c>
      <c r="AM125" s="82">
        <f>SQRT((1+$AB$7)/(1-$AB$7))*TAN(AN125/2)</f>
        <v>0.62208437097774805</v>
      </c>
      <c r="AN125" s="146">
        <f>$AU125+$AB$7*SIN(AO125)</f>
        <v>1.3782156425557814</v>
      </c>
      <c r="AO125" s="146">
        <f>$AU125+$AB$7*SIN(AP125)</f>
        <v>1.3782156443471862</v>
      </c>
      <c r="AP125" s="146">
        <f>$AU125+$AB$7*SIN(AQ125)</f>
        <v>1.3782156101541374</v>
      </c>
      <c r="AQ125" s="146">
        <f>$AU125+$AB$7*SIN(AR125)</f>
        <v>1.3782162628075774</v>
      </c>
      <c r="AR125" s="146">
        <f>$AU125+$AB$7*SIN(AS125)</f>
        <v>1.3782038057838726</v>
      </c>
      <c r="AS125" s="146">
        <f>$AU125+$AB$7*SIN(AT125)</f>
        <v>1.3784417072245339</v>
      </c>
      <c r="AT125" s="146">
        <f>$AU125+$AB$7*SIN(AU125)</f>
        <v>1.3739473841798109</v>
      </c>
      <c r="AU125" s="146">
        <f>RADIANS($AB$9)+$AB$18*(F125-AB$15)</f>
        <v>1.6468906280642579</v>
      </c>
      <c r="AW125" s="90"/>
      <c r="AX125" s="96"/>
    </row>
    <row r="126" spans="1:50" s="82" customFormat="1" ht="12.95" customHeight="1" x14ac:dyDescent="0.2">
      <c r="A126" s="35" t="s">
        <v>160</v>
      </c>
      <c r="B126" s="41"/>
      <c r="C126" s="36">
        <v>46361.423000000003</v>
      </c>
      <c r="D126" s="36"/>
      <c r="E126" s="146">
        <f>+(C126-C$7)/C$8</f>
        <v>1925.0015068830028</v>
      </c>
      <c r="F126" s="146">
        <f>ROUND(2*E126,0)/2</f>
        <v>1925</v>
      </c>
      <c r="G126" s="146">
        <f>+C126-(C$7+F126*C$8)</f>
        <v>6.2304591046995483E-3</v>
      </c>
      <c r="H126" s="146"/>
      <c r="I126" s="146">
        <f>G126</f>
        <v>6.2304591046995483E-3</v>
      </c>
      <c r="J126" s="146"/>
      <c r="K126" s="146"/>
      <c r="L126" s="146"/>
      <c r="M126" s="146"/>
      <c r="O126" s="146">
        <f ca="1">+C$11+C$12*F126</f>
        <v>3.5457720404740017E-2</v>
      </c>
      <c r="P126" s="146"/>
      <c r="Q126" s="147">
        <f>+C126-15018.5</f>
        <v>31342.923000000003</v>
      </c>
      <c r="S126" s="9">
        <v>0.1</v>
      </c>
      <c r="T126" s="146"/>
      <c r="U126" s="146"/>
      <c r="V126" s="146"/>
      <c r="Z126" s="82">
        <f>F126</f>
        <v>1925</v>
      </c>
      <c r="AA126" s="146">
        <f>AB$3+AB$4*Z126+AB$5*Z126^2+AH126</f>
        <v>-5.703129649895047E-3</v>
      </c>
      <c r="AB126" s="146">
        <f>IF(S126&lt;&gt;0,G126-AH126, -9999)</f>
        <v>1.1962856863617012E-2</v>
      </c>
      <c r="AC126" s="146">
        <f>+G126-P126</f>
        <v>6.2304591046995483E-3</v>
      </c>
      <c r="AD126" s="146">
        <f>IF(S126&lt;&gt;0,G126-AA126, -9999)</f>
        <v>1.1933588754594595E-2</v>
      </c>
      <c r="AE126" s="146">
        <f>+(G126-AA126)^2*S126</f>
        <v>1.4241054056378659E-5</v>
      </c>
      <c r="AF126" s="82">
        <f>IF(S126&lt;&gt;0,G126-P126, -9999)</f>
        <v>6.2304591046995483E-3</v>
      </c>
      <c r="AG126" s="9"/>
      <c r="AH126" s="82">
        <f>$AB$6*($AB$11/AI126*AJ126+$AB$12)</f>
        <v>-5.7323977589174629E-3</v>
      </c>
      <c r="AI126" s="82">
        <f>1+$AB$7*COS(AL126)</f>
        <v>0.92005471992661869</v>
      </c>
      <c r="AJ126" s="82">
        <f>SIN(AL126+RADIANS($AB$9))</f>
        <v>-0.87063335793566221</v>
      </c>
      <c r="AK126" s="82">
        <f>$AB$7*SIN(AL126)</f>
        <v>-0.2618010814954041</v>
      </c>
      <c r="AL126" s="82">
        <f>2*ATAN(AM126)</f>
        <v>1.2744234382226021</v>
      </c>
      <c r="AM126" s="82">
        <f>SQRT((1+$AB$7)/(1-$AB$7))*TAN(AN126/2)</f>
        <v>0.74021883780772668</v>
      </c>
      <c r="AN126" s="146">
        <f>$AU126+$AB$7*SIN(AO126)</f>
        <v>1.550885558381538</v>
      </c>
      <c r="AO126" s="146">
        <f>$AU126+$AB$7*SIN(AP126)</f>
        <v>1.5508855583815049</v>
      </c>
      <c r="AP126" s="146">
        <f>$AU126+$AB$7*SIN(AQ126)</f>
        <v>1.550885558387548</v>
      </c>
      <c r="AQ126" s="146">
        <f>$AU126+$AB$7*SIN(AR126)</f>
        <v>1.5508855572787232</v>
      </c>
      <c r="AR126" s="146">
        <f>$AU126+$AB$7*SIN(AS126)</f>
        <v>1.550885760736775</v>
      </c>
      <c r="AS126" s="146">
        <f>$AU126+$AB$7*SIN(AT126)</f>
        <v>1.5508484629966401</v>
      </c>
      <c r="AT126" s="146">
        <f>$AU126+$AB$7*SIN(AU126)</f>
        <v>1.5595982948549389</v>
      </c>
      <c r="AU126" s="146">
        <f>RADIANS($AB$9)+$AB$18*(F126-AB$15)</f>
        <v>1.8245666728813639</v>
      </c>
      <c r="AW126" s="90"/>
      <c r="AX126" s="96"/>
    </row>
    <row r="127" spans="1:50" s="82" customFormat="1" ht="12.95" customHeight="1" x14ac:dyDescent="0.2">
      <c r="A127" s="35" t="s">
        <v>152</v>
      </c>
      <c r="B127" s="41"/>
      <c r="C127" s="36">
        <v>46365.544800000003</v>
      </c>
      <c r="D127" s="36"/>
      <c r="E127" s="146">
        <f>+(C127-C$7)/C$8</f>
        <v>1925.9983949540308</v>
      </c>
      <c r="F127" s="146">
        <f>ROUND(2*E127,0)/2</f>
        <v>1926</v>
      </c>
      <c r="G127" s="146">
        <f>+C127-(C$7+F127*C$8)</f>
        <v>-6.6363302612444386E-3</v>
      </c>
      <c r="H127" s="146"/>
      <c r="J127" s="146">
        <f>G127</f>
        <v>-6.6363302612444386E-3</v>
      </c>
      <c r="K127" s="146"/>
      <c r="L127" s="146"/>
      <c r="M127" s="146"/>
      <c r="N127" s="146"/>
      <c r="O127" s="146"/>
      <c r="P127" s="146"/>
      <c r="Q127" s="147">
        <f>+C127-15018.5</f>
        <v>31347.044800000003</v>
      </c>
      <c r="S127" s="9">
        <v>1</v>
      </c>
      <c r="T127" s="146"/>
      <c r="U127" s="146"/>
      <c r="V127" s="146"/>
      <c r="Z127" s="82">
        <f>F127</f>
        <v>1926</v>
      </c>
      <c r="AA127" s="146">
        <f>AB$3+AB$4*Z127+AB$5*Z127^2+AH127</f>
        <v>-5.686446248877289E-3</v>
      </c>
      <c r="AB127" s="146">
        <f>IF(S127&lt;&gt;0,G127-AH127, -9999)</f>
        <v>-9.2170632250765556E-4</v>
      </c>
      <c r="AC127" s="146">
        <f>+G127-P127</f>
        <v>-6.6363302612444386E-3</v>
      </c>
      <c r="AD127" s="146">
        <f>IF(S127&lt;&gt;0,G127-AA127, -9999)</f>
        <v>-9.4988401236714964E-4</v>
      </c>
      <c r="AE127" s="146">
        <f>+(G127-AA127)^2*S127</f>
        <v>9.0227963695071524E-7</v>
      </c>
      <c r="AF127" s="82">
        <f>IF(S127&lt;&gt;0,G127-P127, -9999)</f>
        <v>-6.6363302612444386E-3</v>
      </c>
      <c r="AG127" s="9"/>
      <c r="AH127" s="82">
        <f>$AB$6*($AB$11/AI127*AJ127+$AB$12)</f>
        <v>-5.714623938736783E-3</v>
      </c>
      <c r="AI127" s="82">
        <f>1+$AB$7*COS(AL127)</f>
        <v>0.92079321904905098</v>
      </c>
      <c r="AJ127" s="82">
        <f>SIN(AL127+RADIANS($AB$9))</f>
        <v>-0.86924283108778022</v>
      </c>
      <c r="AK127" s="82">
        <f>$AB$7*SIN(AL127)</f>
        <v>-0.26202545664412635</v>
      </c>
      <c r="AL127" s="82">
        <f>2*ATAN(AM127)</f>
        <v>1.277243068689512</v>
      </c>
      <c r="AM127" s="82">
        <f>SQRT((1+$AB$7)/(1-$AB$7))*TAN(AN127/2)</f>
        <v>0.74240340574224428</v>
      </c>
      <c r="AN127" s="146">
        <f>$AU127+$AB$7*SIN(AO127)</f>
        <v>1.5538319561295224</v>
      </c>
      <c r="AO127" s="146">
        <f>$AU127+$AB$7*SIN(AP127)</f>
        <v>1.5538319561295082</v>
      </c>
      <c r="AP127" s="146">
        <f>$AU127+$AB$7*SIN(AQ127)</f>
        <v>1.5538319561325848</v>
      </c>
      <c r="AQ127" s="146">
        <f>$AU127+$AB$7*SIN(AR127)</f>
        <v>1.5538319554700242</v>
      </c>
      <c r="AR127" s="146">
        <f>$AU127+$AB$7*SIN(AS127)</f>
        <v>1.5538320981554476</v>
      </c>
      <c r="AS127" s="146">
        <f>$AU127+$AB$7*SIN(AT127)</f>
        <v>1.5538013978537182</v>
      </c>
      <c r="AT127" s="146">
        <f>$AU127+$AB$7*SIN(AU127)</f>
        <v>1.5627642300996576</v>
      </c>
      <c r="AU127" s="146">
        <f>RADIANS($AB$9)+$AB$18*(F127-AB$15)</f>
        <v>1.8275279402949822</v>
      </c>
      <c r="AV127" s="146"/>
      <c r="AW127" s="90"/>
      <c r="AX127" s="96"/>
    </row>
    <row r="128" spans="1:50" s="82" customFormat="1" ht="12.95" customHeight="1" x14ac:dyDescent="0.2">
      <c r="A128" s="35" t="s">
        <v>152</v>
      </c>
      <c r="B128" s="41" t="s">
        <v>191</v>
      </c>
      <c r="C128" s="36">
        <v>46367.612200000003</v>
      </c>
      <c r="D128" s="36"/>
      <c r="E128" s="146">
        <f>+(C128-C$7)/C$8</f>
        <v>1926.4984110630228</v>
      </c>
      <c r="F128" s="146">
        <f>ROUND(2*E128,0)/2</f>
        <v>1926.5</v>
      </c>
      <c r="G128" s="146">
        <f>+C128-(C$7+F128*C$8)</f>
        <v>-6.5697249519871548E-3</v>
      </c>
      <c r="H128" s="146"/>
      <c r="J128" s="146">
        <f>G128</f>
        <v>-6.5697249519871548E-3</v>
      </c>
      <c r="K128" s="146"/>
      <c r="L128" s="146"/>
      <c r="M128" s="146"/>
      <c r="N128" s="146"/>
      <c r="O128" s="146"/>
      <c r="P128" s="146"/>
      <c r="Q128" s="147">
        <f>+C128-15018.5</f>
        <v>31349.112200000003</v>
      </c>
      <c r="S128" s="9">
        <v>1</v>
      </c>
      <c r="T128" s="146"/>
      <c r="U128" s="146"/>
      <c r="V128" s="146"/>
      <c r="Z128" s="82">
        <f>F128</f>
        <v>1926.5</v>
      </c>
      <c r="AA128" s="146">
        <f>AB$3+AB$4*Z128+AB$5*Z128^2+AH128</f>
        <v>-5.6780805746206248E-3</v>
      </c>
      <c r="AB128" s="146">
        <f>IF(S128&lt;&gt;0,G128-AH128, -9999)</f>
        <v>-8.6401190390745109E-4</v>
      </c>
      <c r="AC128" s="146">
        <f>+G128-P128</f>
        <v>-6.5697249519871548E-3</v>
      </c>
      <c r="AD128" s="146">
        <f>IF(S128&lt;&gt;0,G128-AA128, -9999)</f>
        <v>-8.9164437736652998E-4</v>
      </c>
      <c r="AE128" s="146">
        <f>+(G128-AA128)^2*S128</f>
        <v>7.9502969568934691E-7</v>
      </c>
      <c r="AF128" s="82">
        <f>IF(S128&lt;&gt;0,G128-P128, -9999)</f>
        <v>-6.5697249519871548E-3</v>
      </c>
      <c r="AG128" s="9"/>
      <c r="AH128" s="82">
        <f>$AB$6*($AB$11/AI128*AJ128+$AB$12)</f>
        <v>-5.7057130480797037E-3</v>
      </c>
      <c r="AI128" s="82">
        <f>1+$AB$7*COS(AL128)</f>
        <v>0.9211631503845108</v>
      </c>
      <c r="AJ128" s="82">
        <f>SIN(AL128+RADIANS($AB$9))</f>
        <v>-0.86854413360021487</v>
      </c>
      <c r="AK128" s="82">
        <f>$AB$7*SIN(AL128)</f>
        <v>-0.26213699704711524</v>
      </c>
      <c r="AL128" s="82">
        <f>2*ATAN(AM128)</f>
        <v>1.2786545825109792</v>
      </c>
      <c r="AM128" s="82">
        <f>SQRT((1+$AB$7)/(1-$AB$7))*TAN(AN128/2)</f>
        <v>0.74349872370055337</v>
      </c>
      <c r="AN128" s="146">
        <f>$AU128+$AB$7*SIN(AO128)</f>
        <v>1.5553060422432603</v>
      </c>
      <c r="AO128" s="146">
        <f>$AU128+$AB$7*SIN(AP128)</f>
        <v>1.5553060422432514</v>
      </c>
      <c r="AP128" s="146">
        <f>$AU128+$AB$7*SIN(AQ128)</f>
        <v>1.5553060422453315</v>
      </c>
      <c r="AQ128" s="146">
        <f>$AU128+$AB$7*SIN(AR128)</f>
        <v>1.5553060417547329</v>
      </c>
      <c r="AR128" s="146">
        <f>$AU128+$AB$7*SIN(AS128)</f>
        <v>1.5553061574605409</v>
      </c>
      <c r="AS128" s="146">
        <f>$AU128+$AB$7*SIN(AT128)</f>
        <v>1.5552788925905667</v>
      </c>
      <c r="AT128" s="146">
        <f>$AU128+$AB$7*SIN(AU128)</f>
        <v>1.5643480684871083</v>
      </c>
      <c r="AU128" s="146">
        <f>RADIANS($AB$9)+$AB$18*(F128-AB$15)</f>
        <v>1.8290085740017914</v>
      </c>
      <c r="AW128" s="90"/>
      <c r="AX128" s="96"/>
    </row>
    <row r="129" spans="1:50" s="82" customFormat="1" ht="12.95" customHeight="1" x14ac:dyDescent="0.2">
      <c r="A129" s="35" t="s">
        <v>152</v>
      </c>
      <c r="B129" s="41"/>
      <c r="C129" s="36">
        <v>46423.430399999997</v>
      </c>
      <c r="D129" s="36"/>
      <c r="E129" s="146">
        <f>+(C129-C$7)/C$8</f>
        <v>1939.9984590338711</v>
      </c>
      <c r="F129" s="146">
        <f>ROUND(2*E129,0)/2</f>
        <v>1940</v>
      </c>
      <c r="G129" s="146">
        <f>+C129-(C$7+F129*C$8)</f>
        <v>-6.3713814743096009E-3</v>
      </c>
      <c r="H129" s="146"/>
      <c r="J129" s="146">
        <f>G129</f>
        <v>-6.3713814743096009E-3</v>
      </c>
      <c r="K129" s="146"/>
      <c r="L129" s="146"/>
      <c r="M129" s="146"/>
      <c r="N129" s="146"/>
      <c r="O129" s="146"/>
      <c r="P129" s="146"/>
      <c r="Q129" s="147">
        <f>+C129-15018.5</f>
        <v>31404.930399999997</v>
      </c>
      <c r="S129" s="9">
        <v>1</v>
      </c>
      <c r="T129" s="146"/>
      <c r="U129" s="146"/>
      <c r="V129" s="146"/>
      <c r="Z129" s="82">
        <f>F129</f>
        <v>1940</v>
      </c>
      <c r="AA129" s="146">
        <f>AB$3+AB$4*Z129+AB$5*Z129^2+AH129</f>
        <v>-5.4461670482443547E-3</v>
      </c>
      <c r="AB129" s="146">
        <f>IF(S129&lt;&gt;0,G129-AH129, -9999)</f>
        <v>-9.1230451379348265E-4</v>
      </c>
      <c r="AC129" s="146">
        <f>+G129-P129</f>
        <v>-6.3713814743096009E-3</v>
      </c>
      <c r="AD129" s="146">
        <f>IF(S129&lt;&gt;0,G129-AA129, -9999)</f>
        <v>-9.2521442606524618E-4</v>
      </c>
      <c r="AE129" s="146">
        <f>+(G129-AA129)^2*S129</f>
        <v>8.560217341992429E-7</v>
      </c>
      <c r="AF129" s="82">
        <f>IF(S129&lt;&gt;0,G129-P129, -9999)</f>
        <v>-6.3713814743096009E-3</v>
      </c>
      <c r="AG129" s="9"/>
      <c r="AH129" s="82">
        <f>$AB$6*($AB$11/AI129*AJ129+$AB$12)</f>
        <v>-5.4590769605161182E-3</v>
      </c>
      <c r="AI129" s="82">
        <f>1+$AB$7*COS(AL129)</f>
        <v>0.93132352955732722</v>
      </c>
      <c r="AJ129" s="82">
        <f>SIN(AL129+RADIANS($AB$9))</f>
        <v>-0.84879987516300759</v>
      </c>
      <c r="AK129" s="82">
        <f>$AB$7*SIN(AL129)</f>
        <v>-0.2649803700007064</v>
      </c>
      <c r="AL129" s="82">
        <f>2*ATAN(AM129)</f>
        <v>1.3172005373984288</v>
      </c>
      <c r="AM129" s="82">
        <f>SQRT((1+$AB$7)/(1-$AB$7))*TAN(AN129/2)</f>
        <v>0.77386450140248397</v>
      </c>
      <c r="AN129" s="146">
        <f>$AU129+$AB$7*SIN(AO129)</f>
        <v>1.5953327065885556</v>
      </c>
      <c r="AO129" s="146">
        <f>$AU129+$AB$7*SIN(AP129)</f>
        <v>1.5953327065887586</v>
      </c>
      <c r="AP129" s="146">
        <f>$AU129+$AB$7*SIN(AQ129)</f>
        <v>1.5953327066189869</v>
      </c>
      <c r="AQ129" s="146">
        <f>$AU129+$AB$7*SIN(AR129)</f>
        <v>1.5953327111200466</v>
      </c>
      <c r="AR129" s="146">
        <f>$AU129+$AB$7*SIN(AS129)</f>
        <v>1.595333381330087</v>
      </c>
      <c r="AS129" s="146">
        <f>$AU129+$AB$7*SIN(AT129)</f>
        <v>1.5954329725086789</v>
      </c>
      <c r="AT129" s="146">
        <f>$AU129+$AB$7*SIN(AU129)</f>
        <v>1.6073302525247049</v>
      </c>
      <c r="AU129" s="146">
        <f>RADIANS($AB$9)+$AB$18*(F129-AB$15)</f>
        <v>1.8689856840856405</v>
      </c>
      <c r="AV129" s="146"/>
      <c r="AW129" s="90"/>
      <c r="AX129" s="96"/>
    </row>
    <row r="130" spans="1:50" s="82" customFormat="1" ht="12.95" customHeight="1" x14ac:dyDescent="0.2">
      <c r="A130" s="35" t="s">
        <v>125</v>
      </c>
      <c r="B130" s="41" t="s">
        <v>191</v>
      </c>
      <c r="C130" s="36">
        <v>46429.644</v>
      </c>
      <c r="D130" s="36"/>
      <c r="E130" s="146">
        <f>+(C130-C$7)/C$8</f>
        <v>1941.5012645358706</v>
      </c>
      <c r="F130" s="146">
        <f>ROUND(2*E130,0)/2</f>
        <v>1941.5</v>
      </c>
      <c r="G130" s="146">
        <f>+C130-(C$7+F130*C$8)</f>
        <v>5.2284344710642472E-3</v>
      </c>
      <c r="H130" s="146"/>
      <c r="I130" s="146">
        <f>G130</f>
        <v>5.2284344710642472E-3</v>
      </c>
      <c r="J130" s="146"/>
      <c r="K130" s="146"/>
      <c r="L130" s="146"/>
      <c r="M130" s="146"/>
      <c r="N130" s="146"/>
      <c r="O130" s="146"/>
      <c r="P130" s="146"/>
      <c r="Q130" s="147">
        <f>+C130-15018.5</f>
        <v>31411.144</v>
      </c>
      <c r="S130" s="9">
        <v>0.1</v>
      </c>
      <c r="T130" s="146"/>
      <c r="U130" s="146"/>
      <c r="V130" s="146"/>
      <c r="Z130" s="82">
        <f>F130</f>
        <v>1941.5</v>
      </c>
      <c r="AA130" s="146">
        <f>AB$3+AB$4*Z130+AB$5*Z130^2+AH130</f>
        <v>-5.4196800928390711E-3</v>
      </c>
      <c r="AB130" s="146">
        <f>IF(S130&lt;&gt;0,G130-AH130, -9999)</f>
        <v>1.065938843147457E-2</v>
      </c>
      <c r="AC130" s="146">
        <f>+G130-P130</f>
        <v>5.2284344710642472E-3</v>
      </c>
      <c r="AD130" s="146">
        <f>IF(S130&lt;&gt;0,G130-AA130, -9999)</f>
        <v>1.0648114563903318E-2</v>
      </c>
      <c r="AE130" s="146">
        <f>+(G130-AA130)^2*S130</f>
        <v>1.1338234376600996E-5</v>
      </c>
      <c r="AF130" s="82">
        <f>IF(S130&lt;&gt;0,G130-P130, -9999)</f>
        <v>5.2284344710642472E-3</v>
      </c>
      <c r="AG130" s="9"/>
      <c r="AH130" s="82">
        <f>$AB$6*($AB$11/AI130*AJ130+$AB$12)</f>
        <v>-5.4309539604103238E-3</v>
      </c>
      <c r="AI130" s="82">
        <f>1+$AB$7*COS(AL130)</f>
        <v>0.93247300779595332</v>
      </c>
      <c r="AJ130" s="82">
        <f>SIN(AL130+RADIANS($AB$9))</f>
        <v>-0.84649963630563108</v>
      </c>
      <c r="AK130" s="82">
        <f>$AB$7*SIN(AL130)</f>
        <v>-0.26527562911441599</v>
      </c>
      <c r="AL130" s="82">
        <f>2*ATAN(AM130)</f>
        <v>1.3215360901879498</v>
      </c>
      <c r="AM130" s="82">
        <f>SQRT((1+$AB$7)/(1-$AB$7))*TAN(AN130/2)</f>
        <v>0.77733631558641503</v>
      </c>
      <c r="AN130" s="146">
        <f>$AU130+$AB$7*SIN(AO130)</f>
        <v>1.59980739840315</v>
      </c>
      <c r="AO130" s="146">
        <f>$AU130+$AB$7*SIN(AP130)</f>
        <v>1.5998073984036187</v>
      </c>
      <c r="AP130" s="146">
        <f>$AU130+$AB$7*SIN(AQ130)</f>
        <v>1.5998073984626602</v>
      </c>
      <c r="AQ130" s="146">
        <f>$AU130+$AB$7*SIN(AR130)</f>
        <v>1.5998074058983782</v>
      </c>
      <c r="AR130" s="146">
        <f>$AU130+$AB$7*SIN(AS130)</f>
        <v>1.5998083423428509</v>
      </c>
      <c r="AS130" s="146">
        <f>$AU130+$AB$7*SIN(AT130)</f>
        <v>1.5999260363542236</v>
      </c>
      <c r="AT130" s="146">
        <f>$AU130+$AB$7*SIN(AU130)</f>
        <v>1.6121319545641883</v>
      </c>
      <c r="AU130" s="146">
        <f>RADIANS($AB$9)+$AB$18*(F130-AB$15)</f>
        <v>1.873427585206068</v>
      </c>
      <c r="AW130" s="90"/>
      <c r="AX130" s="96"/>
    </row>
    <row r="131" spans="1:50" s="82" customFormat="1" ht="12.95" customHeight="1" x14ac:dyDescent="0.2">
      <c r="A131" s="35" t="s">
        <v>125</v>
      </c>
      <c r="B131" s="41"/>
      <c r="C131" s="36">
        <v>46431.705000000002</v>
      </c>
      <c r="D131" s="36"/>
      <c r="E131" s="146">
        <f>+(C131-C$7)/C$8</f>
        <v>1941.9997327571307</v>
      </c>
      <c r="F131" s="146">
        <f>ROUND(2*E131,0)/2</f>
        <v>1942</v>
      </c>
      <c r="G131" s="146">
        <f>+C131-(C$7+F131*C$8)</f>
        <v>-1.1049602180719376E-3</v>
      </c>
      <c r="H131" s="146"/>
      <c r="I131" s="146">
        <f>G131</f>
        <v>-1.1049602180719376E-3</v>
      </c>
      <c r="J131" s="146"/>
      <c r="K131" s="146"/>
      <c r="L131" s="146"/>
      <c r="M131" s="146"/>
      <c r="N131" s="146"/>
      <c r="O131" s="146"/>
      <c r="P131" s="146"/>
      <c r="Q131" s="147">
        <f>+C131-15018.5</f>
        <v>31413.205000000002</v>
      </c>
      <c r="S131" s="9">
        <v>0.1</v>
      </c>
      <c r="T131" s="146"/>
      <c r="U131" s="146"/>
      <c r="V131" s="146"/>
      <c r="Z131" s="82">
        <f>F131</f>
        <v>1942</v>
      </c>
      <c r="AA131" s="146">
        <f>AB$3+AB$4*Z131+AB$5*Z131^2+AH131</f>
        <v>-5.4108191825352429E-3</v>
      </c>
      <c r="AB131" s="146">
        <f>IF(S131&lt;&gt;0,G131-AH131, -9999)</f>
        <v>4.3165874747091168E-3</v>
      </c>
      <c r="AC131" s="146">
        <f>+G131-P131</f>
        <v>-1.1049602180719376E-3</v>
      </c>
      <c r="AD131" s="146">
        <f>IF(S131&lt;&gt;0,G131-AA131, -9999)</f>
        <v>4.3058589644633053E-3</v>
      </c>
      <c r="AE131" s="146">
        <f>+(G131-AA131)^2*S131</f>
        <v>1.8540421421849009E-6</v>
      </c>
      <c r="AF131" s="82">
        <f>IF(S131&lt;&gt;0,G131-P131, -9999)</f>
        <v>-1.1049602180719376E-3</v>
      </c>
      <c r="AG131" s="9"/>
      <c r="AH131" s="82">
        <f>$AB$6*($AB$11/AI131*AJ131+$AB$12)</f>
        <v>-5.4215476927810544E-3</v>
      </c>
      <c r="AI131" s="82">
        <f>1+$AB$7*COS(AL131)</f>
        <v>0.9328570819291544</v>
      </c>
      <c r="AJ131" s="82">
        <f>SIN(AL131+RADIANS($AB$9))</f>
        <v>-0.8457280819614672</v>
      </c>
      <c r="AK131" s="82">
        <f>$AB$7*SIN(AL131)</f>
        <v>-0.26537310080546272</v>
      </c>
      <c r="AL131" s="82">
        <f>2*ATAN(AM131)</f>
        <v>1.3229836544408295</v>
      </c>
      <c r="AM131" s="82">
        <f>SQRT((1+$AB$7)/(1-$AB$7))*TAN(AN131/2)</f>
        <v>0.77849809817505378</v>
      </c>
      <c r="AN131" s="146">
        <f>$AU131+$AB$7*SIN(AO131)</f>
        <v>1.6013001901050394</v>
      </c>
      <c r="AO131" s="146">
        <f>$AU131+$AB$7*SIN(AP131)</f>
        <v>1.6013001901056427</v>
      </c>
      <c r="AP131" s="146">
        <f>$AU131+$AB$7*SIN(AQ131)</f>
        <v>1.6013001901778936</v>
      </c>
      <c r="AQ131" s="146">
        <f>$AU131+$AB$7*SIN(AR131)</f>
        <v>1.6013001988320448</v>
      </c>
      <c r="AR131" s="146">
        <f>$AU131+$AB$7*SIN(AS131)</f>
        <v>1.6013012354018759</v>
      </c>
      <c r="AS131" s="146">
        <f>$AU131+$AB$7*SIN(AT131)</f>
        <v>1.601425139149028</v>
      </c>
      <c r="AT131" s="146">
        <f>$AU131+$AB$7*SIN(AU131)</f>
        <v>1.6137336679266709</v>
      </c>
      <c r="AU131" s="146">
        <f>RADIANS($AB$9)+$AB$18*(F131-AB$15)</f>
        <v>1.8749082189128772</v>
      </c>
      <c r="AW131" s="90"/>
      <c r="AX131" s="96"/>
    </row>
    <row r="132" spans="1:50" s="82" customFormat="1" ht="12.95" customHeight="1" x14ac:dyDescent="0.2">
      <c r="A132" s="35" t="s">
        <v>125</v>
      </c>
      <c r="B132" s="41" t="s">
        <v>191</v>
      </c>
      <c r="C132" s="36">
        <v>46520.597000000002</v>
      </c>
      <c r="D132" s="36"/>
      <c r="E132" s="146">
        <f>+(C132-C$7)/C$8</f>
        <v>1963.4989259275442</v>
      </c>
      <c r="F132" s="146">
        <f>ROUND(2*E132,0)/2</f>
        <v>1963.5</v>
      </c>
      <c r="G132" s="146">
        <f>+C132-(C$7+F132*C$8)</f>
        <v>-4.4409317124518566E-3</v>
      </c>
      <c r="H132" s="146"/>
      <c r="I132" s="146">
        <f>G132</f>
        <v>-4.4409317124518566E-3</v>
      </c>
      <c r="J132" s="146"/>
      <c r="K132" s="146"/>
      <c r="L132" s="146"/>
      <c r="M132" s="146"/>
      <c r="N132" s="146"/>
      <c r="O132" s="146"/>
      <c r="P132" s="146"/>
      <c r="Q132" s="147">
        <f>+C132-15018.5</f>
        <v>31502.097000000002</v>
      </c>
      <c r="S132" s="9">
        <v>0.1</v>
      </c>
      <c r="T132" s="146"/>
      <c r="U132" s="146"/>
      <c r="V132" s="146"/>
      <c r="Z132" s="82">
        <f>F132</f>
        <v>1963.5</v>
      </c>
      <c r="AA132" s="146">
        <f>AB$3+AB$4*Z132+AB$5*Z132^2+AH132</f>
        <v>-5.0147277813748564E-3</v>
      </c>
      <c r="AB132" s="146">
        <f>IF(S132&lt;&gt;0,G132-AH132, -9999)</f>
        <v>5.6106991368855795E-4</v>
      </c>
      <c r="AC132" s="146">
        <f>+G132-P132</f>
        <v>-4.4409317124518566E-3</v>
      </c>
      <c r="AD132" s="146">
        <f>IF(S132&lt;&gt;0,G132-AA132, -9999)</f>
        <v>5.737960689229998E-4</v>
      </c>
      <c r="AE132" s="146">
        <f>+(G132-AA132)^2*S132</f>
        <v>3.2924192871148795E-8</v>
      </c>
      <c r="AF132" s="82">
        <f>IF(S132&lt;&gt;0,G132-P132, -9999)</f>
        <v>-4.4409317124518566E-3</v>
      </c>
      <c r="AG132" s="9"/>
      <c r="AH132" s="82">
        <f>$AB$6*($AB$11/AI132*AJ132+$AB$12)</f>
        <v>-5.0020016261404145E-3</v>
      </c>
      <c r="AI132" s="82">
        <f>1+$AB$7*COS(AL132)</f>
        <v>0.94980525527229409</v>
      </c>
      <c r="AJ132" s="82">
        <f>SIN(AL132+RADIANS($AB$9))</f>
        <v>-0.81022068807998604</v>
      </c>
      <c r="AK132" s="82">
        <f>$AB$7*SIN(AL132)</f>
        <v>-0.26909392724454967</v>
      </c>
      <c r="AL132" s="82">
        <f>2*ATAN(AM132)</f>
        <v>1.3863832474180187</v>
      </c>
      <c r="AM132" s="82">
        <f>SQRT((1+$AB$7)/(1-$AB$7))*TAN(AN132/2)</f>
        <v>0.8307159879674948</v>
      </c>
      <c r="AN132" s="146">
        <f>$AU132+$AB$7*SIN(AO132)</f>
        <v>1.6660818223216247</v>
      </c>
      <c r="AO132" s="146">
        <f>$AU132+$AB$7*SIN(AP132)</f>
        <v>1.6660818225390703</v>
      </c>
      <c r="AP132" s="146">
        <f>$AU132+$AB$7*SIN(AQ132)</f>
        <v>1.6660818308883742</v>
      </c>
      <c r="AQ132" s="146">
        <f>$AU132+$AB$7*SIN(AR132)</f>
        <v>1.6660821514777782</v>
      </c>
      <c r="AR132" s="146">
        <f>$AU132+$AB$7*SIN(AS132)</f>
        <v>1.6660944603813164</v>
      </c>
      <c r="AS132" s="146">
        <f>$AU132+$AB$7*SIN(AT132)</f>
        <v>1.6665658630690117</v>
      </c>
      <c r="AT132" s="146">
        <f>$AU132+$AB$7*SIN(AU132)</f>
        <v>1.6831452887828084</v>
      </c>
      <c r="AU132" s="146">
        <f>RADIANS($AB$9)+$AB$18*(F132-AB$15)</f>
        <v>1.9385754683056735</v>
      </c>
      <c r="AW132" s="90"/>
      <c r="AX132" s="96"/>
    </row>
    <row r="133" spans="1:50" s="82" customFormat="1" ht="12.95" customHeight="1" x14ac:dyDescent="0.2">
      <c r="A133" s="35" t="s">
        <v>152</v>
      </c>
      <c r="B133" s="41" t="s">
        <v>191</v>
      </c>
      <c r="C133" s="36">
        <v>46702.5216</v>
      </c>
      <c r="D133" s="36"/>
      <c r="E133" s="146">
        <f>+(C133-C$7)/C$8</f>
        <v>2007.4987472596122</v>
      </c>
      <c r="F133" s="146">
        <f>ROUND(2*E133,0)/2</f>
        <v>2007.5</v>
      </c>
      <c r="G133" s="146">
        <f>+C133-(C$7+F133*C$8)</f>
        <v>-5.1796640764223412E-3</v>
      </c>
      <c r="H133" s="146"/>
      <c r="J133" s="146">
        <f>G133</f>
        <v>-5.1796640764223412E-3</v>
      </c>
      <c r="K133" s="146"/>
      <c r="L133" s="146"/>
      <c r="M133" s="146"/>
      <c r="N133" s="146"/>
      <c r="O133" s="146"/>
      <c r="P133" s="146"/>
      <c r="Q133" s="147">
        <f>+C133-15018.5</f>
        <v>31684.0216</v>
      </c>
      <c r="S133" s="9">
        <v>1</v>
      </c>
      <c r="T133" s="146"/>
      <c r="U133" s="146"/>
      <c r="V133" s="146"/>
      <c r="Z133" s="82">
        <f>F133</f>
        <v>2007.5</v>
      </c>
      <c r="AA133" s="146">
        <f>AB$3+AB$4*Z133+AB$5*Z133^2+AH133</f>
        <v>-4.1132556983520443E-3</v>
      </c>
      <c r="AB133" s="146">
        <f>IF(S133&lt;&gt;0,G133-AH133, -9999)</f>
        <v>-1.1271609819017642E-3</v>
      </c>
      <c r="AC133" s="146">
        <f>+G133-P133</f>
        <v>-5.1796640764223412E-3</v>
      </c>
      <c r="AD133" s="146">
        <f>IF(S133&lt;&gt;0,G133-AA133, -9999)</f>
        <v>-1.0664083780702969E-3</v>
      </c>
      <c r="AE133" s="146">
        <f>+(G133-AA133)^2*S133</f>
        <v>1.1372268288185212E-6</v>
      </c>
      <c r="AF133" s="82">
        <f>IF(S133&lt;&gt;0,G133-P133, -9999)</f>
        <v>-5.1796640764223412E-3</v>
      </c>
      <c r="AG133" s="9"/>
      <c r="AH133" s="82">
        <f>$AB$6*($AB$11/AI133*AJ133+$AB$12)</f>
        <v>-4.052503094520577E-3</v>
      </c>
      <c r="AI133" s="82">
        <f>1+$AB$7*COS(AL133)</f>
        <v>0.98710406178037602</v>
      </c>
      <c r="AJ133" s="82">
        <f>SIN(AL133+RADIANS($AB$9))</f>
        <v>-0.72238407850883746</v>
      </c>
      <c r="AK133" s="82">
        <f>$AB$7*SIN(AL133)</f>
        <v>-0.27343143355439259</v>
      </c>
      <c r="AL133" s="82">
        <f>2*ATAN(AM133)</f>
        <v>1.5236679152205896</v>
      </c>
      <c r="AM133" s="82">
        <f>SQRT((1+$AB$7)/(1-$AB$7))*TAN(AN133/2)</f>
        <v>0.95394823756868274</v>
      </c>
      <c r="AN133" s="146">
        <f>$AU133+$AB$7*SIN(AO133)</f>
        <v>1.8024477224755922</v>
      </c>
      <c r="AO133" s="146">
        <f>$AU133+$AB$7*SIN(AP133)</f>
        <v>1.8024477477187804</v>
      </c>
      <c r="AP133" s="146">
        <f>$AU133+$AB$7*SIN(AQ133)</f>
        <v>1.8024481493885336</v>
      </c>
      <c r="AQ133" s="146">
        <f>$AU133+$AB$7*SIN(AR133)</f>
        <v>1.8024545406679024</v>
      </c>
      <c r="AR133" s="146">
        <f>$AU133+$AB$7*SIN(AS133)</f>
        <v>1.8025562139883609</v>
      </c>
      <c r="AS133" s="146">
        <f>$AU133+$AB$7*SIN(AT133)</f>
        <v>1.8041677964243321</v>
      </c>
      <c r="AT133" s="146">
        <f>$AU133+$AB$7*SIN(AU133)</f>
        <v>1.8283936495562365</v>
      </c>
      <c r="AU133" s="146">
        <f>RADIANS($AB$9)+$AB$18*(F133-AB$15)</f>
        <v>2.0688712345048845</v>
      </c>
      <c r="AW133" s="90"/>
      <c r="AX133" s="96"/>
    </row>
    <row r="134" spans="1:50" s="82" customFormat="1" ht="12.95" customHeight="1" x14ac:dyDescent="0.2">
      <c r="A134" s="35" t="s">
        <v>162</v>
      </c>
      <c r="B134" s="41"/>
      <c r="C134" s="36">
        <v>46758.34</v>
      </c>
      <c r="D134" s="36"/>
      <c r="E134" s="146">
        <f>+(C134-C$7)/C$8</f>
        <v>2020.9988436019528</v>
      </c>
      <c r="F134" s="146">
        <f>ROUND(2*E134,0)/2</f>
        <v>2021</v>
      </c>
      <c r="G134" s="146">
        <f>+C134-(C$7+F134*C$8)</f>
        <v>-4.7813206037972122E-3</v>
      </c>
      <c r="H134" s="146"/>
      <c r="I134" s="146">
        <f>G134</f>
        <v>-4.7813206037972122E-3</v>
      </c>
      <c r="J134" s="146"/>
      <c r="K134" s="146"/>
      <c r="L134" s="146"/>
      <c r="M134" s="146"/>
      <c r="O134" s="146">
        <f ca="1">+C$11+C$12*F134</f>
        <v>3.4423496241611319E-2</v>
      </c>
      <c r="P134" s="146"/>
      <c r="Q134" s="147">
        <f>+C134-15018.5</f>
        <v>31739.839999999997</v>
      </c>
      <c r="S134" s="9">
        <v>0.1</v>
      </c>
      <c r="T134" s="146"/>
      <c r="U134" s="146"/>
      <c r="V134" s="146"/>
      <c r="Z134" s="82">
        <f>F134</f>
        <v>2021</v>
      </c>
      <c r="AA134" s="146">
        <f>AB$3+AB$4*Z134+AB$5*Z134^2+AH134</f>
        <v>-3.8127175635575658E-3</v>
      </c>
      <c r="AB134" s="146">
        <f>IF(S134&lt;&gt;0,G134-AH134, -9999)</f>
        <v>-1.0440980893250901E-3</v>
      </c>
      <c r="AC134" s="146">
        <f>+G134-P134</f>
        <v>-4.7813206037972122E-3</v>
      </c>
      <c r="AD134" s="146">
        <f>IF(S134&lt;&gt;0,G134-AA134, -9999)</f>
        <v>-9.6860304023964642E-4</v>
      </c>
      <c r="AE134" s="146">
        <f>+(G134-AA134)^2*S134</f>
        <v>9.3819184956148612E-8</v>
      </c>
      <c r="AF134" s="82">
        <f>IF(S134&lt;&gt;0,G134-P134, -9999)</f>
        <v>-4.7813206037972122E-3</v>
      </c>
      <c r="AG134" s="9"/>
      <c r="AH134" s="82">
        <f>$AB$6*($AB$11/AI134*AJ134+$AB$12)</f>
        <v>-3.7372225144721221E-3</v>
      </c>
      <c r="AI134" s="82">
        <f>1+$AB$7*COS(AL134)</f>
        <v>0.99923063109390564</v>
      </c>
      <c r="AJ134" s="82">
        <f>SIN(AL134+RADIANS($AB$9))</f>
        <v>-0.69103942988149825</v>
      </c>
      <c r="AK134" s="82">
        <f>$AB$7*SIN(AL134)</f>
        <v>-0.27373429114683623</v>
      </c>
      <c r="AL134" s="82">
        <f>2*ATAN(AM134)</f>
        <v>1.5679856928880098</v>
      </c>
      <c r="AM134" s="82">
        <f>SQRT((1+$AB$7)/(1-$AB$7))*TAN(AN134/2)</f>
        <v>0.99719330853654997</v>
      </c>
      <c r="AN134" s="146">
        <f>$AU134+$AB$7*SIN(AO134)</f>
        <v>1.8453666121674515</v>
      </c>
      <c r="AO134" s="146">
        <f>$AU134+$AB$7*SIN(AP134)</f>
        <v>1.845366674671109</v>
      </c>
      <c r="AP134" s="146">
        <f>$AU134+$AB$7*SIN(AQ134)</f>
        <v>1.8453675168237904</v>
      </c>
      <c r="AQ134" s="146">
        <f>$AU134+$AB$7*SIN(AR134)</f>
        <v>1.8453788634524808</v>
      </c>
      <c r="AR134" s="146">
        <f>$AU134+$AB$7*SIN(AS134)</f>
        <v>1.8455316961611681</v>
      </c>
      <c r="AS134" s="146">
        <f>$AU134+$AB$7*SIN(AT134)</f>
        <v>1.8475822512420612</v>
      </c>
      <c r="AT134" s="146">
        <f>$AU134+$AB$7*SIN(AU134)</f>
        <v>1.8737894313838133</v>
      </c>
      <c r="AU134" s="146">
        <f>RADIANS($AB$9)+$AB$18*(F134-AB$15)</f>
        <v>2.1088483445887336</v>
      </c>
      <c r="AW134" s="90"/>
      <c r="AX134" s="96"/>
    </row>
    <row r="135" spans="1:50" s="82" customFormat="1" ht="12.95" customHeight="1" x14ac:dyDescent="0.2">
      <c r="A135" s="35" t="s">
        <v>125</v>
      </c>
      <c r="B135" s="41"/>
      <c r="C135" s="36">
        <v>46770.743999999999</v>
      </c>
      <c r="D135" s="36"/>
      <c r="E135" s="146">
        <f>+(C135-C$7)/C$8</f>
        <v>2023.9988435129217</v>
      </c>
      <c r="F135" s="146">
        <f>ROUND(2*E135,0)/2</f>
        <v>2024</v>
      </c>
      <c r="G135" s="146">
        <f>+C135-(C$7+F135*C$8)</f>
        <v>-4.7816887163207866E-3</v>
      </c>
      <c r="H135" s="146"/>
      <c r="I135" s="146">
        <f>G135</f>
        <v>-4.7816887163207866E-3</v>
      </c>
      <c r="J135" s="146"/>
      <c r="K135" s="146"/>
      <c r="L135" s="146"/>
      <c r="M135" s="146"/>
      <c r="N135" s="146"/>
      <c r="O135" s="146"/>
      <c r="P135" s="146"/>
      <c r="Q135" s="147">
        <f>+C135-15018.5</f>
        <v>31752.243999999999</v>
      </c>
      <c r="S135" s="9">
        <v>0.1</v>
      </c>
      <c r="T135" s="146"/>
      <c r="U135" s="146"/>
      <c r="V135" s="146"/>
      <c r="Z135" s="82">
        <f>F135</f>
        <v>2024</v>
      </c>
      <c r="AA135" s="146">
        <f>AB$3+AB$4*Z135+AB$5*Z135^2+AH135</f>
        <v>-3.7444418879149996E-3</v>
      </c>
      <c r="AB135" s="146">
        <f>IF(S135&lt;&gt;0,G135-AH135, -9999)</f>
        <v>-1.1160184264874507E-3</v>
      </c>
      <c r="AC135" s="146">
        <f>+G135-P135</f>
        <v>-4.7816887163207866E-3</v>
      </c>
      <c r="AD135" s="146">
        <f>IF(S135&lt;&gt;0,G135-AA135, -9999)</f>
        <v>-1.037246828405787E-3</v>
      </c>
      <c r="AE135" s="146">
        <f>+(G135-AA135)^2*S135</f>
        <v>1.0758809830378642E-7</v>
      </c>
      <c r="AF135" s="82">
        <f>IF(S135&lt;&gt;0,G135-P135, -9999)</f>
        <v>-4.7816887163207866E-3</v>
      </c>
      <c r="AG135" s="9"/>
      <c r="AH135" s="82">
        <f>$AB$6*($AB$11/AI135*AJ135+$AB$12)</f>
        <v>-3.6656702898333359E-3</v>
      </c>
      <c r="AI135" s="82">
        <f>1+$AB$7*COS(AL135)</f>
        <v>1.0019670655276711</v>
      </c>
      <c r="AJ135" s="82">
        <f>SIN(AL135+RADIANS($AB$9))</f>
        <v>-0.68377923073814817</v>
      </c>
      <c r="AK135" s="82">
        <f>$AB$7*SIN(AL135)</f>
        <v>-0.27372830458574138</v>
      </c>
      <c r="AL135" s="82">
        <f>2*ATAN(AM135)</f>
        <v>1.5779824001204392</v>
      </c>
      <c r="AM135" s="82">
        <f>SQRT((1+$AB$7)/(1-$AB$7))*TAN(AN135/2)</f>
        <v>1.0072120174040189</v>
      </c>
      <c r="AN135" s="146">
        <f>$AU135+$AB$7*SIN(AO135)</f>
        <v>1.8549757471543404</v>
      </c>
      <c r="AO135" s="146">
        <f>$AU135+$AB$7*SIN(AP135)</f>
        <v>1.8549758221694117</v>
      </c>
      <c r="AP135" s="146">
        <f>$AU135+$AB$7*SIN(AQ135)</f>
        <v>1.8549767995988486</v>
      </c>
      <c r="AQ135" s="146">
        <f>$AU135+$AB$7*SIN(AR135)</f>
        <v>1.8549895349847201</v>
      </c>
      <c r="AR135" s="146">
        <f>$AU135+$AB$7*SIN(AS135)</f>
        <v>1.855155419571459</v>
      </c>
      <c r="AS135" s="146">
        <f>$AU135+$AB$7*SIN(AT135)</f>
        <v>1.8573076115815423</v>
      </c>
      <c r="AT135" s="146">
        <f>$AU135+$AB$7*SIN(AU135)</f>
        <v>1.8839287088980428</v>
      </c>
      <c r="AU135" s="146">
        <f>RADIANS($AB$9)+$AB$18*(F135-AB$15)</f>
        <v>2.1177321468295887</v>
      </c>
      <c r="AW135" s="90"/>
      <c r="AX135" s="96"/>
    </row>
    <row r="136" spans="1:50" s="82" customFormat="1" ht="12.95" customHeight="1" x14ac:dyDescent="0.2">
      <c r="A136" s="35" t="s">
        <v>162</v>
      </c>
      <c r="B136" s="41" t="s">
        <v>191</v>
      </c>
      <c r="C136" s="36">
        <v>46851.358</v>
      </c>
      <c r="D136" s="36"/>
      <c r="E136" s="146">
        <f>+(C136-C$7)/C$8</f>
        <v>2043.4959406447194</v>
      </c>
      <c r="F136" s="146">
        <f>ROUND(2*E136,0)/2</f>
        <v>2043.5</v>
      </c>
      <c r="G136" s="146">
        <f>+C136-(C$7+F136*C$8)</f>
        <v>-1.6784081461082678E-2</v>
      </c>
      <c r="H136" s="146"/>
      <c r="I136" s="146">
        <f>G136</f>
        <v>-1.6784081461082678E-2</v>
      </c>
      <c r="J136" s="146"/>
      <c r="K136" s="146"/>
      <c r="L136" s="146"/>
      <c r="M136" s="146"/>
      <c r="O136" s="146">
        <f ca="1">+C$11+C$12*F136</f>
        <v>3.4181099953378036E-2</v>
      </c>
      <c r="P136" s="146"/>
      <c r="Q136" s="147">
        <f>+C136-15018.5</f>
        <v>31832.858</v>
      </c>
      <c r="S136" s="9">
        <v>0.1</v>
      </c>
      <c r="T136" s="146"/>
      <c r="U136" s="146"/>
      <c r="V136" s="146"/>
      <c r="Z136" s="82">
        <f>F136</f>
        <v>2043.5</v>
      </c>
      <c r="AA136" s="146">
        <f>AB$3+AB$4*Z136+AB$5*Z136^2+AH136</f>
        <v>-3.2877216005877305E-3</v>
      </c>
      <c r="AB136" s="146">
        <f>IF(S136&lt;&gt;0,G136-AH136, -9999)</f>
        <v>-1.3596433016139487E-2</v>
      </c>
      <c r="AC136" s="146">
        <f>+G136-P136</f>
        <v>-1.6784081461082678E-2</v>
      </c>
      <c r="AD136" s="146">
        <f>IF(S136&lt;&gt;0,G136-AA136, -9999)</f>
        <v>-1.3496359860494947E-2</v>
      </c>
      <c r="AE136" s="146">
        <f>+(G136-AA136)^2*S136</f>
        <v>1.821517294839792E-5</v>
      </c>
      <c r="AF136" s="82">
        <f>IF(S136&lt;&gt;0,G136-P136, -9999)</f>
        <v>-1.6784081461082678E-2</v>
      </c>
      <c r="AG136" s="9"/>
      <c r="AH136" s="82">
        <f>$AB$6*($AB$11/AI136*AJ136+$AB$12)</f>
        <v>-3.1876484449431916E-3</v>
      </c>
      <c r="AI136" s="82">
        <f>1+$AB$7*COS(AL136)</f>
        <v>1.0201076675788969</v>
      </c>
      <c r="AJ136" s="82">
        <f>SIN(AL136+RADIANS($AB$9))</f>
        <v>-0.63390558325452839</v>
      </c>
      <c r="AK136" s="82">
        <f>$AB$7*SIN(AL136)</f>
        <v>-0.27299585305039187</v>
      </c>
      <c r="AL136" s="82">
        <f>2*ATAN(AM136)</f>
        <v>1.6443191401553925</v>
      </c>
      <c r="AM136" s="82">
        <f>SQRT((1+$AB$7)/(1-$AB$7))*TAN(AN136/2)</f>
        <v>1.0763644819153062</v>
      </c>
      <c r="AN136" s="146">
        <f>$AU136+$AB$7*SIN(AO136)</f>
        <v>1.918083669650235</v>
      </c>
      <c r="AO136" s="146">
        <f>$AU136+$AB$7*SIN(AP136)</f>
        <v>1.918083884675442</v>
      </c>
      <c r="AP136" s="146">
        <f>$AU136+$AB$7*SIN(AQ136)</f>
        <v>1.9180861926613779</v>
      </c>
      <c r="AQ136" s="146">
        <f>$AU136+$AB$7*SIN(AR136)</f>
        <v>1.918110964639955</v>
      </c>
      <c r="AR136" s="146">
        <f>$AU136+$AB$7*SIN(AS136)</f>
        <v>1.9183767395477243</v>
      </c>
      <c r="AS136" s="146">
        <f>$AU136+$AB$7*SIN(AT136)</f>
        <v>1.9212160313467854</v>
      </c>
      <c r="AT136" s="146">
        <f>$AU136+$AB$7*SIN(AU136)</f>
        <v>1.9502792172636294</v>
      </c>
      <c r="AU136" s="146">
        <f>RADIANS($AB$9)+$AB$18*(F136-AB$15)</f>
        <v>2.1754768613951478</v>
      </c>
      <c r="AW136" s="90"/>
      <c r="AX136" s="96"/>
    </row>
    <row r="137" spans="1:50" s="82" customFormat="1" ht="12.95" customHeight="1" x14ac:dyDescent="0.2">
      <c r="A137" s="35" t="s">
        <v>163</v>
      </c>
      <c r="B137" s="41"/>
      <c r="C137" s="36">
        <v>47097.383000000002</v>
      </c>
      <c r="D137" s="36"/>
      <c r="E137" s="146">
        <f>+(C137-C$7)/C$8</f>
        <v>2102.9989217875782</v>
      </c>
      <c r="F137" s="146">
        <f>ROUND(2*E137,0)/2</f>
        <v>2103</v>
      </c>
      <c r="G137" s="146">
        <f>+C137-(C$7+F137*C$8)</f>
        <v>-4.4580490939551964E-3</v>
      </c>
      <c r="H137" s="146"/>
      <c r="I137" s="146">
        <f>G137</f>
        <v>-4.4580490939551964E-3</v>
      </c>
      <c r="J137" s="146"/>
      <c r="K137" s="146"/>
      <c r="L137" s="146"/>
      <c r="M137" s="146"/>
      <c r="N137" s="146"/>
      <c r="O137" s="146"/>
      <c r="P137" s="146"/>
      <c r="Q137" s="147">
        <f>+C137-15018.5</f>
        <v>32078.883000000002</v>
      </c>
      <c r="S137" s="9">
        <v>0.1</v>
      </c>
      <c r="T137" s="146"/>
      <c r="U137" s="146"/>
      <c r="V137" s="146"/>
      <c r="Z137" s="82">
        <f>F137</f>
        <v>2103</v>
      </c>
      <c r="AA137" s="146">
        <f>AB$3+AB$4*Z137+AB$5*Z137^2+AH137</f>
        <v>-1.7649419930061653E-3</v>
      </c>
      <c r="AB137" s="146">
        <f>IF(S137&lt;&gt;0,G137-AH137, -9999)</f>
        <v>-2.8582200535003416E-3</v>
      </c>
      <c r="AC137" s="146">
        <f>+G137-P137</f>
        <v>-4.4580490939551964E-3</v>
      </c>
      <c r="AD137" s="146">
        <f>IF(S137&lt;&gt;0,G137-AA137, -9999)</f>
        <v>-2.6931071009490314E-3</v>
      </c>
      <c r="AE137" s="146">
        <f>+(G137-AA137)^2*S137</f>
        <v>7.2528258571820972E-7</v>
      </c>
      <c r="AF137" s="82">
        <f>IF(S137&lt;&gt;0,G137-P137, -9999)</f>
        <v>-4.4580490939551964E-3</v>
      </c>
      <c r="AG137" s="9"/>
      <c r="AH137" s="82">
        <f>$AB$6*($AB$11/AI137*AJ137+$AB$12)</f>
        <v>-1.5998290404548548E-3</v>
      </c>
      <c r="AI137" s="82">
        <f>1+$AB$7*COS(AL137)</f>
        <v>1.0786712816205972</v>
      </c>
      <c r="AJ137" s="82">
        <f>SIN(AL137+RADIANS($AB$9))</f>
        <v>-0.45164234185305852</v>
      </c>
      <c r="AK137" s="82">
        <f>$AB$7*SIN(AL137)</f>
        <v>-0.2621867340777318</v>
      </c>
      <c r="AL137" s="82">
        <f>2*ATAN(AM137)</f>
        <v>1.8623065223635438</v>
      </c>
      <c r="AM137" s="82">
        <f>SQRT((1+$AB$7)/(1-$AB$7))*TAN(AN137/2)</f>
        <v>1.3441055864818576</v>
      </c>
      <c r="AN137" s="146">
        <f>$AU137+$AB$7*SIN(AO137)</f>
        <v>2.1178918677580709</v>
      </c>
      <c r="AO137" s="146">
        <f>$AU137+$AB$7*SIN(AP137)</f>
        <v>2.1178939181354091</v>
      </c>
      <c r="AP137" s="146">
        <f>$AU137+$AB$7*SIN(AQ137)</f>
        <v>2.1179083166766608</v>
      </c>
      <c r="AQ137" s="146">
        <f>$AU137+$AB$7*SIN(AR137)</f>
        <v>2.1180094192069543</v>
      </c>
      <c r="AR137" s="146">
        <f>$AU137+$AB$7*SIN(AS137)</f>
        <v>2.1187188610232566</v>
      </c>
      <c r="AS137" s="146">
        <f>$AU137+$AB$7*SIN(AT137)</f>
        <v>2.1236740601246402</v>
      </c>
      <c r="AT137" s="146">
        <f>$AU137+$AB$7*SIN(AU137)</f>
        <v>2.1572387955593761</v>
      </c>
      <c r="AU137" s="146">
        <f>RADIANS($AB$9)+$AB$18*(F137-AB$15)</f>
        <v>2.3516722725054446</v>
      </c>
      <c r="AW137" s="90"/>
      <c r="AX137" s="96"/>
    </row>
    <row r="138" spans="1:50" s="82" customFormat="1" ht="12.95" customHeight="1" x14ac:dyDescent="0.2">
      <c r="A138" s="35" t="s">
        <v>164</v>
      </c>
      <c r="B138" s="41" t="s">
        <v>191</v>
      </c>
      <c r="C138" s="36">
        <v>47099.453000000001</v>
      </c>
      <c r="D138" s="36"/>
      <c r="E138" s="146">
        <f>+(C138-C$7)/C$8</f>
        <v>2103.4995667259614</v>
      </c>
      <c r="F138" s="146">
        <f>ROUND(2*E138,0)/2</f>
        <v>2103.5</v>
      </c>
      <c r="G138" s="146">
        <f>+C138-(C$7+F138*C$8)</f>
        <v>-1.7914437776198611E-3</v>
      </c>
      <c r="H138" s="146"/>
      <c r="I138" s="146">
        <f>G138</f>
        <v>-1.7914437776198611E-3</v>
      </c>
      <c r="J138" s="146"/>
      <c r="K138" s="146"/>
      <c r="L138" s="146"/>
      <c r="M138" s="146"/>
      <c r="O138" s="146">
        <f ca="1">+C$11+C$12*F138</f>
        <v>3.3534709851422595E-2</v>
      </c>
      <c r="P138" s="146"/>
      <c r="Q138" s="147">
        <f>+C138-15018.5</f>
        <v>32080.953000000001</v>
      </c>
      <c r="S138" s="9">
        <v>0.1</v>
      </c>
      <c r="T138" s="146"/>
      <c r="U138" s="146"/>
      <c r="V138" s="146"/>
      <c r="Z138" s="82">
        <f>F138</f>
        <v>2103.5</v>
      </c>
      <c r="AA138" s="146">
        <f>AB$3+AB$4*Z138+AB$5*Z138^2+AH138</f>
        <v>-1.7513946090633667E-3</v>
      </c>
      <c r="AB138" s="146">
        <f>IF(S138&lt;&gt;0,G138-AH138, -9999)</f>
        <v>-2.057089467811038E-4</v>
      </c>
      <c r="AC138" s="146">
        <f>+G138-P138</f>
        <v>-1.7914437776198611E-3</v>
      </c>
      <c r="AD138" s="146">
        <f>IF(S138&lt;&gt;0,G138-AA138, -9999)</f>
        <v>-4.00491685564944E-5</v>
      </c>
      <c r="AE138" s="146">
        <f>+(G138-AA138)^2*S138</f>
        <v>1.6039359020664998E-10</v>
      </c>
      <c r="AF138" s="82">
        <f>IF(S138&lt;&gt;0,G138-P138, -9999)</f>
        <v>-1.7914437776198611E-3</v>
      </c>
      <c r="AG138" s="9"/>
      <c r="AH138" s="82">
        <f>$AB$6*($AB$11/AI138*AJ138+$AB$12)</f>
        <v>-1.5857348308387573E-3</v>
      </c>
      <c r="AI138" s="82">
        <f>1+$AB$7*COS(AL138)</f>
        <v>1.0791790373390309</v>
      </c>
      <c r="AJ138" s="82">
        <f>SIN(AL138+RADIANS($AB$9))</f>
        <v>-0.44991314272937605</v>
      </c>
      <c r="AK138" s="82">
        <f>$AB$7*SIN(AL138)</f>
        <v>-0.26203384156295334</v>
      </c>
      <c r="AL138" s="82">
        <f>2*ATAN(AM138)</f>
        <v>1.8642437052336589</v>
      </c>
      <c r="AM138" s="82">
        <f>SQRT((1+$AB$7)/(1-$AB$7))*TAN(AN138/2)</f>
        <v>1.3468275990181928</v>
      </c>
      <c r="AN138" s="146">
        <f>$AU138+$AB$7*SIN(AO138)</f>
        <v>2.1196187644147133</v>
      </c>
      <c r="AO138" s="146">
        <f>$AU138+$AB$7*SIN(AP138)</f>
        <v>2.1196208449165925</v>
      </c>
      <c r="AP138" s="146">
        <f>$AU138+$AB$7*SIN(AQ138)</f>
        <v>2.1196354137200344</v>
      </c>
      <c r="AQ138" s="146">
        <f>$AU138+$AB$7*SIN(AR138)</f>
        <v>2.1197374226661756</v>
      </c>
      <c r="AR138" s="146">
        <f>$AU138+$AB$7*SIN(AS138)</f>
        <v>2.1204512006139202</v>
      </c>
      <c r="AS138" s="146">
        <f>$AU138+$AB$7*SIN(AT138)</f>
        <v>2.1254225938725044</v>
      </c>
      <c r="AT138" s="146">
        <f>$AU138+$AB$7*SIN(AU138)</f>
        <v>2.1590049349965894</v>
      </c>
      <c r="AU138" s="146">
        <f>RADIANS($AB$9)+$AB$18*(F138-AB$15)</f>
        <v>2.3531529062122543</v>
      </c>
      <c r="AW138" s="90"/>
      <c r="AX138" s="96"/>
    </row>
    <row r="139" spans="1:50" s="82" customFormat="1" ht="12.95" customHeight="1" x14ac:dyDescent="0.2">
      <c r="A139" s="35" t="s">
        <v>125</v>
      </c>
      <c r="B139" s="41"/>
      <c r="C139" s="36">
        <v>47105.652000000002</v>
      </c>
      <c r="D139" s="36"/>
      <c r="E139" s="146">
        <f>+(C139-C$7)/C$8</f>
        <v>2104.9988411090712</v>
      </c>
      <c r="F139" s="146">
        <f>ROUND(2*E139,0)/2</f>
        <v>2105</v>
      </c>
      <c r="G139" s="146">
        <f>+C139-(C$7+F139*C$8)</f>
        <v>-4.7916278344928287E-3</v>
      </c>
      <c r="H139" s="146"/>
      <c r="I139" s="146">
        <f>G139</f>
        <v>-4.7916278344928287E-3</v>
      </c>
      <c r="J139" s="146"/>
      <c r="K139" s="146"/>
      <c r="L139" s="146"/>
      <c r="M139" s="146"/>
      <c r="N139" s="146"/>
      <c r="O139" s="146"/>
      <c r="P139" s="146"/>
      <c r="Q139" s="147">
        <f>+C139-15018.5</f>
        <v>32087.152000000002</v>
      </c>
      <c r="S139" s="9">
        <v>0.1</v>
      </c>
      <c r="T139" s="146"/>
      <c r="U139" s="146"/>
      <c r="V139" s="146"/>
      <c r="Z139" s="82">
        <f>F139</f>
        <v>2105</v>
      </c>
      <c r="AA139" s="146">
        <f>AB$3+AB$4*Z139+AB$5*Z139^2+AH139</f>
        <v>-1.7106844149494358E-3</v>
      </c>
      <c r="AB139" s="146">
        <f>IF(S139&lt;&gt;0,G139-AH139, -9999)</f>
        <v>-3.2482437020637115E-3</v>
      </c>
      <c r="AC139" s="146">
        <f>+G139-P139</f>
        <v>-4.7916278344928287E-3</v>
      </c>
      <c r="AD139" s="146">
        <f>IF(S139&lt;&gt;0,G139-AA139, -9999)</f>
        <v>-3.0809434195433931E-3</v>
      </c>
      <c r="AE139" s="146">
        <f>+(G139-AA139)^2*S139</f>
        <v>9.4922123544277367E-7</v>
      </c>
      <c r="AF139" s="82">
        <f>IF(S139&lt;&gt;0,G139-P139, -9999)</f>
        <v>-4.7916278344928287E-3</v>
      </c>
      <c r="AG139" s="9"/>
      <c r="AH139" s="82">
        <f>$AB$6*($AB$11/AI139*AJ139+$AB$12)</f>
        <v>-1.5433841324291174E-3</v>
      </c>
      <c r="AI139" s="82">
        <f>1+$AB$7*COS(AL139)</f>
        <v>1.0807033785263496</v>
      </c>
      <c r="AJ139" s="82">
        <f>SIN(AL139+RADIANS($AB$9))</f>
        <v>-0.44470563251969142</v>
      </c>
      <c r="AK139" s="82">
        <f>$AB$7*SIN(AL139)</f>
        <v>-0.26156838259355297</v>
      </c>
      <c r="AL139" s="82">
        <f>2*ATAN(AM139)</f>
        <v>1.8700662048737906</v>
      </c>
      <c r="AM139" s="82">
        <f>SQRT((1+$AB$7)/(1-$AB$7))*TAN(AN139/2)</f>
        <v>1.3550519652515558</v>
      </c>
      <c r="AN139" s="146">
        <f>$AU139+$AB$7*SIN(AO139)</f>
        <v>2.1248043330826549</v>
      </c>
      <c r="AO139" s="146">
        <f>$AU139+$AB$7*SIN(AP139)</f>
        <v>2.1248065058734706</v>
      </c>
      <c r="AP139" s="146">
        <f>$AU139+$AB$7*SIN(AQ139)</f>
        <v>2.1248215931870931</v>
      </c>
      <c r="AQ139" s="146">
        <f>$AU139+$AB$7*SIN(AR139)</f>
        <v>2.1249263455572995</v>
      </c>
      <c r="AR139" s="146">
        <f>$AU139+$AB$7*SIN(AS139)</f>
        <v>2.1256531609216847</v>
      </c>
      <c r="AS139" s="146">
        <f>$AU139+$AB$7*SIN(AT139)</f>
        <v>2.1306728444233674</v>
      </c>
      <c r="AT139" s="146">
        <f>$AU139+$AB$7*SIN(AU139)</f>
        <v>2.1643059045552975</v>
      </c>
      <c r="AU139" s="146">
        <f>RADIANS($AB$9)+$AB$18*(F139-AB$15)</f>
        <v>2.3575948073326818</v>
      </c>
      <c r="AW139" s="90"/>
      <c r="AX139" s="96"/>
    </row>
    <row r="140" spans="1:50" s="82" customFormat="1" ht="12.95" customHeight="1" x14ac:dyDescent="0.2">
      <c r="A140" s="35" t="s">
        <v>125</v>
      </c>
      <c r="B140" s="41" t="s">
        <v>191</v>
      </c>
      <c r="C140" s="36">
        <v>47227.635999999999</v>
      </c>
      <c r="D140" s="36"/>
      <c r="E140" s="146">
        <f>+(C140-C$7)/C$8</f>
        <v>2134.5015812847864</v>
      </c>
      <c r="F140" s="146">
        <f>ROUND(2*E140,0)/2</f>
        <v>2134.5</v>
      </c>
      <c r="G140" s="146">
        <f>+C140-(C$7+F140*C$8)</f>
        <v>6.5380856904084794E-3</v>
      </c>
      <c r="H140" s="146"/>
      <c r="I140" s="146">
        <f>G140</f>
        <v>6.5380856904084794E-3</v>
      </c>
      <c r="J140" s="146"/>
      <c r="K140" s="146"/>
      <c r="L140" s="146"/>
      <c r="M140" s="146"/>
      <c r="N140" s="146"/>
      <c r="O140" s="146"/>
      <c r="P140" s="146"/>
      <c r="Q140" s="147">
        <f>+C140-15018.5</f>
        <v>32209.135999999999</v>
      </c>
      <c r="S140" s="9">
        <v>0.1</v>
      </c>
      <c r="T140" s="146"/>
      <c r="U140" s="146"/>
      <c r="V140" s="146"/>
      <c r="Z140" s="82">
        <f>F140</f>
        <v>2134.5</v>
      </c>
      <c r="AA140" s="146">
        <f>AB$3+AB$4*Z140+AB$5*Z140^2+AH140</f>
        <v>-8.9067685474171932E-4</v>
      </c>
      <c r="AB140" s="146">
        <f>IF(S140&lt;&gt;0,G140-AH140, -9999)</f>
        <v>7.2291906969043718E-3</v>
      </c>
      <c r="AC140" s="146">
        <f>+G140-P140</f>
        <v>6.5380856904084794E-3</v>
      </c>
      <c r="AD140" s="146">
        <f>IF(S140&lt;&gt;0,G140-AA140, -9999)</f>
        <v>7.4287625451501986E-3</v>
      </c>
      <c r="AE140" s="146">
        <f>+(G140-AA140)^2*S140</f>
        <v>5.5186512952226454E-6</v>
      </c>
      <c r="AF140" s="82">
        <f>IF(S140&lt;&gt;0,G140-P140, -9999)</f>
        <v>6.5380856904084794E-3</v>
      </c>
      <c r="AG140" s="9"/>
      <c r="AH140" s="82">
        <f>$AB$6*($AB$11/AI140*AJ140+$AB$12)</f>
        <v>-6.9110500649589271E-4</v>
      </c>
      <c r="AI140" s="82">
        <f>1+$AB$7*COS(AL140)</f>
        <v>1.110910684997273</v>
      </c>
      <c r="AJ140" s="82">
        <f>SIN(AL140+RADIANS($AB$9))</f>
        <v>-0.33626242898739583</v>
      </c>
      <c r="AK140" s="82">
        <f>$AB$7*SIN(AL140)</f>
        <v>-0.25025961326512569</v>
      </c>
      <c r="AL140" s="82">
        <f>2*ATAN(AM140)</f>
        <v>1.9879663874949749</v>
      </c>
      <c r="AM140" s="82">
        <f>SQRT((1+$AB$7)/(1-$AB$7))*TAN(AN140/2)</f>
        <v>1.5369881393706664</v>
      </c>
      <c r="AN140" s="146">
        <f>$AU140+$AB$7*SIN(AO140)</f>
        <v>2.2282830221570724</v>
      </c>
      <c r="AO140" s="146">
        <f>$AU140+$AB$7*SIN(AP140)</f>
        <v>2.2282876411371828</v>
      </c>
      <c r="AP140" s="146">
        <f>$AU140+$AB$7*SIN(AQ140)</f>
        <v>2.228315251468107</v>
      </c>
      <c r="AQ140" s="146">
        <f>$AU140+$AB$7*SIN(AR140)</f>
        <v>2.2284802738921035</v>
      </c>
      <c r="AR140" s="146">
        <f>$AU140+$AB$7*SIN(AS140)</f>
        <v>2.229465851878889</v>
      </c>
      <c r="AS140" s="146">
        <f>$AU140+$AB$7*SIN(AT140)</f>
        <v>2.2353262045716367</v>
      </c>
      <c r="AT140" s="146">
        <f>$AU140+$AB$7*SIN(AU140)</f>
        <v>2.2693113898359387</v>
      </c>
      <c r="AU140" s="146">
        <f>RADIANS($AB$9)+$AB$18*(F140-AB$15)</f>
        <v>2.4449521960344254</v>
      </c>
      <c r="AW140" s="90"/>
      <c r="AX140" s="96"/>
    </row>
    <row r="141" spans="1:50" s="82" customFormat="1" ht="12.95" customHeight="1" x14ac:dyDescent="0.2">
      <c r="A141" s="35" t="s">
        <v>166</v>
      </c>
      <c r="B141" s="41"/>
      <c r="C141" s="36">
        <v>47469.508000000002</v>
      </c>
      <c r="D141" s="36"/>
      <c r="E141" s="146">
        <f>+(C141-C$7)/C$8</f>
        <v>2193.0001284039236</v>
      </c>
      <c r="F141" s="146">
        <f>ROUND(2*E141,0)/2</f>
        <v>2193</v>
      </c>
      <c r="G141" s="146">
        <f>+C141-(C$7+F141*C$8)</f>
        <v>5.3090744040673599E-4</v>
      </c>
      <c r="H141" s="146"/>
      <c r="I141" s="146">
        <f>G141</f>
        <v>5.3090744040673599E-4</v>
      </c>
      <c r="J141" s="146"/>
      <c r="K141" s="146"/>
      <c r="L141" s="146"/>
      <c r="M141" s="146"/>
      <c r="N141" s="146"/>
      <c r="O141" s="146"/>
      <c r="P141" s="146"/>
      <c r="Q141" s="147">
        <f>+C141-15018.5</f>
        <v>32451.008000000002</v>
      </c>
      <c r="S141" s="9">
        <v>0.1</v>
      </c>
      <c r="T141" s="146"/>
      <c r="U141" s="146"/>
      <c r="V141" s="146"/>
      <c r="Z141" s="82">
        <f>F141</f>
        <v>2193</v>
      </c>
      <c r="AA141" s="146">
        <f>AB$3+AB$4*Z141+AB$5*Z141^2+AH141</f>
        <v>8.1783956262557081E-4</v>
      </c>
      <c r="AB141" s="146">
        <f>IF(S141&lt;&gt;0,G141-AH141, -9999)</f>
        <v>-5.5054693151813309E-4</v>
      </c>
      <c r="AC141" s="146">
        <f>+G141-P141</f>
        <v>5.3090744040673599E-4</v>
      </c>
      <c r="AD141" s="146">
        <f>IF(S141&lt;&gt;0,G141-AA141, -9999)</f>
        <v>-2.8693212221883482E-4</v>
      </c>
      <c r="AE141" s="146">
        <f>+(G141-AA141)^2*S141</f>
        <v>8.2330042761004374E-9</v>
      </c>
      <c r="AF141" s="82">
        <f>IF(S141&lt;&gt;0,G141-P141, -9999)</f>
        <v>5.3090744040673599E-4</v>
      </c>
      <c r="AG141" s="9"/>
      <c r="AH141" s="82">
        <f>$AB$6*($AB$11/AI141*AJ141+$AB$12)</f>
        <v>1.0814543719248691E-3</v>
      </c>
      <c r="AI141" s="82">
        <f>1+$AB$7*COS(AL141)</f>
        <v>1.170114842590495</v>
      </c>
      <c r="AJ141" s="82">
        <f>SIN(AL141+RADIANS($AB$9))</f>
        <v>-8.9394532449638048E-2</v>
      </c>
      <c r="AK141" s="82">
        <f>$AB$7*SIN(AL141)</f>
        <v>-0.21445744195197719</v>
      </c>
      <c r="AL141" s="82">
        <f>2*ATAN(AM141)</f>
        <v>2.2413977582100806</v>
      </c>
      <c r="AM141" s="82">
        <f>SQRT((1+$AB$7)/(1-$AB$7))*TAN(AN141/2)</f>
        <v>2.0696424004003569</v>
      </c>
      <c r="AN141" s="146">
        <f>$AU141+$AB$7*SIN(AO141)</f>
        <v>2.4419103888860989</v>
      </c>
      <c r="AO141" s="146">
        <f>$AU141+$AB$7*SIN(AP141)</f>
        <v>2.4419232161301063</v>
      </c>
      <c r="AP141" s="146">
        <f>$AU141+$AB$7*SIN(AQ141)</f>
        <v>2.4419844650629479</v>
      </c>
      <c r="AQ141" s="146">
        <f>$AU141+$AB$7*SIN(AR141)</f>
        <v>2.4422768796755645</v>
      </c>
      <c r="AR141" s="146">
        <f>$AU141+$AB$7*SIN(AS141)</f>
        <v>2.4436719355807823</v>
      </c>
      <c r="AS141" s="146">
        <f>$AU141+$AB$7*SIN(AT141)</f>
        <v>2.4503051891227741</v>
      </c>
      <c r="AT141" s="146">
        <f>$AU141+$AB$7*SIN(AU141)</f>
        <v>2.4813642814121586</v>
      </c>
      <c r="AU141" s="146">
        <f>RADIANS($AB$9)+$AB$18*(F141-AB$15)</f>
        <v>2.6181863397311038</v>
      </c>
      <c r="AW141" s="90"/>
      <c r="AX141" s="96"/>
    </row>
    <row r="142" spans="1:50" s="82" customFormat="1" ht="12.95" customHeight="1" x14ac:dyDescent="0.2">
      <c r="A142" s="35" t="s">
        <v>168</v>
      </c>
      <c r="B142" s="41" t="s">
        <v>191</v>
      </c>
      <c r="C142" s="36">
        <v>47471.563000000002</v>
      </c>
      <c r="D142" s="36" t="s">
        <v>153</v>
      </c>
      <c r="E142" s="146">
        <f>+(C142-C$7)/C$8</f>
        <v>2193.4971454804345</v>
      </c>
      <c r="F142" s="146">
        <f>ROUND(2*E142,0)/2</f>
        <v>2193.5</v>
      </c>
      <c r="G142" s="146">
        <f>+C142-(C$7+F142*C$8)</f>
        <v>-1.180248724995181E-2</v>
      </c>
      <c r="H142" s="146"/>
      <c r="I142" s="146">
        <f>G142</f>
        <v>-1.180248724995181E-2</v>
      </c>
      <c r="K142" s="146"/>
      <c r="L142" s="146"/>
      <c r="M142" s="146"/>
      <c r="N142" s="146"/>
      <c r="O142" s="146"/>
      <c r="P142" s="146"/>
      <c r="Q142" s="147">
        <f>+C142-15018.5</f>
        <v>32453.063000000002</v>
      </c>
      <c r="S142" s="9">
        <v>0.1</v>
      </c>
      <c r="T142" s="146"/>
      <c r="U142" s="146"/>
      <c r="V142" s="146"/>
      <c r="Z142" s="82">
        <f>F142</f>
        <v>2193.5</v>
      </c>
      <c r="AA142" s="146">
        <f>AB$3+AB$4*Z142+AB$5*Z142^2+AH142</f>
        <v>8.3273493816349048E-4</v>
      </c>
      <c r="AB142" s="146">
        <f>IF(S142&lt;&gt;0,G142-AH142, -9999)</f>
        <v>-1.2899384641362246E-2</v>
      </c>
      <c r="AC142" s="146">
        <f>+G142-P142</f>
        <v>-1.180248724995181E-2</v>
      </c>
      <c r="AD142" s="146">
        <f>IF(S142&lt;&gt;0,G142-AA142, -9999)</f>
        <v>-1.2635222188115301E-2</v>
      </c>
      <c r="AE142" s="146">
        <f>+(G142-AA142)^2*S142</f>
        <v>1.5964883974304124E-5</v>
      </c>
      <c r="AF142" s="82">
        <f>IF(S142&lt;&gt;0,G142-P142, -9999)</f>
        <v>-1.180248724995181E-2</v>
      </c>
      <c r="AG142" s="9"/>
      <c r="AH142" s="82">
        <f>$AB$6*($AB$11/AI142*AJ142+$AB$12)</f>
        <v>1.0968973914104359E-3</v>
      </c>
      <c r="AI142" s="82">
        <f>1+$AB$7*COS(AL142)</f>
        <v>1.1706032462588223</v>
      </c>
      <c r="AJ142" s="82">
        <f>SIN(AL142+RADIANS($AB$9))</f>
        <v>-8.7123973653213851E-2</v>
      </c>
      <c r="AK142" s="82">
        <f>$AB$7*SIN(AL142)</f>
        <v>-0.21406911604462286</v>
      </c>
      <c r="AL142" s="82">
        <f>2*ATAN(AM142)</f>
        <v>2.2436772129964315</v>
      </c>
      <c r="AM142" s="82">
        <f>SQRT((1+$AB$7)/(1-$AB$7))*TAN(AN142/2)</f>
        <v>2.0756782987832523</v>
      </c>
      <c r="AN142" s="146">
        <f>$AU142+$AB$7*SIN(AO142)</f>
        <v>2.4437836524961201</v>
      </c>
      <c r="AO142" s="146">
        <f>$AU142+$AB$7*SIN(AP142)</f>
        <v>2.4437965609349872</v>
      </c>
      <c r="AP142" s="146">
        <f>$AU142+$AB$7*SIN(AQ142)</f>
        <v>2.4438581006343645</v>
      </c>
      <c r="AQ142" s="146">
        <f>$AU142+$AB$7*SIN(AR142)</f>
        <v>2.44415144139754</v>
      </c>
      <c r="AR142" s="146">
        <f>$AU142+$AB$7*SIN(AS142)</f>
        <v>2.445548716943605</v>
      </c>
      <c r="AS142" s="146">
        <f>$AU142+$AB$7*SIN(AT142)</f>
        <v>2.4521821638787626</v>
      </c>
      <c r="AT142" s="146">
        <f>$AU142+$AB$7*SIN(AU142)</f>
        <v>2.4831961056340934</v>
      </c>
      <c r="AU142" s="146">
        <f>RADIANS($AB$9)+$AB$18*(F142-AB$15)</f>
        <v>2.619666973437913</v>
      </c>
      <c r="AW142" s="90"/>
      <c r="AX142" s="96"/>
    </row>
    <row r="143" spans="1:50" s="82" customFormat="1" ht="12.95" customHeight="1" x14ac:dyDescent="0.2">
      <c r="A143" s="35" t="s">
        <v>125</v>
      </c>
      <c r="B143" s="41" t="s">
        <v>191</v>
      </c>
      <c r="C143" s="36">
        <v>47566.682000000001</v>
      </c>
      <c r="D143" s="36"/>
      <c r="E143" s="146">
        <f>+(C143-C$7)/C$8</f>
        <v>2216.5023850427856</v>
      </c>
      <c r="F143" s="146">
        <f>ROUND(2*E143,0)/2</f>
        <v>2216.5</v>
      </c>
      <c r="G143" s="146">
        <f>+C143-(C$7+F143*C$8)</f>
        <v>9.8613571972236969E-3</v>
      </c>
      <c r="H143" s="146"/>
      <c r="I143" s="146">
        <f>G143</f>
        <v>9.8613571972236969E-3</v>
      </c>
      <c r="J143" s="146"/>
      <c r="K143" s="146"/>
      <c r="L143" s="146"/>
      <c r="M143" s="146"/>
      <c r="N143" s="146"/>
      <c r="O143" s="146"/>
      <c r="P143" s="146"/>
      <c r="Q143" s="147">
        <f>+C143-15018.5</f>
        <v>32548.182000000001</v>
      </c>
      <c r="S143" s="9">
        <v>0.1</v>
      </c>
      <c r="T143" s="146"/>
      <c r="U143" s="146"/>
      <c r="V143" s="146"/>
      <c r="Z143" s="82">
        <f>F143</f>
        <v>2216.5</v>
      </c>
      <c r="AA143" s="146">
        <f>AB$3+AB$4*Z143+AB$5*Z143^2+AH143</f>
        <v>1.5196234364371268E-3</v>
      </c>
      <c r="AB143" s="146">
        <f>IF(S143&lt;&gt;0,G143-AH143, -9999)</f>
        <v>8.0523747717557957E-3</v>
      </c>
      <c r="AC143" s="146">
        <f>+G143-P143</f>
        <v>9.8613571972236969E-3</v>
      </c>
      <c r="AD143" s="146">
        <f>IF(S143&lt;&gt;0,G143-AA143, -9999)</f>
        <v>8.3417337607865696E-3</v>
      </c>
      <c r="AE143" s="146">
        <f>+(G143-AA143)^2*S143</f>
        <v>6.9584522135846447E-6</v>
      </c>
      <c r="AF143" s="82">
        <f>IF(S143&lt;&gt;0,G143-P143, -9999)</f>
        <v>9.8613571972236969E-3</v>
      </c>
      <c r="AG143" s="9"/>
      <c r="AH143" s="82">
        <f>$AB$6*($AB$11/AI143*AJ143+$AB$12)</f>
        <v>1.808982425467902E-3</v>
      </c>
      <c r="AI143" s="82">
        <f>1+$AB$7*COS(AL143)</f>
        <v>1.1924677263196548</v>
      </c>
      <c r="AJ143" s="82">
        <f>SIN(AL143+RADIANS($AB$9))</f>
        <v>1.9653462288241604E-2</v>
      </c>
      <c r="AK143" s="82">
        <f>$AB$7*SIN(AL143)</f>
        <v>-0.19464641893319531</v>
      </c>
      <c r="AL143" s="82">
        <f>2*ATAN(AM143)</f>
        <v>2.350566512921354</v>
      </c>
      <c r="AM143" s="82">
        <f>SQRT((1+$AB$7)/(1-$AB$7))*TAN(AN143/2)</f>
        <v>2.3951280543947533</v>
      </c>
      <c r="AN143" s="146">
        <f>$AU143+$AB$7*SIN(AO143)</f>
        <v>2.5307844660490249</v>
      </c>
      <c r="AO143" s="146">
        <f>$AU143+$AB$7*SIN(AP143)</f>
        <v>2.5308010049459417</v>
      </c>
      <c r="AP143" s="146">
        <f>$AU143+$AB$7*SIN(AQ143)</f>
        <v>2.5308747575759347</v>
      </c>
      <c r="AQ143" s="146">
        <f>$AU143+$AB$7*SIN(AR143)</f>
        <v>2.531203599589396</v>
      </c>
      <c r="AR143" s="146">
        <f>$AU143+$AB$7*SIN(AS143)</f>
        <v>2.532668893580555</v>
      </c>
      <c r="AS143" s="146">
        <f>$AU143+$AB$7*SIN(AT143)</f>
        <v>2.5391800541998233</v>
      </c>
      <c r="AT143" s="146">
        <f>$AU143+$AB$7*SIN(AU143)</f>
        <v>2.5677708265980876</v>
      </c>
      <c r="AU143" s="146">
        <f>RADIANS($AB$9)+$AB$18*(F143-AB$15)</f>
        <v>2.6877761239511369</v>
      </c>
      <c r="AW143" s="90"/>
      <c r="AX143" s="96"/>
    </row>
    <row r="144" spans="1:50" s="82" customFormat="1" ht="12.95" customHeight="1" x14ac:dyDescent="0.2">
      <c r="A144" s="35" t="s">
        <v>170</v>
      </c>
      <c r="B144" s="41"/>
      <c r="C144" s="36">
        <v>47804.463000000003</v>
      </c>
      <c r="D144" s="36"/>
      <c r="E144" s="146">
        <f>+(C144-C$7)/C$8</f>
        <v>2274.0114933006062</v>
      </c>
      <c r="F144" s="146">
        <f>ROUND(2*E144,0)/2</f>
        <v>2274</v>
      </c>
      <c r="G144" s="146">
        <f>+C144-(C$7+F144*C$8)</f>
        <v>4.7520968320895918E-2</v>
      </c>
      <c r="H144" s="146"/>
      <c r="I144" s="146">
        <f>G144</f>
        <v>4.7520968320895918E-2</v>
      </c>
      <c r="K144" s="146"/>
      <c r="L144" s="146"/>
      <c r="M144" s="146"/>
      <c r="N144" s="146"/>
      <c r="O144" s="146"/>
      <c r="P144" s="146"/>
      <c r="Q144" s="147">
        <f>+C144-15018.5</f>
        <v>32785.963000000003</v>
      </c>
      <c r="S144" s="9">
        <v>0.1</v>
      </c>
      <c r="T144" s="146"/>
      <c r="U144" s="146"/>
      <c r="V144" s="146"/>
      <c r="Z144" s="82">
        <f>F144</f>
        <v>2274</v>
      </c>
      <c r="AA144" s="146">
        <f>AB$3+AB$4*Z144+AB$5*Z144^2+AH144</f>
        <v>3.2143791739712973E-3</v>
      </c>
      <c r="AB144" s="146">
        <f>IF(S144&lt;&gt;0,G144-AH144, -9999)</f>
        <v>4.3954196734129945E-2</v>
      </c>
      <c r="AC144" s="146">
        <f>+G144-P144</f>
        <v>4.7520968320895918E-2</v>
      </c>
      <c r="AD144" s="146">
        <f>IF(S144&lt;&gt;0,G144-AA144, -9999)</f>
        <v>4.4306589146924619E-2</v>
      </c>
      <c r="AE144" s="146">
        <f>+(G144-AA144)^2*S144</f>
        <v>1.9630738418343783E-4</v>
      </c>
      <c r="AF144" s="82">
        <f>IF(S144&lt;&gt;0,G144-P144, -9999)</f>
        <v>4.7520968320895918E-2</v>
      </c>
      <c r="AG144" s="9"/>
      <c r="AH144" s="82">
        <f>$AB$6*($AB$11/AI144*AJ144+$AB$12)</f>
        <v>3.5667715867659711E-3</v>
      </c>
      <c r="AI144" s="82">
        <f>1+$AB$7*COS(AL144)</f>
        <v>1.2392285600088007</v>
      </c>
      <c r="AJ144" s="82">
        <f>SIN(AL144+RADIANS($AB$9))</f>
        <v>0.29851579538425982</v>
      </c>
      <c r="AK144" s="82">
        <f>$AB$7*SIN(AL144)</f>
        <v>-0.13304416617909326</v>
      </c>
      <c r="AL144" s="82">
        <f>2*ATAN(AM144)</f>
        <v>2.6340489498443822</v>
      </c>
      <c r="AM144" s="82">
        <f>SQRT((1+$AB$7)/(1-$AB$7))*TAN(AN144/2)</f>
        <v>3.8555913205018348</v>
      </c>
      <c r="AN144" s="146">
        <f>$AU144+$AB$7*SIN(AO144)</f>
        <v>2.7547944792310259</v>
      </c>
      <c r="AO144" s="146">
        <f>$AU144+$AB$7*SIN(AP144)</f>
        <v>2.7548154842408303</v>
      </c>
      <c r="AP144" s="146">
        <f>$AU144+$AB$7*SIN(AQ144)</f>
        <v>2.754898338131107</v>
      </c>
      <c r="AQ144" s="146">
        <f>$AU144+$AB$7*SIN(AR144)</f>
        <v>2.7552251265883712</v>
      </c>
      <c r="AR144" s="146">
        <f>$AU144+$AB$7*SIN(AS144)</f>
        <v>2.7565136073748442</v>
      </c>
      <c r="AS144" s="146">
        <f>$AU144+$AB$7*SIN(AT144)</f>
        <v>2.7615873821187207</v>
      </c>
      <c r="AT144" s="146">
        <f>$AU144+$AB$7*SIN(AU144)</f>
        <v>2.7814689146591776</v>
      </c>
      <c r="AU144" s="146">
        <f>RADIANS($AB$9)+$AB$18*(F144-AB$15)</f>
        <v>2.8580490002341969</v>
      </c>
      <c r="AW144" s="90"/>
      <c r="AX144" s="96"/>
    </row>
    <row r="145" spans="1:50" s="82" customFormat="1" ht="12.95" customHeight="1" x14ac:dyDescent="0.2">
      <c r="A145" s="35" t="s">
        <v>172</v>
      </c>
      <c r="B145" s="41" t="s">
        <v>191</v>
      </c>
      <c r="C145" s="36">
        <v>47835.485999999997</v>
      </c>
      <c r="D145" s="36"/>
      <c r="E145" s="146">
        <f>+(C145-C$7)/C$8</f>
        <v>2281.5146372249819</v>
      </c>
      <c r="F145" s="146">
        <f>ROUND(2*E145,0)/2</f>
        <v>2281.5</v>
      </c>
      <c r="G145" s="146">
        <f>+C145-(C$7+F145*C$8)</f>
        <v>6.0520048020407557E-2</v>
      </c>
      <c r="H145" s="146"/>
      <c r="I145" s="146">
        <f>G145</f>
        <v>6.0520048020407557E-2</v>
      </c>
      <c r="K145" s="146"/>
      <c r="L145" s="146"/>
      <c r="M145" s="146"/>
      <c r="N145" s="146"/>
      <c r="O145" s="146"/>
      <c r="P145" s="146"/>
      <c r="Q145" s="147">
        <f>+C145-15018.5</f>
        <v>32816.985999999997</v>
      </c>
      <c r="S145" s="9">
        <v>0.1</v>
      </c>
      <c r="T145" s="146"/>
      <c r="U145" s="146"/>
      <c r="V145" s="146"/>
      <c r="Z145" s="82">
        <f>F145</f>
        <v>2281.5</v>
      </c>
      <c r="AA145" s="146">
        <f>AB$3+AB$4*Z145+AB$5*Z145^2+AH145</f>
        <v>3.4284751498391067E-3</v>
      </c>
      <c r="AB145" s="146">
        <f>IF(S145&lt;&gt;0,G145-AH145, -9999)</f>
        <v>5.6730954274528664E-2</v>
      </c>
      <c r="AC145" s="146">
        <f>+G145-P145</f>
        <v>6.0520048020407557E-2</v>
      </c>
      <c r="AD145" s="146">
        <f>IF(S145&lt;&gt;0,G145-AA145, -9999)</f>
        <v>5.7091572870568451E-2</v>
      </c>
      <c r="AE145" s="146">
        <f>+(G145-AA145)^2*S145</f>
        <v>3.2594476928354279E-4</v>
      </c>
      <c r="AF145" s="82">
        <f>IF(S145&lt;&gt;0,G145-P145, -9999)</f>
        <v>6.0520048020407557E-2</v>
      </c>
      <c r="AG145" s="9"/>
      <c r="AH145" s="82">
        <f>$AB$6*($AB$11/AI145*AJ145+$AB$12)</f>
        <v>3.7890937458788928E-3</v>
      </c>
      <c r="AI145" s="82">
        <f>1+$AB$7*COS(AL145)</f>
        <v>1.2441707818342373</v>
      </c>
      <c r="AJ145" s="82">
        <f>SIN(AL145+RADIANS($AB$9))</f>
        <v>0.33501914786381609</v>
      </c>
      <c r="AK145" s="82">
        <f>$AB$7*SIN(AL145)</f>
        <v>-0.12374038700695822</v>
      </c>
      <c r="AL145" s="82">
        <f>2*ATAN(AM145)</f>
        <v>2.6725373374822241</v>
      </c>
      <c r="AM145" s="82">
        <f>SQRT((1+$AB$7)/(1-$AB$7))*TAN(AN145/2)</f>
        <v>4.1854253628593359</v>
      </c>
      <c r="AN145" s="146">
        <f>$AU145+$AB$7*SIN(AO145)</f>
        <v>2.784606426149399</v>
      </c>
      <c r="AO145" s="146">
        <f>$AU145+$AB$7*SIN(AP145)</f>
        <v>2.7846271273330689</v>
      </c>
      <c r="AP145" s="146">
        <f>$AU145+$AB$7*SIN(AQ145)</f>
        <v>2.7847078389383486</v>
      </c>
      <c r="AQ145" s="146">
        <f>$AU145+$AB$7*SIN(AR145)</f>
        <v>2.7850225012929557</v>
      </c>
      <c r="AR145" s="146">
        <f>$AU145+$AB$7*SIN(AS145)</f>
        <v>2.7862488925742532</v>
      </c>
      <c r="AS145" s="146">
        <f>$AU145+$AB$7*SIN(AT145)</f>
        <v>2.7910234316279698</v>
      </c>
      <c r="AT145" s="146">
        <f>$AU145+$AB$7*SIN(AU145)</f>
        <v>2.8095335990363033</v>
      </c>
      <c r="AU145" s="146">
        <f>RADIANS($AB$9)+$AB$18*(F145-AB$15)</f>
        <v>2.880258505836335</v>
      </c>
      <c r="AW145" s="90"/>
      <c r="AX145" s="96"/>
    </row>
    <row r="146" spans="1:50" s="82" customFormat="1" ht="12.95" customHeight="1" x14ac:dyDescent="0.2">
      <c r="A146" s="35" t="s">
        <v>172</v>
      </c>
      <c r="B146" s="41"/>
      <c r="C146" s="36">
        <v>47837.546999999999</v>
      </c>
      <c r="D146" s="36"/>
      <c r="E146" s="146">
        <f>+(C146-C$7)/C$8</f>
        <v>2282.0131054462418</v>
      </c>
      <c r="F146" s="146">
        <f>ROUND(2*E146,0)/2</f>
        <v>2282</v>
      </c>
      <c r="G146" s="146">
        <f>+C146-(C$7+F146*C$8)</f>
        <v>5.418665333854733E-2</v>
      </c>
      <c r="H146" s="146"/>
      <c r="I146" s="146">
        <f>G146</f>
        <v>5.418665333854733E-2</v>
      </c>
      <c r="K146" s="146"/>
      <c r="L146" s="146"/>
      <c r="M146" s="146"/>
      <c r="N146" s="146"/>
      <c r="O146" s="146"/>
      <c r="P146" s="146"/>
      <c r="Q146" s="147">
        <f>+C146-15018.5</f>
        <v>32819.046999999999</v>
      </c>
      <c r="S146" s="9">
        <v>0.1</v>
      </c>
      <c r="T146" s="146"/>
      <c r="U146" s="146"/>
      <c r="V146" s="146"/>
      <c r="Z146" s="82">
        <f>F146</f>
        <v>2282</v>
      </c>
      <c r="AA146" s="146">
        <f>AB$3+AB$4*Z146+AB$5*Z146^2+AH146</f>
        <v>3.4426614109860226E-3</v>
      </c>
      <c r="AB146" s="146">
        <f>IF(S146&lt;&gt;0,G146-AH146, -9999)</f>
        <v>5.0382824882937431E-2</v>
      </c>
      <c r="AC146" s="146">
        <f>+G146-P146</f>
        <v>5.418665333854733E-2</v>
      </c>
      <c r="AD146" s="146">
        <f>IF(S146&lt;&gt;0,G146-AA146, -9999)</f>
        <v>5.0743991927561308E-2</v>
      </c>
      <c r="AE146" s="146">
        <f>+(G146-AA146)^2*S146</f>
        <v>2.574952716744407E-4</v>
      </c>
      <c r="AF146" s="82">
        <f>IF(S146&lt;&gt;0,G146-P146, -9999)</f>
        <v>5.418665333854733E-2</v>
      </c>
      <c r="AG146" s="9"/>
      <c r="AH146" s="82">
        <f>$AB$6*($AB$11/AI146*AJ146+$AB$12)</f>
        <v>3.8038284556098988E-3</v>
      </c>
      <c r="AI146" s="82">
        <f>1+$AB$7*COS(AL146)</f>
        <v>1.2444888074009564</v>
      </c>
      <c r="AJ146" s="82">
        <f>SIN(AL146+RADIANS($AB$9))</f>
        <v>0.33744578790628293</v>
      </c>
      <c r="AK146" s="82">
        <f>$AB$7*SIN(AL146)</f>
        <v>-0.12311083272333351</v>
      </c>
      <c r="AL146" s="82">
        <f>2*ATAN(AM146)</f>
        <v>2.6751139939080226</v>
      </c>
      <c r="AM146" s="82">
        <f>SQRT((1+$AB$7)/(1-$AB$7))*TAN(AN146/2)</f>
        <v>4.2094117007580882</v>
      </c>
      <c r="AN146" s="146">
        <f>$AU146+$AB$7*SIN(AO146)</f>
        <v>2.7865980532134911</v>
      </c>
      <c r="AO146" s="146">
        <f>$AU146+$AB$7*SIN(AP146)</f>
        <v>2.7866187250849954</v>
      </c>
      <c r="AP146" s="146">
        <f>$AU146+$AB$7*SIN(AQ146)</f>
        <v>2.7866992627556924</v>
      </c>
      <c r="AQ146" s="146">
        <f>$AU146+$AB$7*SIN(AR146)</f>
        <v>2.7870130148339651</v>
      </c>
      <c r="AR146" s="146">
        <f>$AU146+$AB$7*SIN(AS146)</f>
        <v>2.7882349574423375</v>
      </c>
      <c r="AS146" s="146">
        <f>$AU146+$AB$7*SIN(AT146)</f>
        <v>2.7929887265139377</v>
      </c>
      <c r="AT146" s="146">
        <f>$AU146+$AB$7*SIN(AU146)</f>
        <v>2.811405850379999</v>
      </c>
      <c r="AU146" s="146">
        <f>RADIANS($AB$9)+$AB$18*(F146-AB$15)</f>
        <v>2.8817391395431442</v>
      </c>
      <c r="AW146" s="90"/>
      <c r="AX146" s="96"/>
    </row>
    <row r="147" spans="1:50" s="82" customFormat="1" ht="12.95" customHeight="1" x14ac:dyDescent="0.2">
      <c r="A147" s="35" t="s">
        <v>173</v>
      </c>
      <c r="B147" s="41"/>
      <c r="C147" s="36">
        <v>48263.366999999998</v>
      </c>
      <c r="D147" s="36"/>
      <c r="E147" s="146">
        <f>+(C147-C$7)/C$8</f>
        <v>2385.0008482782796</v>
      </c>
      <c r="F147" s="146">
        <f>ROUND(2*E147,0)/2</f>
        <v>2385</v>
      </c>
      <c r="G147" s="146">
        <f>+C147-(C$7+F147*C$8)</f>
        <v>3.507348032144364E-3</v>
      </c>
      <c r="H147" s="146"/>
      <c r="I147" s="146">
        <f>G147</f>
        <v>3.507348032144364E-3</v>
      </c>
      <c r="J147" s="146"/>
      <c r="K147" s="146"/>
      <c r="L147" s="146"/>
      <c r="M147" s="146"/>
      <c r="O147" s="146">
        <f ca="1">+C$11+C$12*F147</f>
        <v>3.0502062956415013E-2</v>
      </c>
      <c r="P147" s="146"/>
      <c r="Q147" s="147">
        <f>+C147-15018.5</f>
        <v>33244.866999999998</v>
      </c>
      <c r="S147" s="9">
        <v>0.1</v>
      </c>
      <c r="T147" s="146"/>
      <c r="U147" s="146"/>
      <c r="V147" s="146"/>
      <c r="Z147" s="82">
        <f>F147</f>
        <v>2385</v>
      </c>
      <c r="AA147" s="146">
        <f>AB$3+AB$4*Z147+AB$5*Z147^2+AH147</f>
        <v>5.9993679726275985E-3</v>
      </c>
      <c r="AB147" s="146">
        <f>IF(S147&lt;&gt;0,G147-AH147, -9999)</f>
        <v>-2.9662643180261138E-3</v>
      </c>
      <c r="AC147" s="146">
        <f>+G147-P147</f>
        <v>3.507348032144364E-3</v>
      </c>
      <c r="AD147" s="146">
        <f>IF(S147&lt;&gt;0,G147-AA147, -9999)</f>
        <v>-2.4920199404832345E-3</v>
      </c>
      <c r="AE147" s="146">
        <f>+(G147-AA147)^2*S147</f>
        <v>6.2101633837660635E-7</v>
      </c>
      <c r="AF147" s="82">
        <f>IF(S147&lt;&gt;0,G147-P147, -9999)</f>
        <v>3.507348032144364E-3</v>
      </c>
      <c r="AG147" s="9"/>
      <c r="AH147" s="82">
        <f>$AB$6*($AB$11/AI147*AJ147+$AB$12)</f>
        <v>6.4736123501704778E-3</v>
      </c>
      <c r="AI147" s="82">
        <f>1+$AB$7*COS(AL147)</f>
        <v>1.272808857175078</v>
      </c>
      <c r="AJ147" s="82">
        <f>SIN(AL147+RADIANS($AB$9))</f>
        <v>0.77894431383800733</v>
      </c>
      <c r="AK147" s="82">
        <f>$AB$7*SIN(AL147)</f>
        <v>2.2502922588022282E-2</v>
      </c>
      <c r="AL147" s="82">
        <f>2*ATAN(AM147)</f>
        <v>-3.0592929294117122</v>
      </c>
      <c r="AM147" s="82">
        <f>SQRT((1+$AB$7)/(1-$AB$7))*TAN(AN147/2)</f>
        <v>-24.287699848405605</v>
      </c>
      <c r="AN147" s="146">
        <f>$AU147+$AB$7*SIN(AO147)</f>
        <v>3.2037527357961695</v>
      </c>
      <c r="AO147" s="146">
        <f>$AU147+$AB$7*SIN(AP147)</f>
        <v>3.2037475926552186</v>
      </c>
      <c r="AP147" s="146">
        <f>$AU147+$AB$7*SIN(AQ147)</f>
        <v>3.203728767581608</v>
      </c>
      <c r="AQ147" s="146">
        <f>$AU147+$AB$7*SIN(AR147)</f>
        <v>3.2036598636894307</v>
      </c>
      <c r="AR147" s="146">
        <f>$AU147+$AB$7*SIN(AS147)</f>
        <v>3.2034076628677961</v>
      </c>
      <c r="AS147" s="146">
        <f>$AU147+$AB$7*SIN(AT147)</f>
        <v>3.2024845952809957</v>
      </c>
      <c r="AT147" s="146">
        <f>$AU147+$AB$7*SIN(AU147)</f>
        <v>3.1991065588442416</v>
      </c>
      <c r="AU147" s="146">
        <f>RADIANS($AB$9)+$AB$18*(F147-AB$15)</f>
        <v>3.1867496831458428</v>
      </c>
      <c r="AW147" s="90"/>
      <c r="AX147" s="96"/>
    </row>
    <row r="148" spans="1:50" s="82" customFormat="1" ht="12.95" customHeight="1" x14ac:dyDescent="0.2">
      <c r="A148" s="35" t="s">
        <v>173</v>
      </c>
      <c r="B148" s="41" t="s">
        <v>191</v>
      </c>
      <c r="C148" s="36">
        <v>48290.244599999998</v>
      </c>
      <c r="D148" s="36"/>
      <c r="E148" s="146">
        <f>+(C148-C$7)/C$8</f>
        <v>2391.5013962956164</v>
      </c>
      <c r="F148" s="146">
        <f>ROUND(2*E148,0)/2</f>
        <v>2391.5</v>
      </c>
      <c r="G148" s="146">
        <f>+C148-(C$7+F148*C$8)</f>
        <v>5.7732171117095277E-3</v>
      </c>
      <c r="H148" s="146"/>
      <c r="J148" s="146">
        <f>G148</f>
        <v>5.7732171117095277E-3</v>
      </c>
      <c r="K148" s="146"/>
      <c r="L148" s="146"/>
      <c r="M148" s="146"/>
      <c r="O148" s="146">
        <f ca="1">+C$11+C$12*F148</f>
        <v>3.0432037362036507E-2</v>
      </c>
      <c r="P148" s="146"/>
      <c r="Q148" s="147">
        <f>+C148-15018.5</f>
        <v>33271.744599999998</v>
      </c>
      <c r="S148" s="9">
        <v>1</v>
      </c>
      <c r="T148" s="146"/>
      <c r="U148" s="146"/>
      <c r="V148" s="146"/>
      <c r="Z148" s="82">
        <f>F148</f>
        <v>2391.5</v>
      </c>
      <c r="AA148" s="146">
        <f>AB$3+AB$4*Z148+AB$5*Z148^2+AH148</f>
        <v>6.1281139992831104E-3</v>
      </c>
      <c r="AB148" s="146">
        <f>IF(S148&lt;&gt;0,G148-AH148, -9999)</f>
        <v>-8.3628368449668346E-4</v>
      </c>
      <c r="AC148" s="146">
        <f>+G148-P148</f>
        <v>5.7732171117095277E-3</v>
      </c>
      <c r="AD148" s="146">
        <f>IF(S148&lt;&gt;0,G148-AA148, -9999)</f>
        <v>-3.5489688757358272E-4</v>
      </c>
      <c r="AE148" s="146">
        <f>+(G148-AA148)^2*S148</f>
        <v>1.2595180080941622E-7</v>
      </c>
      <c r="AF148" s="82">
        <f>IF(S148&lt;&gt;0,G148-P148, -9999)</f>
        <v>5.7732171117095277E-3</v>
      </c>
      <c r="AG148" s="9"/>
      <c r="AH148" s="82">
        <f>$AB$6*($AB$11/AI148*AJ148+$AB$12)</f>
        <v>6.6095007962062111E-3</v>
      </c>
      <c r="AI148" s="82">
        <f>1+$AB$7*COS(AL148)</f>
        <v>1.2718536445803224</v>
      </c>
      <c r="AJ148" s="82">
        <f>SIN(AL148+RADIANS($AB$9))</f>
        <v>0.80042399784422213</v>
      </c>
      <c r="AK148" s="82">
        <f>$AB$7*SIN(AL148)</f>
        <v>3.2041379598423944E-2</v>
      </c>
      <c r="AL148" s="82">
        <f>2*ATAN(AM148)</f>
        <v>-3.0242713076227425</v>
      </c>
      <c r="AM148" s="82">
        <f>SQRT((1+$AB$7)/(1-$AB$7))*TAN(AN148/2)</f>
        <v>-17.027638128349352</v>
      </c>
      <c r="AN148" s="146">
        <f>$AU148+$AB$7*SIN(AO148)</f>
        <v>3.230226373952322</v>
      </c>
      <c r="AO148" s="146">
        <f>$AU148+$AB$7*SIN(AP148)</f>
        <v>3.2302191221812473</v>
      </c>
      <c r="AP148" s="146">
        <f>$AU148+$AB$7*SIN(AQ148)</f>
        <v>3.2301925259252253</v>
      </c>
      <c r="AQ148" s="146">
        <f>$AU148+$AB$7*SIN(AR148)</f>
        <v>3.2300949832797232</v>
      </c>
      <c r="AR148" s="146">
        <f>$AU148+$AB$7*SIN(AS148)</f>
        <v>3.2297372496315297</v>
      </c>
      <c r="AS148" s="146">
        <f>$AU148+$AB$7*SIN(AT148)</f>
        <v>3.2284253725985521</v>
      </c>
      <c r="AT148" s="146">
        <f>$AU148+$AB$7*SIN(AU148)</f>
        <v>3.2236157354898634</v>
      </c>
      <c r="AU148" s="146">
        <f>RADIANS($AB$9)+$AB$18*(F148-AB$15)</f>
        <v>3.2059979213343626</v>
      </c>
      <c r="AW148" s="90"/>
      <c r="AX148" s="96"/>
    </row>
    <row r="149" spans="1:50" s="82" customFormat="1" ht="12.95" customHeight="1" x14ac:dyDescent="0.2">
      <c r="A149" s="35" t="s">
        <v>175</v>
      </c>
      <c r="B149" s="41" t="s">
        <v>191</v>
      </c>
      <c r="C149" s="36">
        <v>48509.446000000004</v>
      </c>
      <c r="D149" s="36">
        <v>4.0000000000000001E-3</v>
      </c>
      <c r="E149" s="146">
        <f>+(C149-C$7)/C$8</f>
        <v>2444.51688972388</v>
      </c>
      <c r="F149" s="146">
        <f>ROUND(2*E149,0)/2</f>
        <v>2444.5</v>
      </c>
      <c r="H149" s="146"/>
      <c r="I149" s="146">
        <f>G149</f>
        <v>0</v>
      </c>
      <c r="J149" s="146"/>
      <c r="K149" s="146"/>
      <c r="L149" s="146"/>
      <c r="M149" s="146"/>
      <c r="N149" s="146"/>
      <c r="O149" s="146"/>
      <c r="P149" s="146"/>
      <c r="Q149" s="147">
        <f>+C149-15018.5</f>
        <v>33490.946000000004</v>
      </c>
      <c r="S149" s="9"/>
      <c r="T149" s="146"/>
      <c r="U149" s="130">
        <f>+C149-(C$7+F149*C$8)</f>
        <v>6.9833380410273094E-2</v>
      </c>
      <c r="V149" s="146"/>
      <c r="Z149" s="82">
        <f>F149</f>
        <v>2444.5</v>
      </c>
      <c r="AA149" s="146">
        <f>AB$3+AB$4*Z149+AB$5*Z149^2+AH149</f>
        <v>6.9921315519950039E-3</v>
      </c>
      <c r="AB149" s="146">
        <f>IF(S149&lt;&gt;0,G149-AH149, -9999)</f>
        <v>-9999</v>
      </c>
      <c r="AC149" s="146">
        <f>+G149-P149</f>
        <v>0</v>
      </c>
      <c r="AD149" s="146">
        <f>IF(S149&lt;&gt;0,G149-AA149, -9999)</f>
        <v>-9999</v>
      </c>
      <c r="AE149" s="146">
        <f>+(G149-AA149)^2*S149</f>
        <v>0</v>
      </c>
      <c r="AF149" s="82">
        <f>IF(S149&lt;&gt;0,G149-P149, -9999)</f>
        <v>-9999</v>
      </c>
      <c r="AG149" s="9"/>
      <c r="AH149" s="82">
        <f>$AB$6*($AB$11/AI149*AJ149+$AB$12)</f>
        <v>7.5317852091346463E-3</v>
      </c>
      <c r="AI149" s="82">
        <f>1+$AB$7*COS(AL149)</f>
        <v>1.2522298681682358</v>
      </c>
      <c r="AJ149" s="82">
        <f>SIN(AL149+RADIANS($AB$9))</f>
        <v>0.93551517894709746</v>
      </c>
      <c r="AK149" s="82">
        <f>$AB$7*SIN(AL149)</f>
        <v>0.10635387948734602</v>
      </c>
      <c r="AL149" s="82">
        <f>2*ATAN(AM149)</f>
        <v>-2.7425590147327541</v>
      </c>
      <c r="AM149" s="82">
        <f>SQRT((1+$AB$7)/(1-$AB$7))*TAN(AN149/2)</f>
        <v>-4.9454259972296599</v>
      </c>
      <c r="AN149" s="146">
        <f>$AU149+$AB$7*SIN(AO149)</f>
        <v>3.444627635172441</v>
      </c>
      <c r="AO149" s="146">
        <f>$AU149+$AB$7*SIN(AP149)</f>
        <v>3.4446081326680962</v>
      </c>
      <c r="AP149" s="146">
        <f>$AU149+$AB$7*SIN(AQ149)</f>
        <v>3.4445334868808675</v>
      </c>
      <c r="AQ149" s="146">
        <f>$AU149+$AB$7*SIN(AR149)</f>
        <v>3.4442477963993814</v>
      </c>
      <c r="AR149" s="146">
        <f>$AU149+$AB$7*SIN(AS149)</f>
        <v>3.4431546134907487</v>
      </c>
      <c r="AS149" s="146">
        <f>$AU149+$AB$7*SIN(AT149)</f>
        <v>3.4389750106401524</v>
      </c>
      <c r="AT149" s="146">
        <f>$AU149+$AB$7*SIN(AU149)</f>
        <v>3.4230434944700154</v>
      </c>
      <c r="AU149" s="146">
        <f>RADIANS($AB$9)+$AB$18*(F149-AB$15)</f>
        <v>3.3629450942561396</v>
      </c>
      <c r="AW149" s="90"/>
      <c r="AX149" s="96"/>
    </row>
    <row r="150" spans="1:50" s="82" customFormat="1" ht="12.95" customHeight="1" x14ac:dyDescent="0.2">
      <c r="A150" s="35" t="s">
        <v>175</v>
      </c>
      <c r="B150" s="41"/>
      <c r="C150" s="36">
        <v>48602.438000000002</v>
      </c>
      <c r="D150" s="36">
        <v>4.0000000000000001E-3</v>
      </c>
      <c r="E150" s="146">
        <f>+(C150-C$7)/C$8</f>
        <v>2467.0076984727334</v>
      </c>
      <c r="F150" s="146">
        <f>ROUND(2*E150,0)/2</f>
        <v>2467</v>
      </c>
      <c r="G150" s="146">
        <f>+C150-(C$7+F150*C$8)</f>
        <v>3.1830619540414773E-2</v>
      </c>
      <c r="H150" s="146"/>
      <c r="I150" s="146">
        <f>G150</f>
        <v>3.1830619540414773E-2</v>
      </c>
      <c r="J150" s="146"/>
      <c r="K150" s="146"/>
      <c r="L150" s="146"/>
      <c r="M150" s="146"/>
      <c r="N150" s="146"/>
      <c r="O150" s="146"/>
      <c r="P150" s="146"/>
      <c r="Q150" s="147">
        <f>+C150-15018.5</f>
        <v>33583.938000000002</v>
      </c>
      <c r="S150" s="9">
        <v>0.1</v>
      </c>
      <c r="T150" s="146"/>
      <c r="U150" s="146"/>
      <c r="V150" s="146"/>
      <c r="Z150" s="82">
        <f>F150</f>
        <v>2467</v>
      </c>
      <c r="AA150" s="146">
        <f>AB$3+AB$4*Z150+AB$5*Z150^2+AH150</f>
        <v>7.2528188943367525E-3</v>
      </c>
      <c r="AB150" s="146">
        <f>IF(S150&lt;&gt;0,G150-AH150, -9999)</f>
        <v>2.4013395612786051E-2</v>
      </c>
      <c r="AC150" s="146">
        <f>+G150-P150</f>
        <v>3.1830619540414773E-2</v>
      </c>
      <c r="AD150" s="146">
        <f>IF(S150&lt;&gt;0,G150-AA150, -9999)</f>
        <v>2.4577800646078021E-2</v>
      </c>
      <c r="AE150" s="146">
        <f>+(G150-AA150)^2*S150</f>
        <v>6.0406828459835318E-5</v>
      </c>
      <c r="AF150" s="82">
        <f>IF(S150&lt;&gt;0,G150-P150, -9999)</f>
        <v>3.1830619540414773E-2</v>
      </c>
      <c r="AG150" s="9"/>
      <c r="AH150" s="82">
        <f>$AB$6*($AB$11/AI150*AJ150+$AB$12)</f>
        <v>7.8172239276287202E-3</v>
      </c>
      <c r="AI150" s="82">
        <f>1+$AB$7*COS(AL150)</f>
        <v>1.2382034460952938</v>
      </c>
      <c r="AJ150" s="82">
        <f>SIN(AL150+RADIANS($AB$9))</f>
        <v>0.9701569047679145</v>
      </c>
      <c r="AK150" s="82">
        <f>$AB$7*SIN(AL150)</f>
        <v>0.13487094700676308</v>
      </c>
      <c r="AL150" s="82">
        <f>2*ATAN(AM150)</f>
        <v>-2.6263964594812634</v>
      </c>
      <c r="AM150" s="82">
        <f>SQRT((1+$AB$7)/(1-$AB$7))*TAN(AN150/2)</f>
        <v>-3.7957679530813833</v>
      </c>
      <c r="AN150" s="146">
        <f>$AU150+$AB$7*SIN(AO150)</f>
        <v>3.534332623584834</v>
      </c>
      <c r="AO150" s="146">
        <f>$AU150+$AB$7*SIN(AP150)</f>
        <v>3.5343115878789031</v>
      </c>
      <c r="AP150" s="146">
        <f>$AU150+$AB$7*SIN(AQ150)</f>
        <v>3.5342284101775827</v>
      </c>
      <c r="AQ150" s="146">
        <f>$AU150+$AB$7*SIN(AR150)</f>
        <v>3.5338995436363501</v>
      </c>
      <c r="AR150" s="146">
        <f>$AU150+$AB$7*SIN(AS150)</f>
        <v>3.532599714506711</v>
      </c>
      <c r="AS150" s="146">
        <f>$AU150+$AB$7*SIN(AT150)</f>
        <v>3.5274689838485895</v>
      </c>
      <c r="AT150" s="146">
        <f>$AU150+$AB$7*SIN(AU150)</f>
        <v>3.5073190852484832</v>
      </c>
      <c r="AU150" s="146">
        <f>RADIANS($AB$9)+$AB$18*(F150-AB$15)</f>
        <v>3.4295736110625539</v>
      </c>
      <c r="AW150" s="90"/>
      <c r="AX150" s="96"/>
    </row>
    <row r="151" spans="1:50" s="82" customFormat="1" ht="12.95" customHeight="1" x14ac:dyDescent="0.2">
      <c r="A151" s="35" t="s">
        <v>179</v>
      </c>
      <c r="B151" s="41" t="s">
        <v>191</v>
      </c>
      <c r="C151" s="36">
        <v>48604.478600000002</v>
      </c>
      <c r="D151" s="36"/>
      <c r="E151" s="146">
        <f>+(C151-C$7)/C$8</f>
        <v>2467.5012328018465</v>
      </c>
      <c r="F151" s="146">
        <f>ROUND(2*E151,0)/2</f>
        <v>2467.5</v>
      </c>
      <c r="G151" s="146">
        <f>+C151-(C$7+F151*C$8)</f>
        <v>5.0972248573089018E-3</v>
      </c>
      <c r="H151" s="146"/>
      <c r="J151" s="146">
        <f>G151</f>
        <v>5.0972248573089018E-3</v>
      </c>
      <c r="K151" s="146"/>
      <c r="L151" s="146"/>
      <c r="M151" s="146"/>
      <c r="N151" s="146"/>
      <c r="O151" s="146"/>
      <c r="P151" s="146"/>
      <c r="Q151" s="147">
        <f>+C151-15018.5</f>
        <v>33585.978600000002</v>
      </c>
      <c r="S151" s="9">
        <v>1</v>
      </c>
      <c r="T151" s="146"/>
      <c r="U151" s="146"/>
      <c r="V151" s="146"/>
      <c r="Z151" s="82">
        <f>F151</f>
        <v>2467.5</v>
      </c>
      <c r="AA151" s="146">
        <f>AB$3+AB$4*Z151+AB$5*Z151^2+AH151</f>
        <v>7.257871876656153E-3</v>
      </c>
      <c r="AB151" s="146">
        <f>IF(S151&lt;&gt;0,G151-AH151, -9999)</f>
        <v>-2.7256021877776603E-3</v>
      </c>
      <c r="AC151" s="146">
        <f>+G151-P151</f>
        <v>5.0972248573089018E-3</v>
      </c>
      <c r="AD151" s="146">
        <f>IF(S151&lt;&gt;0,G151-AA151, -9999)</f>
        <v>-2.1606470193472511E-3</v>
      </c>
      <c r="AE151" s="146">
        <f>+(G151-AA151)^2*S151</f>
        <v>4.6683955422141606E-6</v>
      </c>
      <c r="AF151" s="82">
        <f>IF(S151&lt;&gt;0,G151-P151, -9999)</f>
        <v>5.0972248573089018E-3</v>
      </c>
      <c r="AG151" s="9"/>
      <c r="AH151" s="82">
        <f>$AB$6*($AB$11/AI151*AJ151+$AB$12)</f>
        <v>7.8228270450865622E-3</v>
      </c>
      <c r="AI151" s="82">
        <f>1+$AB$7*COS(AL151)</f>
        <v>1.237858663467116</v>
      </c>
      <c r="AJ151" s="82">
        <f>SIN(AL151+RADIANS($AB$9))</f>
        <v>0.97077222400954877</v>
      </c>
      <c r="AK151" s="82">
        <f>$AB$7*SIN(AL151)</f>
        <v>0.13547808048467397</v>
      </c>
      <c r="AL151" s="82">
        <f>2*ATAN(AM151)</f>
        <v>-2.6238458126788471</v>
      </c>
      <c r="AM151" s="82">
        <f>SQRT((1+$AB$7)/(1-$AB$7))*TAN(AN151/2)</f>
        <v>-3.7762126093874313</v>
      </c>
      <c r="AN151" s="146">
        <f>$AU151+$AB$7*SIN(AO151)</f>
        <v>3.5363141770483044</v>
      </c>
      <c r="AO151" s="146">
        <f>$AU151+$AB$7*SIN(AP151)</f>
        <v>3.5362931332786904</v>
      </c>
      <c r="AP151" s="146">
        <f>$AU151+$AB$7*SIN(AQ151)</f>
        <v>3.5362098551818471</v>
      </c>
      <c r="AQ151" s="146">
        <f>$AU151+$AB$7*SIN(AR151)</f>
        <v>3.5358803208093059</v>
      </c>
      <c r="AR151" s="146">
        <f>$AU151+$AB$7*SIN(AS151)</f>
        <v>3.5345767841995497</v>
      </c>
      <c r="AS151" s="146">
        <f>$AU151+$AB$7*SIN(AT151)</f>
        <v>3.5294272626382424</v>
      </c>
      <c r="AT151" s="146">
        <f>$AU151+$AB$7*SIN(AU151)</f>
        <v>3.5091882447884943</v>
      </c>
      <c r="AU151" s="146">
        <f>RADIANS($AB$9)+$AB$18*(F151-AB$15)</f>
        <v>3.4310542447693635</v>
      </c>
      <c r="AW151" s="90"/>
      <c r="AX151" s="96"/>
    </row>
    <row r="152" spans="1:50" s="82" customFormat="1" ht="12.95" customHeight="1" x14ac:dyDescent="0.2">
      <c r="A152" s="35" t="s">
        <v>179</v>
      </c>
      <c r="B152" s="41" t="s">
        <v>191</v>
      </c>
      <c r="C152" s="36">
        <v>48604.478799999997</v>
      </c>
      <c r="D152" s="36"/>
      <c r="E152" s="146">
        <f>+(C152-C$7)/C$8</f>
        <v>2467.5012811733372</v>
      </c>
      <c r="F152" s="146">
        <f>ROUND(2*E152,0)/2</f>
        <v>2467.5</v>
      </c>
      <c r="G152" s="146">
        <f>+C152-(C$7+F152*C$8)</f>
        <v>5.2972248522564769E-3</v>
      </c>
      <c r="H152" s="146"/>
      <c r="J152" s="146">
        <f>G152</f>
        <v>5.2972248522564769E-3</v>
      </c>
      <c r="K152" s="146"/>
      <c r="L152" s="146"/>
      <c r="M152" s="146"/>
      <c r="N152" s="146"/>
      <c r="O152" s="146"/>
      <c r="P152" s="146"/>
      <c r="Q152" s="147">
        <f>+C152-15018.5</f>
        <v>33585.978799999997</v>
      </c>
      <c r="S152" s="9">
        <v>1</v>
      </c>
      <c r="T152" s="146"/>
      <c r="U152" s="146"/>
      <c r="V152" s="146"/>
      <c r="Z152" s="82">
        <f>F152</f>
        <v>2467.5</v>
      </c>
      <c r="AA152" s="146">
        <f>AB$3+AB$4*Z152+AB$5*Z152^2+AH152</f>
        <v>7.257871876656153E-3</v>
      </c>
      <c r="AB152" s="146">
        <f>IF(S152&lt;&gt;0,G152-AH152, -9999)</f>
        <v>-2.5256021928300853E-3</v>
      </c>
      <c r="AC152" s="146">
        <f>+G152-P152</f>
        <v>5.2972248522564769E-3</v>
      </c>
      <c r="AD152" s="146">
        <f>IF(S152&lt;&gt;0,G152-AA152, -9999)</f>
        <v>-1.9606470243996761E-3</v>
      </c>
      <c r="AE152" s="146">
        <f>+(G152-AA152)^2*S152</f>
        <v>3.8441367542873046E-6</v>
      </c>
      <c r="AF152" s="82">
        <f>IF(S152&lt;&gt;0,G152-P152, -9999)</f>
        <v>5.2972248522564769E-3</v>
      </c>
      <c r="AG152" s="9"/>
      <c r="AH152" s="82">
        <f>$AB$6*($AB$11/AI152*AJ152+$AB$12)</f>
        <v>7.8228270450865622E-3</v>
      </c>
      <c r="AI152" s="82">
        <f>1+$AB$7*COS(AL152)</f>
        <v>1.237858663467116</v>
      </c>
      <c r="AJ152" s="82">
        <f>SIN(AL152+RADIANS($AB$9))</f>
        <v>0.97077222400954877</v>
      </c>
      <c r="AK152" s="82">
        <f>$AB$7*SIN(AL152)</f>
        <v>0.13547808048467397</v>
      </c>
      <c r="AL152" s="82">
        <f>2*ATAN(AM152)</f>
        <v>-2.6238458126788471</v>
      </c>
      <c r="AM152" s="82">
        <f>SQRT((1+$AB$7)/(1-$AB$7))*TAN(AN152/2)</f>
        <v>-3.7762126093874313</v>
      </c>
      <c r="AN152" s="146">
        <f>$AU152+$AB$7*SIN(AO152)</f>
        <v>3.5363141770483044</v>
      </c>
      <c r="AO152" s="146">
        <f>$AU152+$AB$7*SIN(AP152)</f>
        <v>3.5362931332786904</v>
      </c>
      <c r="AP152" s="146">
        <f>$AU152+$AB$7*SIN(AQ152)</f>
        <v>3.5362098551818471</v>
      </c>
      <c r="AQ152" s="146">
        <f>$AU152+$AB$7*SIN(AR152)</f>
        <v>3.5358803208093059</v>
      </c>
      <c r="AR152" s="146">
        <f>$AU152+$AB$7*SIN(AS152)</f>
        <v>3.5345767841995497</v>
      </c>
      <c r="AS152" s="146">
        <f>$AU152+$AB$7*SIN(AT152)</f>
        <v>3.5294272626382424</v>
      </c>
      <c r="AT152" s="146">
        <f>$AU152+$AB$7*SIN(AU152)</f>
        <v>3.5091882447884943</v>
      </c>
      <c r="AU152" s="146">
        <f>RADIANS($AB$9)+$AB$18*(F152-AB$15)</f>
        <v>3.4310542447693635</v>
      </c>
      <c r="AW152" s="90"/>
      <c r="AX152" s="96"/>
    </row>
    <row r="153" spans="1:50" s="82" customFormat="1" ht="12.95" customHeight="1" x14ac:dyDescent="0.2">
      <c r="A153" s="35" t="s">
        <v>214</v>
      </c>
      <c r="B153" s="41" t="s">
        <v>191</v>
      </c>
      <c r="C153" s="36">
        <v>48699.580800000003</v>
      </c>
      <c r="D153" s="36">
        <v>4.0000000000000002E-4</v>
      </c>
      <c r="E153" s="146">
        <f>+(C153-C$7)/C$8</f>
        <v>2490.5024091589016</v>
      </c>
      <c r="F153" s="146">
        <f>ROUND(2*E153,0)/2</f>
        <v>2490.5</v>
      </c>
      <c r="G153" s="146">
        <f>+C153-(C$7+F153*C$8)</f>
        <v>9.9610692996066064E-3</v>
      </c>
      <c r="H153" s="146"/>
      <c r="I153" s="146"/>
      <c r="J153" s="146"/>
      <c r="K153" s="146">
        <f>G153</f>
        <v>9.9610692996066064E-3</v>
      </c>
      <c r="L153" s="146"/>
      <c r="M153" s="146"/>
      <c r="N153" s="146"/>
      <c r="O153" s="146">
        <f ca="1">+C$11+C$12*F153</f>
        <v>2.936549369381004E-2</v>
      </c>
      <c r="P153" s="146"/>
      <c r="Q153" s="147">
        <f>+C153-15018.5</f>
        <v>33681.080800000003</v>
      </c>
      <c r="S153" s="9">
        <v>1</v>
      </c>
      <c r="T153" s="146"/>
      <c r="U153" s="146"/>
      <c r="V153" s="146"/>
      <c r="Z153" s="82">
        <f>F153</f>
        <v>2490.5</v>
      </c>
      <c r="AA153" s="146">
        <f>AB$3+AB$4*Z153+AB$5*Z153^2+AH153</f>
        <v>7.4554423921016398E-3</v>
      </c>
      <c r="AB153" s="146">
        <f>IF(S153&lt;&gt;0,G153-AH153, -9999)</f>
        <v>1.9153606085142317E-3</v>
      </c>
      <c r="AC153" s="146">
        <f>+G153-P153</f>
        <v>9.9610692996066064E-3</v>
      </c>
      <c r="AD153" s="146">
        <f>IF(S153&lt;&gt;0,G153-AA153, -9999)</f>
        <v>2.5056269075049665E-3</v>
      </c>
      <c r="AE153" s="146">
        <f>+(G153-AA153)^2*S153</f>
        <v>6.2781661996129022E-6</v>
      </c>
      <c r="AF153" s="82">
        <f>IF(S153&lt;&gt;0,G153-P153, -9999)</f>
        <v>9.9610692996066064E-3</v>
      </c>
      <c r="AG153" s="9"/>
      <c r="AH153" s="82">
        <f>$AB$6*($AB$11/AI153*AJ153+$AB$12)</f>
        <v>8.0457086910923747E-3</v>
      </c>
      <c r="AI153" s="82">
        <f>1+$AB$7*COS(AL153)</f>
        <v>1.2206264435573877</v>
      </c>
      <c r="AJ153" s="82">
        <f>SIN(AL153+RADIANS($AB$9))</f>
        <v>0.9919898757697253</v>
      </c>
      <c r="AK153" s="82">
        <f>$AB$7*SIN(AL153)</f>
        <v>0.16203402877603648</v>
      </c>
      <c r="AL153" s="82">
        <f>2*ATAN(AM153)</f>
        <v>-2.5081329555262122</v>
      </c>
      <c r="AM153" s="82">
        <f>SQRT((1+$AB$7)/(1-$AB$7))*TAN(AN153/2)</f>
        <v>-3.050975277516613</v>
      </c>
      <c r="AN153" s="146">
        <f>$AU153+$AB$7*SIN(AO153)</f>
        <v>3.6268348384921043</v>
      </c>
      <c r="AO153" s="146">
        <f>$AU153+$AB$7*SIN(AP153)</f>
        <v>3.6268145150353872</v>
      </c>
      <c r="AP153" s="146">
        <f>$AU153+$AB$7*SIN(AQ153)</f>
        <v>3.6267305837049784</v>
      </c>
      <c r="AQ153" s="146">
        <f>$AU153+$AB$7*SIN(AR153)</f>
        <v>3.6263840054054488</v>
      </c>
      <c r="AR153" s="146">
        <f>$AU153+$AB$7*SIN(AS153)</f>
        <v>3.624953545973558</v>
      </c>
      <c r="AS153" s="146">
        <f>$AU153+$AB$7*SIN(AT153)</f>
        <v>3.6190607977115459</v>
      </c>
      <c r="AT153" s="146">
        <f>$AU153+$AB$7*SIN(AU153)</f>
        <v>3.5949706827942629</v>
      </c>
      <c r="AU153" s="146">
        <f>RADIANS($AB$9)+$AB$18*(F153-AB$15)</f>
        <v>3.4991633952825874</v>
      </c>
      <c r="AW153" s="90"/>
      <c r="AX153" s="96"/>
    </row>
    <row r="154" spans="1:50" s="82" customFormat="1" ht="12.95" customHeight="1" x14ac:dyDescent="0.2">
      <c r="A154" s="35" t="s">
        <v>125</v>
      </c>
      <c r="B154" s="41" t="s">
        <v>191</v>
      </c>
      <c r="C154" s="36">
        <v>48980.739000000001</v>
      </c>
      <c r="D154" s="36"/>
      <c r="E154" s="146">
        <f>+(C154-C$7)/C$8</f>
        <v>2558.5026167506503</v>
      </c>
      <c r="F154" s="146">
        <f>ROUND(2*E154,0)/2</f>
        <v>2558.5</v>
      </c>
      <c r="G154" s="146">
        <f>+C154-(C$7+F154*C$8)</f>
        <v>1.0819392009580042E-2</v>
      </c>
      <c r="H154" s="146"/>
      <c r="I154" s="146">
        <f>G154</f>
        <v>1.0819392009580042E-2</v>
      </c>
      <c r="J154" s="146"/>
      <c r="K154" s="146"/>
      <c r="L154" s="146"/>
      <c r="M154" s="146"/>
      <c r="N154" s="146"/>
      <c r="O154" s="146">
        <f ca="1">+C$11+C$12*F154</f>
        <v>2.8632918244927214E-2</v>
      </c>
      <c r="P154" s="146"/>
      <c r="Q154" s="147">
        <f>+C154-15018.5</f>
        <v>33962.239000000001</v>
      </c>
      <c r="S154" s="9">
        <v>0.1</v>
      </c>
      <c r="T154" s="146"/>
      <c r="U154" s="146"/>
      <c r="V154" s="146"/>
      <c r="Z154" s="82">
        <f>F154</f>
        <v>2558.5</v>
      </c>
      <c r="AA154" s="146">
        <f>AB$3+AB$4*Z154+AB$5*Z154^2+AH154</f>
        <v>7.6503392719354272E-3</v>
      </c>
      <c r="AB154" s="146">
        <f>IF(S154&lt;&gt;0,G154-AH154, -9999)</f>
        <v>2.5038972700029E-3</v>
      </c>
      <c r="AC154" s="146">
        <f>+G154-P154</f>
        <v>1.0819392009580042E-2</v>
      </c>
      <c r="AD154" s="146">
        <f>IF(S154&lt;&gt;0,G154-AA154, -9999)</f>
        <v>3.169052737644615E-3</v>
      </c>
      <c r="AE154" s="146">
        <f>+(G154-AA154)^2*S154</f>
        <v>1.0042895253972829E-6</v>
      </c>
      <c r="AF154" s="82">
        <f>IF(S154&lt;&gt;0,G154-P154, -9999)</f>
        <v>1.0819392009580042E-2</v>
      </c>
      <c r="AG154" s="9"/>
      <c r="AH154" s="82">
        <f>$AB$6*($AB$11/AI154*AJ154+$AB$12)</f>
        <v>8.3154947395771422E-3</v>
      </c>
      <c r="AI154" s="82">
        <f>1+$AB$7*COS(AL154)</f>
        <v>1.1582634550739708</v>
      </c>
      <c r="AJ154" s="82">
        <f>SIN(AL154+RADIANS($AB$9))</f>
        <v>0.98120114203220776</v>
      </c>
      <c r="AK154" s="82">
        <f>$AB$7*SIN(AL154)</f>
        <v>0.22334666522297528</v>
      </c>
      <c r="AL154" s="82">
        <f>2*ATAN(AM154)</f>
        <v>-2.1872708382457517</v>
      </c>
      <c r="AM154" s="82">
        <f>SQRT((1+$AB$7)/(1-$AB$7))*TAN(AN154/2)</f>
        <v>-1.934207645309616</v>
      </c>
      <c r="AN154" s="146">
        <f>$AU154+$AB$7*SIN(AO154)</f>
        <v>3.8859911926259105</v>
      </c>
      <c r="AO154" s="146">
        <f>$AU154+$AB$7*SIN(AP154)</f>
        <v>3.8859802977341418</v>
      </c>
      <c r="AP154" s="146">
        <f>$AU154+$AB$7*SIN(AQ154)</f>
        <v>3.885926185337206</v>
      </c>
      <c r="AQ154" s="146">
        <f>$AU154+$AB$7*SIN(AR154)</f>
        <v>3.885657461580867</v>
      </c>
      <c r="AR154" s="146">
        <f>$AU154+$AB$7*SIN(AS154)</f>
        <v>3.8843239546770745</v>
      </c>
      <c r="AS154" s="146">
        <f>$AU154+$AB$7*SIN(AT154)</f>
        <v>3.8777305604376542</v>
      </c>
      <c r="AT154" s="146">
        <f>$AU154+$AB$7*SIN(AU154)</f>
        <v>3.8456873968795815</v>
      </c>
      <c r="AU154" s="146">
        <f>RADIANS($AB$9)+$AB$18*(F154-AB$15)</f>
        <v>3.7005295794086406</v>
      </c>
      <c r="AW154" s="90"/>
      <c r="AX154" s="96"/>
    </row>
    <row r="155" spans="1:50" s="82" customFormat="1" ht="12.95" customHeight="1" x14ac:dyDescent="0.2">
      <c r="A155" s="35" t="s">
        <v>182</v>
      </c>
      <c r="B155" s="41" t="s">
        <v>191</v>
      </c>
      <c r="C155" s="36">
        <v>49005.531999999999</v>
      </c>
      <c r="D155" s="36"/>
      <c r="E155" s="146">
        <f>+(C155-C$7)/C$8</f>
        <v>2564.4989887107145</v>
      </c>
      <c r="F155" s="146">
        <f>ROUND(2*E155,0)/2</f>
        <v>2564.5</v>
      </c>
      <c r="G155" s="146">
        <f>+C155-(C$7+F155*C$8)</f>
        <v>-4.1813442221609876E-3</v>
      </c>
      <c r="H155" s="146"/>
      <c r="I155" s="146">
        <f>G155</f>
        <v>-4.1813442221609876E-3</v>
      </c>
      <c r="J155" s="146"/>
      <c r="K155" s="146"/>
      <c r="L155" s="146"/>
      <c r="M155" s="146"/>
      <c r="N155" s="146"/>
      <c r="O155" s="146">
        <f ca="1">+C$11+C$12*F155</f>
        <v>2.856827923473167E-2</v>
      </c>
      <c r="P155" s="146"/>
      <c r="Q155" s="147">
        <f>+C155-15018.5</f>
        <v>33987.031999999999</v>
      </c>
      <c r="S155" s="9">
        <v>0.1</v>
      </c>
      <c r="T155" s="146"/>
      <c r="U155" s="146"/>
      <c r="V155" s="146"/>
      <c r="Z155" s="82">
        <f>F155</f>
        <v>2564.5</v>
      </c>
      <c r="AA155" s="146">
        <f>AB$3+AB$4*Z155+AB$5*Z155^2+AH155</f>
        <v>7.6409965995083689E-3</v>
      </c>
      <c r="AB155" s="146">
        <f>IF(S155&lt;&gt;0,G155-AH155, -9999)</f>
        <v>-1.2494108193953335E-2</v>
      </c>
      <c r="AC155" s="146">
        <f>+G155-P155</f>
        <v>-4.1813442221609876E-3</v>
      </c>
      <c r="AD155" s="146">
        <f>IF(S155&lt;&gt;0,G155-AA155, -9999)</f>
        <v>-1.1822340821669356E-2</v>
      </c>
      <c r="AE155" s="146">
        <f>+(G155-AA155)^2*S155</f>
        <v>1.3976774250370968E-5</v>
      </c>
      <c r="AF155" s="82">
        <f>IF(S155&lt;&gt;0,G155-P155, -9999)</f>
        <v>-4.1813442221609876E-3</v>
      </c>
      <c r="AG155" s="9"/>
      <c r="AH155" s="82">
        <f>$AB$6*($AB$11/AI155*AJ155+$AB$12)</f>
        <v>8.312763971792347E-3</v>
      </c>
      <c r="AI155" s="82">
        <f>1+$AB$7*COS(AL155)</f>
        <v>1.1522552272875144</v>
      </c>
      <c r="AJ155" s="82">
        <f>SIN(AL155+RADIANS($AB$9))</f>
        <v>0.97570968337629971</v>
      </c>
      <c r="AK155" s="82">
        <f>$AB$7*SIN(AL155)</f>
        <v>0.22748494420906609</v>
      </c>
      <c r="AL155" s="82">
        <f>2*ATAN(AM155)</f>
        <v>-2.1606184385723606</v>
      </c>
      <c r="AM155" s="82">
        <f>SQRT((1+$AB$7)/(1-$AB$7))*TAN(AN155/2)</f>
        <v>-1.8726100802993377</v>
      </c>
      <c r="AN155" s="146">
        <f>$AU155+$AB$7*SIN(AO155)</f>
        <v>3.9081803802865362</v>
      </c>
      <c r="AO155" s="146">
        <f>$AU155+$AB$7*SIN(AP155)</f>
        <v>3.9081704257804559</v>
      </c>
      <c r="AP155" s="146">
        <f>$AU155+$AB$7*SIN(AQ155)</f>
        <v>3.9081199397088162</v>
      </c>
      <c r="AQ155" s="146">
        <f>$AU155+$AB$7*SIN(AR155)</f>
        <v>3.9078639282758063</v>
      </c>
      <c r="AR155" s="146">
        <f>$AU155+$AB$7*SIN(AS155)</f>
        <v>3.90656668115275</v>
      </c>
      <c r="AS155" s="146">
        <f>$AU155+$AB$7*SIN(AT155)</f>
        <v>3.9000179737074476</v>
      </c>
      <c r="AT155" s="146">
        <f>$AU155+$AB$7*SIN(AU155)</f>
        <v>3.8675553453023177</v>
      </c>
      <c r="AU155" s="146">
        <f>RADIANS($AB$9)+$AB$18*(F155-AB$15)</f>
        <v>3.7182971838903511</v>
      </c>
      <c r="AW155" s="90"/>
      <c r="AX155" s="96"/>
    </row>
    <row r="156" spans="1:50" s="82" customFormat="1" ht="12.95" customHeight="1" x14ac:dyDescent="0.2">
      <c r="A156" s="36" t="s">
        <v>217</v>
      </c>
      <c r="B156" s="41"/>
      <c r="C156" s="36">
        <v>49005.536</v>
      </c>
      <c r="D156" s="50" t="s">
        <v>218</v>
      </c>
      <c r="E156" s="146">
        <f>+(C156-C$7)/C$8</f>
        <v>2564.4999561405475</v>
      </c>
      <c r="F156" s="146">
        <f>ROUND(2*E156,0)/2</f>
        <v>2564.5</v>
      </c>
      <c r="G156" s="146">
        <f>+C156-(C$7+F156*C$8)</f>
        <v>-1.813442213460803E-4</v>
      </c>
      <c r="H156" s="146"/>
      <c r="I156" s="146">
        <f>G156</f>
        <v>-1.813442213460803E-4</v>
      </c>
      <c r="J156" s="146"/>
      <c r="L156" s="146"/>
      <c r="M156" s="146"/>
      <c r="O156" s="146">
        <f ca="1">+C$11+C$12*F156</f>
        <v>2.856827923473167E-2</v>
      </c>
      <c r="P156" s="146"/>
      <c r="Q156" s="147">
        <f>+C156-15018.5</f>
        <v>33987.036</v>
      </c>
      <c r="S156" s="9">
        <v>0.1</v>
      </c>
      <c r="T156" s="146"/>
      <c r="V156" s="146"/>
      <c r="Z156" s="82">
        <f>F156</f>
        <v>2564.5</v>
      </c>
      <c r="AA156" s="146">
        <f>AB$3+AB$4*Z156+AB$5*Z156^2+AH156</f>
        <v>7.6409965995083689E-3</v>
      </c>
      <c r="AB156" s="146">
        <f>IF(S156&lt;&gt;0,G156-AH156, -9999)</f>
        <v>-8.4941081931384273E-3</v>
      </c>
      <c r="AC156" s="146">
        <f>+G156-P156</f>
        <v>-1.813442213460803E-4</v>
      </c>
      <c r="AD156" s="146">
        <f>IF(S156&lt;&gt;0,G156-AA156, -9999)</f>
        <v>-7.8223408208544492E-3</v>
      </c>
      <c r="AE156" s="146">
        <f>+(G156-AA156)^2*S156</f>
        <v>6.118901591760586E-6</v>
      </c>
      <c r="AF156" s="82">
        <f>IF(S156&lt;&gt;0,G156-P156, -9999)</f>
        <v>-1.813442213460803E-4</v>
      </c>
      <c r="AG156" s="9"/>
      <c r="AH156" s="82">
        <f>$AB$6*($AB$11/AI156*AJ156+$AB$12)</f>
        <v>8.312763971792347E-3</v>
      </c>
      <c r="AI156" s="82">
        <f>1+$AB$7*COS(AL156)</f>
        <v>1.1522552272875144</v>
      </c>
      <c r="AJ156" s="82">
        <f>SIN(AL156+RADIANS($AB$9))</f>
        <v>0.97570968337629971</v>
      </c>
      <c r="AK156" s="82">
        <f>$AB$7*SIN(AL156)</f>
        <v>0.22748494420906609</v>
      </c>
      <c r="AL156" s="82">
        <f>2*ATAN(AM156)</f>
        <v>-2.1606184385723606</v>
      </c>
      <c r="AM156" s="82">
        <f>SQRT((1+$AB$7)/(1-$AB$7))*TAN(AN156/2)</f>
        <v>-1.8726100802993377</v>
      </c>
      <c r="AN156" s="146">
        <f>$AU156+$AB$7*SIN(AO156)</f>
        <v>3.9081803802865362</v>
      </c>
      <c r="AO156" s="146">
        <f>$AU156+$AB$7*SIN(AP156)</f>
        <v>3.9081704257804559</v>
      </c>
      <c r="AP156" s="146">
        <f>$AU156+$AB$7*SIN(AQ156)</f>
        <v>3.9081199397088162</v>
      </c>
      <c r="AQ156" s="146">
        <f>$AU156+$AB$7*SIN(AR156)</f>
        <v>3.9078639282758063</v>
      </c>
      <c r="AR156" s="146">
        <f>$AU156+$AB$7*SIN(AS156)</f>
        <v>3.90656668115275</v>
      </c>
      <c r="AS156" s="146">
        <f>$AU156+$AB$7*SIN(AT156)</f>
        <v>3.9000179737074476</v>
      </c>
      <c r="AT156" s="146">
        <f>$AU156+$AB$7*SIN(AU156)</f>
        <v>3.8675553453023177</v>
      </c>
      <c r="AU156" s="146">
        <f>RADIANS($AB$9)+$AB$18*(F156-AB$15)</f>
        <v>3.7182971838903511</v>
      </c>
      <c r="AW156" s="90"/>
      <c r="AX156" s="96"/>
    </row>
    <row r="157" spans="1:50" s="82" customFormat="1" ht="12.95" customHeight="1" x14ac:dyDescent="0.2">
      <c r="A157" s="35" t="s">
        <v>125</v>
      </c>
      <c r="B157" s="41"/>
      <c r="C157" s="36">
        <v>49007.618999999999</v>
      </c>
      <c r="D157" s="36"/>
      <c r="E157" s="146">
        <f>+(C157-C$7)/C$8</f>
        <v>2565.0037452258862</v>
      </c>
      <c r="F157" s="146">
        <f>ROUND(2*E157,0)/2</f>
        <v>2565</v>
      </c>
      <c r="G157" s="146">
        <f>+C157-(C$7+F157*C$8)</f>
        <v>1.5485261093999725E-2</v>
      </c>
      <c r="H157" s="146"/>
      <c r="I157" s="146">
        <f>G157</f>
        <v>1.5485261093999725E-2</v>
      </c>
      <c r="J157" s="146"/>
      <c r="K157" s="146"/>
      <c r="L157" s="146"/>
      <c r="M157" s="146"/>
      <c r="N157" s="146"/>
      <c r="O157" s="146">
        <f ca="1">+C$11+C$12*F157</f>
        <v>2.8562892650548708E-2</v>
      </c>
      <c r="P157" s="146"/>
      <c r="Q157" s="147">
        <f>+C157-15018.5</f>
        <v>33989.118999999999</v>
      </c>
      <c r="S157" s="9">
        <v>0.1</v>
      </c>
      <c r="T157" s="146"/>
      <c r="U157" s="146"/>
      <c r="V157" s="146"/>
      <c r="Z157" s="82">
        <f>F157</f>
        <v>2565</v>
      </c>
      <c r="AA157" s="146">
        <f>AB$3+AB$4*Z157+AB$5*Z157^2+AH157</f>
        <v>7.6400344442558122E-3</v>
      </c>
      <c r="AB157" s="146">
        <f>IF(S157&lt;&gt;0,G157-AH157, -9999)</f>
        <v>7.1729082558576168E-3</v>
      </c>
      <c r="AC157" s="146">
        <f>+G157-P157</f>
        <v>1.5485261093999725E-2</v>
      </c>
      <c r="AD157" s="146">
        <f>IF(S157&lt;&gt;0,G157-AA157, -9999)</f>
        <v>7.8452266497439117E-3</v>
      </c>
      <c r="AE157" s="146">
        <f>+(G157-AA157)^2*S157</f>
        <v>6.154758118585209E-6</v>
      </c>
      <c r="AF157" s="82">
        <f>IF(S157&lt;&gt;0,G157-P157, -9999)</f>
        <v>1.5485261093999725E-2</v>
      </c>
      <c r="AG157" s="9"/>
      <c r="AH157" s="82">
        <f>$AB$6*($AB$11/AI157*AJ157+$AB$12)</f>
        <v>8.3123528381421081E-3</v>
      </c>
      <c r="AI157" s="82">
        <f>1+$AB$7*COS(AL157)</f>
        <v>1.1517524530663621</v>
      </c>
      <c r="AJ157" s="82">
        <f>SIN(AL157+RADIANS($AB$9))</f>
        <v>0.97522349073709524</v>
      </c>
      <c r="AK157" s="82">
        <f>$AB$7*SIN(AL157)</f>
        <v>0.22782064670814223</v>
      </c>
      <c r="AL157" s="82">
        <f>2*ATAN(AM157)</f>
        <v>-2.1584099261937553</v>
      </c>
      <c r="AM157" s="82">
        <f>SQRT((1+$AB$7)/(1-$AB$7))*TAN(AN157/2)</f>
        <v>-1.8676438310973786</v>
      </c>
      <c r="AN157" s="146">
        <f>$AU157+$AB$7*SIN(AO157)</f>
        <v>3.9100242615262797</v>
      </c>
      <c r="AO157" s="146">
        <f>$AU157+$AB$7*SIN(AP157)</f>
        <v>3.9100143842135759</v>
      </c>
      <c r="AP157" s="146">
        <f>$AU157+$AB$7*SIN(AQ157)</f>
        <v>3.9099642004363848</v>
      </c>
      <c r="AQ157" s="146">
        <f>$AU157+$AB$7*SIN(AR157)</f>
        <v>3.909709268725404</v>
      </c>
      <c r="AR157" s="146">
        <f>$AU157+$AB$7*SIN(AS157)</f>
        <v>3.9084151931513671</v>
      </c>
      <c r="AS157" s="146">
        <f>$AU157+$AB$7*SIN(AT157)</f>
        <v>3.9018709341727167</v>
      </c>
      <c r="AT157" s="146">
        <f>$AU157+$AB$7*SIN(AU157)</f>
        <v>3.8693755652424007</v>
      </c>
      <c r="AU157" s="146">
        <f>RADIANS($AB$9)+$AB$18*(F157-AB$15)</f>
        <v>3.7197778175971603</v>
      </c>
      <c r="AW157" s="90"/>
      <c r="AX157" s="96"/>
    </row>
    <row r="158" spans="1:50" s="82" customFormat="1" ht="12.95" customHeight="1" x14ac:dyDescent="0.2">
      <c r="A158" s="35" t="s">
        <v>182</v>
      </c>
      <c r="B158" s="41"/>
      <c r="C158" s="36">
        <v>49061.368000000002</v>
      </c>
      <c r="D158" s="36"/>
      <c r="E158" s="146">
        <f>+(C158-C$7)/C$8</f>
        <v>2578.0033417443201</v>
      </c>
      <c r="F158" s="146">
        <f>ROUND(2*E158,0)/2</f>
        <v>2578</v>
      </c>
      <c r="G158" s="146">
        <f>+C158-(C$7+F158*C$8)</f>
        <v>1.3816999256960116E-2</v>
      </c>
      <c r="H158" s="146"/>
      <c r="I158" s="146">
        <f>G158</f>
        <v>1.3816999256960116E-2</v>
      </c>
      <c r="J158" s="146"/>
      <c r="K158" s="146"/>
      <c r="L158" s="146"/>
      <c r="M158" s="146"/>
      <c r="N158" s="146"/>
      <c r="O158" s="146">
        <f ca="1">+C$11+C$12*F158</f>
        <v>2.8422841461791696E-2</v>
      </c>
      <c r="P158" s="146"/>
      <c r="Q158" s="147">
        <f>+C158-15018.5</f>
        <v>34042.868000000002</v>
      </c>
      <c r="S158" s="9">
        <v>0.1</v>
      </c>
      <c r="T158" s="146"/>
      <c r="U158" s="146"/>
      <c r="V158" s="146"/>
      <c r="Z158" s="82">
        <f>F158</f>
        <v>2578</v>
      </c>
      <c r="AA158" s="146">
        <f>AB$3+AB$4*Z158+AB$5*Z158^2+AH158</f>
        <v>7.6052813396205819E-3</v>
      </c>
      <c r="AB158" s="146">
        <f>IF(S158&lt;&gt;0,G158-AH158, -9999)</f>
        <v>5.5250713661579957E-3</v>
      </c>
      <c r="AC158" s="146">
        <f>+G158-P158</f>
        <v>1.3816999256960116E-2</v>
      </c>
      <c r="AD158" s="146">
        <f>IF(S158&lt;&gt;0,G158-AA158, -9999)</f>
        <v>6.2117179173395345E-3</v>
      </c>
      <c r="AE158" s="146">
        <f>+(G158-AA158)^2*S158</f>
        <v>3.858543948459701E-6</v>
      </c>
      <c r="AF158" s="82">
        <f>IF(S158&lt;&gt;0,G158-P158, -9999)</f>
        <v>1.3816999256960116E-2</v>
      </c>
      <c r="AG158" s="9"/>
      <c r="AH158" s="82">
        <f>$AB$6*($AB$11/AI158*AJ158+$AB$12)</f>
        <v>8.2919278908021206E-3</v>
      </c>
      <c r="AI158" s="82">
        <f>1+$AB$7*COS(AL158)</f>
        <v>1.1385876825872094</v>
      </c>
      <c r="AJ158" s="82">
        <f>SIN(AL158+RADIANS($AB$9))</f>
        <v>0.96110757204633646</v>
      </c>
      <c r="AK158" s="82">
        <f>$AB$7*SIN(AL158)</f>
        <v>0.23606039124190542</v>
      </c>
      <c r="AL158" s="82">
        <f>2*ATAN(AM158)</f>
        <v>-2.1016659043719819</v>
      </c>
      <c r="AM158" s="82">
        <f>SQRT((1+$AB$7)/(1-$AB$7))*TAN(AN158/2)</f>
        <v>-1.7466846207138247</v>
      </c>
      <c r="AN158" s="146">
        <f>$AU158+$AB$7*SIN(AO158)</f>
        <v>3.957681314567925</v>
      </c>
      <c r="AO158" s="146">
        <f>$AU158+$AB$7*SIN(AP158)</f>
        <v>3.9576733625337934</v>
      </c>
      <c r="AP158" s="146">
        <f>$AU158+$AB$7*SIN(AQ158)</f>
        <v>3.9576309596627874</v>
      </c>
      <c r="AQ158" s="146">
        <f>$AU158+$AB$7*SIN(AR158)</f>
        <v>3.9574048858228945</v>
      </c>
      <c r="AR158" s="146">
        <f>$AU158+$AB$7*SIN(AS158)</f>
        <v>3.9562004728459401</v>
      </c>
      <c r="AS158" s="146">
        <f>$AU158+$AB$7*SIN(AT158)</f>
        <v>3.949809643488535</v>
      </c>
      <c r="AT158" s="146">
        <f>$AU158+$AB$7*SIN(AU158)</f>
        <v>3.9165840072094795</v>
      </c>
      <c r="AU158" s="146">
        <f>RADIANS($AB$9)+$AB$18*(F158-AB$15)</f>
        <v>3.7582742939742002</v>
      </c>
      <c r="AW158" s="90"/>
      <c r="AX158" s="96"/>
    </row>
    <row r="159" spans="1:50" s="82" customFormat="1" ht="12.95" customHeight="1" x14ac:dyDescent="0.2">
      <c r="A159" s="36" t="s">
        <v>217</v>
      </c>
      <c r="B159" s="41"/>
      <c r="C159" s="36">
        <v>49061.368000000002</v>
      </c>
      <c r="D159" s="50" t="s">
        <v>218</v>
      </c>
      <c r="E159" s="146">
        <f>+(C159-C$7)/C$8</f>
        <v>2578.0033417443201</v>
      </c>
      <c r="F159" s="146">
        <f>ROUND(2*E159,0)/2</f>
        <v>2578</v>
      </c>
      <c r="G159" s="146">
        <f>+C159-(C$7+F159*C$8)</f>
        <v>1.3816999256960116E-2</v>
      </c>
      <c r="H159" s="146"/>
      <c r="I159" s="146">
        <f>G159</f>
        <v>1.3816999256960116E-2</v>
      </c>
      <c r="J159" s="146"/>
      <c r="L159" s="146"/>
      <c r="M159" s="146"/>
      <c r="O159" s="146">
        <f ca="1">+C$11+C$12*F159</f>
        <v>2.8422841461791696E-2</v>
      </c>
      <c r="P159" s="146"/>
      <c r="Q159" s="147">
        <f>+C159-15018.5</f>
        <v>34042.868000000002</v>
      </c>
      <c r="S159" s="9">
        <v>0.1</v>
      </c>
      <c r="T159" s="146"/>
      <c r="V159" s="146"/>
      <c r="Z159" s="82">
        <f>F159</f>
        <v>2578</v>
      </c>
      <c r="AA159" s="146">
        <f>AB$3+AB$4*Z159+AB$5*Z159^2+AH159</f>
        <v>7.6052813396205819E-3</v>
      </c>
      <c r="AB159" s="146">
        <f>IF(S159&lt;&gt;0,G159-AH159, -9999)</f>
        <v>5.5250713661579957E-3</v>
      </c>
      <c r="AC159" s="146">
        <f>+G159-P159</f>
        <v>1.3816999256960116E-2</v>
      </c>
      <c r="AD159" s="146">
        <f>IF(S159&lt;&gt;0,G159-AA159, -9999)</f>
        <v>6.2117179173395345E-3</v>
      </c>
      <c r="AE159" s="146">
        <f>+(G159-AA159)^2*S159</f>
        <v>3.858543948459701E-6</v>
      </c>
      <c r="AF159" s="82">
        <f>IF(S159&lt;&gt;0,G159-P159, -9999)</f>
        <v>1.3816999256960116E-2</v>
      </c>
      <c r="AG159" s="9"/>
      <c r="AH159" s="82">
        <f>$AB$6*($AB$11/AI159*AJ159+$AB$12)</f>
        <v>8.2919278908021206E-3</v>
      </c>
      <c r="AI159" s="82">
        <f>1+$AB$7*COS(AL159)</f>
        <v>1.1385876825872094</v>
      </c>
      <c r="AJ159" s="82">
        <f>SIN(AL159+RADIANS($AB$9))</f>
        <v>0.96110757204633646</v>
      </c>
      <c r="AK159" s="82">
        <f>$AB$7*SIN(AL159)</f>
        <v>0.23606039124190542</v>
      </c>
      <c r="AL159" s="82">
        <f>2*ATAN(AM159)</f>
        <v>-2.1016659043719819</v>
      </c>
      <c r="AM159" s="82">
        <f>SQRT((1+$AB$7)/(1-$AB$7))*TAN(AN159/2)</f>
        <v>-1.7466846207138247</v>
      </c>
      <c r="AN159" s="146">
        <f>$AU159+$AB$7*SIN(AO159)</f>
        <v>3.957681314567925</v>
      </c>
      <c r="AO159" s="146">
        <f>$AU159+$AB$7*SIN(AP159)</f>
        <v>3.9576733625337934</v>
      </c>
      <c r="AP159" s="146">
        <f>$AU159+$AB$7*SIN(AQ159)</f>
        <v>3.9576309596627874</v>
      </c>
      <c r="AQ159" s="146">
        <f>$AU159+$AB$7*SIN(AR159)</f>
        <v>3.9574048858228945</v>
      </c>
      <c r="AR159" s="146">
        <f>$AU159+$AB$7*SIN(AS159)</f>
        <v>3.9562004728459401</v>
      </c>
      <c r="AS159" s="146">
        <f>$AU159+$AB$7*SIN(AT159)</f>
        <v>3.949809643488535</v>
      </c>
      <c r="AT159" s="146">
        <f>$AU159+$AB$7*SIN(AU159)</f>
        <v>3.9165840072094795</v>
      </c>
      <c r="AU159" s="146">
        <f>RADIANS($AB$9)+$AB$18*(F159-AB$15)</f>
        <v>3.7582742939742002</v>
      </c>
      <c r="AW159" s="90"/>
      <c r="AX159" s="96"/>
    </row>
    <row r="160" spans="1:50" s="82" customFormat="1" ht="12.95" customHeight="1" x14ac:dyDescent="0.2">
      <c r="A160" s="35" t="s">
        <v>203</v>
      </c>
      <c r="B160" s="41"/>
      <c r="C160" s="36">
        <v>49183.616000000002</v>
      </c>
      <c r="D160" s="50"/>
      <c r="E160" s="146">
        <f>+(C160-C$7)/C$8</f>
        <v>2607.5699322889891</v>
      </c>
      <c r="F160" s="146">
        <f>ROUND(2*E160,0)/2</f>
        <v>2607.5</v>
      </c>
      <c r="G160" s="146"/>
      <c r="H160" s="146"/>
      <c r="I160" s="146"/>
      <c r="J160" s="146"/>
      <c r="L160" s="146"/>
      <c r="M160" s="146"/>
      <c r="N160" s="146"/>
      <c r="O160" s="146">
        <f ca="1">+C$11+C$12*F160</f>
        <v>2.8105032994996941E-2</v>
      </c>
      <c r="P160" s="146"/>
      <c r="Q160" s="147">
        <f>+C160-15018.5</f>
        <v>34165.116000000002</v>
      </c>
      <c r="S160" s="9"/>
      <c r="T160" s="146"/>
      <c r="U160" s="130">
        <v>0.21558750000258442</v>
      </c>
      <c r="V160" s="146"/>
      <c r="Z160" s="82">
        <f>F160</f>
        <v>2607.5</v>
      </c>
      <c r="AA160" s="146">
        <f>AB$3+AB$4*Z160+AB$5*Z160^2+AH160</f>
        <v>7.4598015157122388E-3</v>
      </c>
      <c r="AB160" s="146">
        <f>IF(S160&lt;&gt;0,G160-AH160, -9999)</f>
        <v>-9999</v>
      </c>
      <c r="AC160" s="146">
        <f>+G160-P160</f>
        <v>0</v>
      </c>
      <c r="AD160" s="146">
        <f>IF(S160&lt;&gt;0,G160-AA160, -9999)</f>
        <v>-9999</v>
      </c>
      <c r="AE160" s="146">
        <f>+(G160-AA160)^2*S160</f>
        <v>0</v>
      </c>
      <c r="AF160" s="82">
        <f>IF(S160&lt;&gt;0,G160-P160, -9999)</f>
        <v>-9999</v>
      </c>
      <c r="AG160" s="9"/>
      <c r="AH160" s="82">
        <f>$AB$6*($AB$11/AI160*AJ160+$AB$12)</f>
        <v>8.1789733613107877E-3</v>
      </c>
      <c r="AI160" s="82">
        <f>1+$AB$7*COS(AL160)</f>
        <v>1.1083425902172039</v>
      </c>
      <c r="AJ160" s="82">
        <f>SIN(AL160+RADIANS($AB$9))</f>
        <v>0.91959440669775738</v>
      </c>
      <c r="AK160" s="82">
        <f>$AB$7*SIN(AL160)</f>
        <v>0.25138205429823662</v>
      </c>
      <c r="AL160" s="82">
        <f>2*ATAN(AM160)</f>
        <v>-1.9777277151057078</v>
      </c>
      <c r="AM160" s="82">
        <f>SQRT((1+$AB$7)/(1-$AB$7))*TAN(AN160/2)</f>
        <v>-1.5199094606754486</v>
      </c>
      <c r="AN160" s="146">
        <f>$AU160+$AB$7*SIN(AO160)</f>
        <v>4.0637769842481974</v>
      </c>
      <c r="AO160" s="146">
        <f>$AU160+$AB$7*SIN(AP160)</f>
        <v>4.0637726212079786</v>
      </c>
      <c r="AP160" s="146">
        <f>$AU160+$AB$7*SIN(AQ160)</f>
        <v>4.0637462364469572</v>
      </c>
      <c r="AQ160" s="146">
        <f>$AU160+$AB$7*SIN(AR160)</f>
        <v>4.0635866985509619</v>
      </c>
      <c r="AR160" s="146">
        <f>$AU160+$AB$7*SIN(AS160)</f>
        <v>4.0626227519164813</v>
      </c>
      <c r="AS160" s="146">
        <f>$AU160+$AB$7*SIN(AT160)</f>
        <v>4.0568242611719025</v>
      </c>
      <c r="AT160" s="146">
        <f>$AU160+$AB$7*SIN(AU160)</f>
        <v>4.0228210391895471</v>
      </c>
      <c r="AU160" s="146">
        <f>RADIANS($AB$9)+$AB$18*(F160-AB$15)</f>
        <v>3.8456316826759438</v>
      </c>
      <c r="AW160" s="90"/>
      <c r="AX160" s="96"/>
    </row>
    <row r="161" spans="1:50" s="82" customFormat="1" ht="12.95" customHeight="1" x14ac:dyDescent="0.2">
      <c r="A161" s="35" t="s">
        <v>184</v>
      </c>
      <c r="B161" s="41" t="s">
        <v>191</v>
      </c>
      <c r="C161" s="36">
        <v>49278.428999999996</v>
      </c>
      <c r="D161" s="36">
        <v>5.0000000000000001E-3</v>
      </c>
      <c r="E161" s="146">
        <f>+(C161-C$7)/C$8</f>
        <v>2630.5011634691436</v>
      </c>
      <c r="F161" s="146">
        <f>ROUND(2*E161,0)/2</f>
        <v>2630.5</v>
      </c>
      <c r="G161" s="146">
        <f>+C161-(C$7+F161*C$8)</f>
        <v>4.8105572277563624E-3</v>
      </c>
      <c r="H161" s="146"/>
      <c r="I161" s="146">
        <f>G161</f>
        <v>4.8105572277563624E-3</v>
      </c>
      <c r="J161" s="146"/>
      <c r="K161" s="146"/>
      <c r="L161" s="146"/>
      <c r="M161" s="146"/>
      <c r="N161" s="146"/>
      <c r="O161" s="146">
        <f ca="1">+C$11+C$12*F161</f>
        <v>2.7857250122580692E-2</v>
      </c>
      <c r="P161" s="146"/>
      <c r="Q161" s="147">
        <f>+C161-15018.5</f>
        <v>34259.928999999996</v>
      </c>
      <c r="S161" s="9">
        <v>0.1</v>
      </c>
      <c r="T161" s="146"/>
      <c r="U161" s="146"/>
      <c r="V161" s="146"/>
      <c r="Z161" s="82">
        <f>F161</f>
        <v>2630.5</v>
      </c>
      <c r="AA161" s="146">
        <f>AB$3+AB$4*Z161+AB$5*Z161^2+AH161</f>
        <v>7.2867451903665089E-3</v>
      </c>
      <c r="AB161" s="146">
        <f>IF(S161&lt;&gt;0,G161-AH161, -9999)</f>
        <v>-3.2207294908446031E-3</v>
      </c>
      <c r="AC161" s="146">
        <f>+G161-P161</f>
        <v>4.8105572277563624E-3</v>
      </c>
      <c r="AD161" s="146">
        <f>IF(S161&lt;&gt;0,G161-AA161, -9999)</f>
        <v>-2.4761879626101465E-3</v>
      </c>
      <c r="AE161" s="146">
        <f>+(G161-AA161)^2*S161</f>
        <v>6.1315068261753884E-7</v>
      </c>
      <c r="AF161" s="82">
        <f>IF(S161&lt;&gt;0,G161-P161, -9999)</f>
        <v>4.8105572277563624E-3</v>
      </c>
      <c r="AG161" s="9"/>
      <c r="AH161" s="82">
        <f>$AB$6*($AB$11/AI161*AJ161+$AB$12)</f>
        <v>8.0312867186009655E-3</v>
      </c>
      <c r="AI161" s="82">
        <f>1+$AB$7*COS(AL161)</f>
        <v>1.0847773253746198</v>
      </c>
      <c r="AJ161" s="82">
        <f>SIN(AL161+RADIANS($AB$9))</f>
        <v>0.87958950849574025</v>
      </c>
      <c r="AK161" s="82">
        <f>$AB$7*SIN(AL161)</f>
        <v>0.26027650524106172</v>
      </c>
      <c r="AL161" s="82">
        <f>2*ATAN(AM161)</f>
        <v>-1.8856795190296847</v>
      </c>
      <c r="AM161" s="82">
        <f>SQRT((1+$AB$7)/(1-$AB$7))*TAN(AN161/2)</f>
        <v>-1.3774301195464771</v>
      </c>
      <c r="AN161" s="146">
        <f>$AU161+$AB$7*SIN(AO161)</f>
        <v>4.1445115743722853</v>
      </c>
      <c r="AO161" s="146">
        <f>$AU161+$AB$7*SIN(AP161)</f>
        <v>4.1445091410604533</v>
      </c>
      <c r="AP161" s="146">
        <f>$AU161+$AB$7*SIN(AQ161)</f>
        <v>4.1444926137044567</v>
      </c>
      <c r="AQ161" s="146">
        <f>$AU161+$AB$7*SIN(AR161)</f>
        <v>4.144380369178414</v>
      </c>
      <c r="AR161" s="146">
        <f>$AU161+$AB$7*SIN(AS161)</f>
        <v>4.1436185889933617</v>
      </c>
      <c r="AS161" s="146">
        <f>$AU161+$AB$7*SIN(AT161)</f>
        <v>4.1384723195532116</v>
      </c>
      <c r="AT161" s="146">
        <f>$AU161+$AB$7*SIN(AU161)</f>
        <v>4.1047193869204897</v>
      </c>
      <c r="AU161" s="146">
        <f>RADIANS($AB$9)+$AB$18*(F161-AB$15)</f>
        <v>3.9137408331891677</v>
      </c>
      <c r="AW161" s="90"/>
      <c r="AX161" s="96"/>
    </row>
    <row r="162" spans="1:50" s="82" customFormat="1" ht="12.95" customHeight="1" x14ac:dyDescent="0.2">
      <c r="A162" s="35" t="s">
        <v>185</v>
      </c>
      <c r="B162" s="41"/>
      <c r="C162" s="36">
        <v>49280.498699999996</v>
      </c>
      <c r="D162" s="36"/>
      <c r="E162" s="146">
        <f>+(C162-C$7)/C$8</f>
        <v>2631.0017358502896</v>
      </c>
      <c r="F162" s="146">
        <f>ROUND(2*E162,0)/2</f>
        <v>2631</v>
      </c>
      <c r="G162" s="146">
        <f>+C162-(C$7+F162*C$8)</f>
        <v>7.1771625443943776E-3</v>
      </c>
      <c r="H162" s="146"/>
      <c r="I162" s="146"/>
      <c r="J162" s="146">
        <f>G162</f>
        <v>7.1771625443943776E-3</v>
      </c>
      <c r="L162" s="146"/>
      <c r="M162" s="146"/>
      <c r="N162" s="146"/>
      <c r="O162" s="146">
        <f ca="1">+C$11+C$12*F162</f>
        <v>2.785186353839773E-2</v>
      </c>
      <c r="P162" s="146"/>
      <c r="Q162" s="147">
        <f>+C162-15018.5</f>
        <v>34261.998699999996</v>
      </c>
      <c r="S162" s="9">
        <v>1</v>
      </c>
      <c r="T162" s="146"/>
      <c r="U162" s="146"/>
      <c r="V162" s="146"/>
      <c r="Z162" s="82">
        <f>F162</f>
        <v>2631</v>
      </c>
      <c r="AA162" s="146">
        <f>AB$3+AB$4*Z162+AB$5*Z162^2+AH162</f>
        <v>7.2824395677525246E-3</v>
      </c>
      <c r="AB162" s="146">
        <f>IF(S162&lt;&gt;0,G162-AH162, -9999)</f>
        <v>-8.5037017326277699E-4</v>
      </c>
      <c r="AC162" s="146">
        <f>+G162-P162</f>
        <v>7.1771625443943776E-3</v>
      </c>
      <c r="AD162" s="146">
        <f>IF(S162&lt;&gt;0,G162-AA162, -9999)</f>
        <v>-1.0527702335814699E-4</v>
      </c>
      <c r="AE162" s="146">
        <f>+(G162-AA162)^2*S162</f>
        <v>1.1083251647151826E-8</v>
      </c>
      <c r="AF162" s="82">
        <f>IF(S162&lt;&gt;0,G162-P162, -9999)</f>
        <v>7.1771625443943776E-3</v>
      </c>
      <c r="AG162" s="9"/>
      <c r="AH162" s="82">
        <f>$AB$6*($AB$11/AI162*AJ162+$AB$12)</f>
        <v>8.0275327176571546E-3</v>
      </c>
      <c r="AI162" s="82">
        <f>1+$AB$7*COS(AL162)</f>
        <v>1.0842677147526392</v>
      </c>
      <c r="AJ162" s="82">
        <f>SIN(AL162+RADIANS($AB$9))</f>
        <v>0.87865665404020776</v>
      </c>
      <c r="AK162" s="82">
        <f>$AB$7*SIN(AL162)</f>
        <v>0.26044194425733813</v>
      </c>
      <c r="AL162" s="82">
        <f>2*ATAN(AM162)</f>
        <v>-1.8837221831228377</v>
      </c>
      <c r="AM162" s="82">
        <f>SQRT((1+$AB$7)/(1-$AB$7))*TAN(AN162/2)</f>
        <v>-1.3745984277924823</v>
      </c>
      <c r="AN162" s="146">
        <f>$AU162+$AB$7*SIN(AO162)</f>
        <v>4.1462474309398463</v>
      </c>
      <c r="AO162" s="146">
        <f>$AU162+$AB$7*SIN(AP162)</f>
        <v>4.1462450313365666</v>
      </c>
      <c r="AP162" s="146">
        <f>$AU162+$AB$7*SIN(AQ162)</f>
        <v>4.146228688439523</v>
      </c>
      <c r="AQ162" s="146">
        <f>$AU162+$AB$7*SIN(AR162)</f>
        <v>4.1461173935977236</v>
      </c>
      <c r="AR162" s="146">
        <f>$AU162+$AB$7*SIN(AS162)</f>
        <v>4.1453599951354549</v>
      </c>
      <c r="AS162" s="146">
        <f>$AU162+$AB$7*SIN(AT162)</f>
        <v>4.1402293586375007</v>
      </c>
      <c r="AT162" s="146">
        <f>$AU162+$AB$7*SIN(AU162)</f>
        <v>4.1064901749139162</v>
      </c>
      <c r="AU162" s="146">
        <f>RADIANS($AB$9)+$AB$18*(F162-AB$15)</f>
        <v>3.9152214668959768</v>
      </c>
      <c r="AW162" s="90"/>
      <c r="AX162" s="96"/>
    </row>
    <row r="163" spans="1:50" s="82" customFormat="1" ht="12.95" customHeight="1" x14ac:dyDescent="0.2">
      <c r="A163" s="35" t="s">
        <v>186</v>
      </c>
      <c r="B163" s="41"/>
      <c r="C163" s="36">
        <v>49309.440799999997</v>
      </c>
      <c r="D163" s="36"/>
      <c r="E163" s="146">
        <f>+(C163-C$7)/C$8</f>
        <v>2638.0015985899895</v>
      </c>
      <c r="F163" s="146">
        <f>ROUND(2*E163,0)/2</f>
        <v>2638</v>
      </c>
      <c r="G163" s="146">
        <f>+C163-(C$7+F163*C$8)</f>
        <v>6.6096369409933686E-3</v>
      </c>
      <c r="H163" s="146"/>
      <c r="J163" s="146">
        <f>G163</f>
        <v>6.6096369409933686E-3</v>
      </c>
      <c r="K163" s="146"/>
      <c r="L163" s="146"/>
      <c r="M163" s="146"/>
      <c r="N163" s="146"/>
      <c r="O163" s="146">
        <f ca="1">+C$11+C$12*F163</f>
        <v>2.7776451359836262E-2</v>
      </c>
      <c r="P163" s="146"/>
      <c r="Q163" s="147">
        <f>+C163-15018.5</f>
        <v>34290.940799999997</v>
      </c>
      <c r="S163" s="9">
        <v>1</v>
      </c>
      <c r="T163" s="146"/>
      <c r="U163" s="146"/>
      <c r="V163" s="146"/>
      <c r="Z163" s="82">
        <f>F163</f>
        <v>2638</v>
      </c>
      <c r="AA163" s="146">
        <f>AB$3+AB$4*Z163+AB$5*Z163^2+AH163</f>
        <v>7.2198279999171376E-3</v>
      </c>
      <c r="AB163" s="146">
        <f>IF(S163&lt;&gt;0,G163-AH163, -9999)</f>
        <v>-1.3630073895375266E-3</v>
      </c>
      <c r="AC163" s="146">
        <f>+G163-P163</f>
        <v>6.6096369409933686E-3</v>
      </c>
      <c r="AD163" s="146">
        <f>IF(S163&lt;&gt;0,G163-AA163, -9999)</f>
        <v>-6.1019105892376902E-4</v>
      </c>
      <c r="AE163" s="146">
        <f>+(G163-AA163)^2*S163</f>
        <v>3.7233312839051058E-7</v>
      </c>
      <c r="AF163" s="82">
        <f>IF(S163&lt;&gt;0,G163-P163, -9999)</f>
        <v>6.6096369409933686E-3</v>
      </c>
      <c r="AG163" s="9"/>
      <c r="AH163" s="82">
        <f>$AB$6*($AB$11/AI163*AJ163+$AB$12)</f>
        <v>7.9726443305308953E-3</v>
      </c>
      <c r="AI163" s="82">
        <f>1+$AB$7*COS(AL163)</f>
        <v>1.0771506957740313</v>
      </c>
      <c r="AJ163" s="82">
        <f>SIN(AL163+RADIANS($AB$9))</f>
        <v>0.86534133476080055</v>
      </c>
      <c r="AK163" s="82">
        <f>$AB$7*SIN(AL163)</f>
        <v>0.26263820022943624</v>
      </c>
      <c r="AL163" s="82">
        <f>2*ATAN(AM163)</f>
        <v>-1.8565118983190119</v>
      </c>
      <c r="AM163" s="82">
        <f>SQRT((1+$AB$7)/(1-$AB$7))*TAN(AN163/2)</f>
        <v>-1.3360054547366622</v>
      </c>
      <c r="AN163" s="146">
        <f>$AU163+$AB$7*SIN(AO163)</f>
        <v>4.1704639020101899</v>
      </c>
      <c r="AO163" s="146">
        <f>$AU163+$AB$7*SIN(AP163)</f>
        <v>4.1704619400231273</v>
      </c>
      <c r="AP163" s="146">
        <f>$AU163+$AB$7*SIN(AQ163)</f>
        <v>4.1704480440464202</v>
      </c>
      <c r="AQ163" s="146">
        <f>$AU163+$AB$7*SIN(AR163)</f>
        <v>4.1703496335296215</v>
      </c>
      <c r="AR163" s="146">
        <f>$AU163+$AB$7*SIN(AS163)</f>
        <v>4.1696531554910754</v>
      </c>
      <c r="AS163" s="146">
        <f>$AU163+$AB$7*SIN(AT163)</f>
        <v>4.1647467728252128</v>
      </c>
      <c r="AT163" s="146">
        <f>$AU163+$AB$7*SIN(AU163)</f>
        <v>4.1312368911320601</v>
      </c>
      <c r="AU163" s="146">
        <f>RADIANS($AB$9)+$AB$18*(F163-AB$15)</f>
        <v>3.9359503387913062</v>
      </c>
      <c r="AW163" s="90"/>
      <c r="AX163" s="96"/>
    </row>
    <row r="164" spans="1:50" s="82" customFormat="1" ht="12.95" customHeight="1" x14ac:dyDescent="0.2">
      <c r="A164" s="35" t="s">
        <v>187</v>
      </c>
      <c r="B164" s="41"/>
      <c r="C164" s="36">
        <v>49706.3649</v>
      </c>
      <c r="D164" s="36"/>
      <c r="E164" s="146">
        <f>+(C164-C$7)/C$8</f>
        <v>2734.0006524968949</v>
      </c>
      <c r="F164" s="146">
        <f>ROUND(2*E164,0)/2</f>
        <v>2734</v>
      </c>
      <c r="G164" s="146">
        <f>+C164-(C$7+F164*C$8)</f>
        <v>2.6978572423104197E-3</v>
      </c>
      <c r="H164" s="146"/>
      <c r="J164" s="146">
        <f>G164</f>
        <v>2.6978572423104197E-3</v>
      </c>
      <c r="K164" s="146"/>
      <c r="L164" s="146"/>
      <c r="M164" s="146"/>
      <c r="N164" s="146"/>
      <c r="O164" s="146">
        <f ca="1">+C$11+C$12*F164</f>
        <v>2.6742227196707564E-2</v>
      </c>
      <c r="P164" s="146"/>
      <c r="Q164" s="147">
        <f>+C164-15018.5</f>
        <v>34687.8649</v>
      </c>
      <c r="S164" s="9">
        <v>1</v>
      </c>
      <c r="T164" s="146"/>
      <c r="U164" s="146"/>
      <c r="V164" s="146"/>
      <c r="Z164" s="82">
        <f>F164</f>
        <v>2734</v>
      </c>
      <c r="AA164" s="146">
        <f>AB$3+AB$4*Z164+AB$5*Z164^2+AH164</f>
        <v>5.9818627145188591E-3</v>
      </c>
      <c r="AB164" s="146">
        <f>IF(S164&lt;&gt;0,G164-AH164, -9999)</f>
        <v>-4.1428296107652871E-3</v>
      </c>
      <c r="AC164" s="146">
        <f>+G164-P164</f>
        <v>2.6978572423104197E-3</v>
      </c>
      <c r="AD164" s="146">
        <f>IF(S164&lt;&gt;0,G164-AA164, -9999)</f>
        <v>-3.2840054722084394E-3</v>
      </c>
      <c r="AE164" s="146">
        <f>+(G164-AA164)^2*S164</f>
        <v>1.0784691941494975E-5</v>
      </c>
      <c r="AF164" s="82">
        <f>IF(S164&lt;&gt;0,G164-P164, -9999)</f>
        <v>2.6978572423104197E-3</v>
      </c>
      <c r="AG164" s="9"/>
      <c r="AH164" s="82">
        <f>$AB$6*($AB$11/AI164*AJ164+$AB$12)</f>
        <v>6.8406868530757068E-3</v>
      </c>
      <c r="AI164" s="82">
        <f>1+$AB$7*COS(AL164)</f>
        <v>0.98533543819125868</v>
      </c>
      <c r="AJ164" s="82">
        <f>SIN(AL164+RADIANS($AB$9))</f>
        <v>0.64918902786575283</v>
      </c>
      <c r="AK164" s="82">
        <f>$AB$7*SIN(AL164)</f>
        <v>0.27334228488313361</v>
      </c>
      <c r="AL164" s="82">
        <f>2*ATAN(AM164)</f>
        <v>-1.5171986305378879</v>
      </c>
      <c r="AM164" s="82">
        <f>SQRT((1+$AB$7)/(1-$AB$7))*TAN(AN164/2)</f>
        <v>-0.947788998898354</v>
      </c>
      <c r="AN164" s="146">
        <f>$AU164+$AB$7*SIN(AO164)</f>
        <v>4.4870467187694407</v>
      </c>
      <c r="AO164" s="146">
        <f>$AU164+$AB$7*SIN(AP164)</f>
        <v>4.487046696996301</v>
      </c>
      <c r="AP164" s="146">
        <f>$AU164+$AB$7*SIN(AQ164)</f>
        <v>4.4870463410136221</v>
      </c>
      <c r="AQ164" s="146">
        <f>$AU164+$AB$7*SIN(AR164)</f>
        <v>4.4870405209085389</v>
      </c>
      <c r="AR164" s="146">
        <f>$AU164+$AB$7*SIN(AS164)</f>
        <v>4.4869453865997313</v>
      </c>
      <c r="AS164" s="146">
        <f>$AU164+$AB$7*SIN(AT164)</f>
        <v>4.4853958959126512</v>
      </c>
      <c r="AT164" s="146">
        <f>$AU164+$AB$7*SIN(AU164)</f>
        <v>4.4614792865977462</v>
      </c>
      <c r="AU164" s="146">
        <f>RADIANS($AB$9)+$AB$18*(F164-AB$15)</f>
        <v>4.2202320104986759</v>
      </c>
      <c r="AV164" s="146"/>
      <c r="AW164" s="90"/>
      <c r="AX164" s="96"/>
    </row>
    <row r="165" spans="1:50" s="82" customFormat="1" ht="12.95" customHeight="1" x14ac:dyDescent="0.2">
      <c r="A165" s="35" t="s">
        <v>125</v>
      </c>
      <c r="B165" s="41"/>
      <c r="C165" s="36">
        <v>49743.582000000002</v>
      </c>
      <c r="D165" s="36"/>
      <c r="E165" s="146">
        <f>+(C165-C$7)/C$8</f>
        <v>2743.0018857028376</v>
      </c>
      <c r="F165" s="146">
        <f>ROUND(2*E165,0)/2</f>
        <v>2743</v>
      </c>
      <c r="G165" s="146">
        <f>+C165-(C$7+F165*C$8)</f>
        <v>7.7967528995941393E-3</v>
      </c>
      <c r="H165" s="146"/>
      <c r="I165" s="146">
        <f>G165</f>
        <v>7.7967528995941393E-3</v>
      </c>
      <c r="J165" s="146"/>
      <c r="K165" s="146"/>
      <c r="L165" s="146"/>
      <c r="M165" s="146"/>
      <c r="N165" s="146"/>
      <c r="O165" s="146">
        <f ca="1">+C$11+C$12*F165</f>
        <v>2.6645268681414251E-2</v>
      </c>
      <c r="P165" s="146"/>
      <c r="Q165" s="147">
        <f>+C165-15018.5</f>
        <v>34725.082000000002</v>
      </c>
      <c r="S165" s="9">
        <v>0.1</v>
      </c>
      <c r="T165" s="146"/>
      <c r="U165" s="146"/>
      <c r="V165" s="146"/>
      <c r="Z165" s="82">
        <f>F165</f>
        <v>2743</v>
      </c>
      <c r="AA165" s="146">
        <f>AB$3+AB$4*Z165+AB$5*Z165^2+AH165</f>
        <v>5.8355225247909912E-3</v>
      </c>
      <c r="AB165" s="146">
        <f>IF(S165&lt;&gt;0,G165-AH165, -9999)</f>
        <v>1.0924594123709799E-3</v>
      </c>
      <c r="AC165" s="146">
        <f>+G165-P165</f>
        <v>7.7967528995941393E-3</v>
      </c>
      <c r="AD165" s="146">
        <f>IF(S165&lt;&gt;0,G165-AA165, -9999)</f>
        <v>1.9612303748031482E-3</v>
      </c>
      <c r="AE165" s="146">
        <f>+(G165-AA165)^2*S165</f>
        <v>3.8464245830504971E-7</v>
      </c>
      <c r="AF165" s="82">
        <f>IF(S165&lt;&gt;0,G165-P165, -9999)</f>
        <v>7.7967528995941393E-3</v>
      </c>
      <c r="AG165" s="9"/>
      <c r="AH165" s="82">
        <f>$AB$6*($AB$11/AI165*AJ165+$AB$12)</f>
        <v>6.7042934872231594E-3</v>
      </c>
      <c r="AI165" s="82">
        <f>1+$AB$7*COS(AL165)</f>
        <v>0.97745682333965189</v>
      </c>
      <c r="AJ165" s="82">
        <f>SIN(AL165+RADIANS($AB$9))</f>
        <v>0.62697815592467721</v>
      </c>
      <c r="AK165" s="82">
        <f>$AB$7*SIN(AL165)</f>
        <v>0.27280553378594596</v>
      </c>
      <c r="AL165" s="82">
        <f>2*ATAN(AM165)</f>
        <v>-1.4883490475929024</v>
      </c>
      <c r="AM165" s="82">
        <f>SQRT((1+$AB$7)/(1-$AB$7))*TAN(AN165/2)</f>
        <v>-0.92077382818584042</v>
      </c>
      <c r="AN165" s="146">
        <f>$AU165+$AB$7*SIN(AO165)</f>
        <v>4.5153205819815216</v>
      </c>
      <c r="AO165" s="146">
        <f>$AU165+$AB$7*SIN(AP165)</f>
        <v>4.5153205713761171</v>
      </c>
      <c r="AP165" s="146">
        <f>$AU165+$AB$7*SIN(AQ165)</f>
        <v>4.5153203734998186</v>
      </c>
      <c r="AQ165" s="146">
        <f>$AU165+$AB$7*SIN(AR165)</f>
        <v>4.5153166815474588</v>
      </c>
      <c r="AR165" s="146">
        <f>$AU165+$AB$7*SIN(AS165)</f>
        <v>4.5152478100558531</v>
      </c>
      <c r="AS165" s="146">
        <f>$AU165+$AB$7*SIN(AT165)</f>
        <v>4.5139673728242187</v>
      </c>
      <c r="AT165" s="146">
        <f>$AU165+$AB$7*SIN(AU165)</f>
        <v>4.4914919075707074</v>
      </c>
      <c r="AU165" s="146">
        <f>RADIANS($AB$9)+$AB$18*(F165-AB$15)</f>
        <v>4.2468834172212411</v>
      </c>
      <c r="AW165" s="90"/>
      <c r="AX165" s="96"/>
    </row>
    <row r="166" spans="1:50" s="82" customFormat="1" ht="12.95" customHeight="1" x14ac:dyDescent="0.2">
      <c r="A166" s="35" t="s">
        <v>125</v>
      </c>
      <c r="B166" s="41" t="s">
        <v>191</v>
      </c>
      <c r="C166" s="36">
        <v>49774.593999999997</v>
      </c>
      <c r="D166" s="36"/>
      <c r="E166" s="146">
        <f>+(C166-C$7)/C$8</f>
        <v>2750.5023691951737</v>
      </c>
      <c r="F166" s="146">
        <f>ROUND(2*E166,0)/2</f>
        <v>2750.5</v>
      </c>
      <c r="G166" s="146">
        <f>+C166-(C$7+F166*C$8)</f>
        <v>9.7958326005027629E-3</v>
      </c>
      <c r="H166" s="146"/>
      <c r="I166" s="146">
        <f>G166</f>
        <v>9.7958326005027629E-3</v>
      </c>
      <c r="J166" s="146"/>
      <c r="K166" s="146"/>
      <c r="L166" s="146"/>
      <c r="M166" s="146"/>
      <c r="N166" s="146"/>
      <c r="O166" s="146">
        <f ca="1">+C$11+C$12*F166</f>
        <v>2.6564469918669821E-2</v>
      </c>
      <c r="P166" s="146"/>
      <c r="Q166" s="147">
        <f>+C166-15018.5</f>
        <v>34756.093999999997</v>
      </c>
      <c r="S166" s="9">
        <v>0.1</v>
      </c>
      <c r="T166" s="146"/>
      <c r="U166" s="146"/>
      <c r="V166" s="146"/>
      <c r="Z166" s="82">
        <f>F166</f>
        <v>2750.5</v>
      </c>
      <c r="AA166" s="146">
        <f>AB$3+AB$4*Z166+AB$5*Z166^2+AH166</f>
        <v>5.7103456607144141E-3</v>
      </c>
      <c r="AB166" s="146">
        <f>IF(S166&lt;&gt;0,G166-AH166, -9999)</f>
        <v>3.2084258323328511E-3</v>
      </c>
      <c r="AC166" s="146">
        <f>+G166-P166</f>
        <v>9.7958326005027629E-3</v>
      </c>
      <c r="AD166" s="146">
        <f>IF(S166&lt;&gt;0,G166-AA166, -9999)</f>
        <v>4.0854869397883489E-3</v>
      </c>
      <c r="AE166" s="146">
        <f>+(G166-AA166)^2*S166</f>
        <v>1.6691203535181168E-6</v>
      </c>
      <c r="AF166" s="82">
        <f>IF(S166&lt;&gt;0,G166-P166, -9999)</f>
        <v>9.7958326005027629E-3</v>
      </c>
      <c r="AG166" s="9"/>
      <c r="AH166" s="82">
        <f>$AB$6*($AB$11/AI166*AJ166+$AB$12)</f>
        <v>6.5874067681699119E-3</v>
      </c>
      <c r="AI166" s="82">
        <f>1+$AB$7*COS(AL166)</f>
        <v>0.97100056448118355</v>
      </c>
      <c r="AJ166" s="82">
        <f>SIN(AL166+RADIANS($AB$9))</f>
        <v>0.60834733117884277</v>
      </c>
      <c r="AK166" s="82">
        <f>$AB$7*SIN(AL166)</f>
        <v>0.27219494267484945</v>
      </c>
      <c r="AL166" s="82">
        <f>2*ATAN(AM166)</f>
        <v>-1.4646574834631736</v>
      </c>
      <c r="AM166" s="82">
        <f>SQRT((1+$AB$7)/(1-$AB$7))*TAN(AN166/2)</f>
        <v>-0.89912007339625033</v>
      </c>
      <c r="AN166" s="146">
        <f>$AU166+$AB$7*SIN(AO166)</f>
        <v>4.5387101389264108</v>
      </c>
      <c r="AO166" s="146">
        <f>$AU166+$AB$7*SIN(AP166)</f>
        <v>4.5387101335470046</v>
      </c>
      <c r="AP166" s="146">
        <f>$AU166+$AB$7*SIN(AQ166)</f>
        <v>4.5387100198256896</v>
      </c>
      <c r="AQ166" s="146">
        <f>$AU166+$AB$7*SIN(AR166)</f>
        <v>4.5387076157599564</v>
      </c>
      <c r="AR166" s="146">
        <f>$AU166+$AB$7*SIN(AS166)</f>
        <v>4.5386568015779218</v>
      </c>
      <c r="AS166" s="146">
        <f>$AU166+$AB$7*SIN(AT166)</f>
        <v>4.5375861748532627</v>
      </c>
      <c r="AT166" s="146">
        <f>$AU166+$AB$7*SIN(AU166)</f>
        <v>4.516369808802005</v>
      </c>
      <c r="AU166" s="146">
        <f>RADIANS($AB$9)+$AB$18*(F166-AB$15)</f>
        <v>4.26909292282338</v>
      </c>
      <c r="AW166" s="90"/>
      <c r="AX166" s="96"/>
    </row>
    <row r="167" spans="1:50" s="82" customFormat="1" ht="12.95" customHeight="1" x14ac:dyDescent="0.2">
      <c r="A167" s="35" t="s">
        <v>188</v>
      </c>
      <c r="B167" s="41" t="s">
        <v>191</v>
      </c>
      <c r="C167" s="36">
        <v>50043.345099999999</v>
      </c>
      <c r="D167" s="36"/>
      <c r="E167" s="146">
        <f>+(C167-C$7)/C$8</f>
        <v>2815.5018271178346</v>
      </c>
      <c r="F167" s="146">
        <f>ROUND(2*E167,0)/2</f>
        <v>2815.5</v>
      </c>
      <c r="G167" s="146">
        <f>+C167-(C$7+F167*C$8)</f>
        <v>7.554523428552784E-3</v>
      </c>
      <c r="H167" s="146"/>
      <c r="I167" s="146"/>
      <c r="J167" s="146">
        <f>G167</f>
        <v>7.554523428552784E-3</v>
      </c>
      <c r="L167" s="146"/>
      <c r="M167" s="146"/>
      <c r="N167" s="146"/>
      <c r="O167" s="146">
        <f ca="1">+C$11+C$12*F167</f>
        <v>2.5864213974884767E-2</v>
      </c>
      <c r="P167" s="146"/>
      <c r="Q167" s="147">
        <f>+C167-15018.5</f>
        <v>35024.845099999999</v>
      </c>
      <c r="S167" s="9">
        <v>1</v>
      </c>
      <c r="T167" s="146"/>
      <c r="U167" s="146"/>
      <c r="V167" s="146"/>
      <c r="Z167" s="82">
        <f>F167</f>
        <v>2815.5</v>
      </c>
      <c r="AA167" s="146">
        <f>AB$3+AB$4*Z167+AB$5*Z167^2+AH167</f>
        <v>4.5206940043945659E-3</v>
      </c>
      <c r="AB167" s="146">
        <f>IF(S167&lt;&gt;0,G167-AH167, -9999)</f>
        <v>2.0848775474131337E-3</v>
      </c>
      <c r="AC167" s="146">
        <f>+G167-P167</f>
        <v>7.554523428552784E-3</v>
      </c>
      <c r="AD167" s="146">
        <f>IF(S167&lt;&gt;0,G167-AA167, -9999)</f>
        <v>3.0338294241582181E-3</v>
      </c>
      <c r="AE167" s="146">
        <f>+(G167-AA167)^2*S167</f>
        <v>9.2041209748881849E-6</v>
      </c>
      <c r="AF167" s="82">
        <f>IF(S167&lt;&gt;0,G167-P167, -9999)</f>
        <v>7.554523428552784E-3</v>
      </c>
      <c r="AG167" s="9"/>
      <c r="AH167" s="82">
        <f>$AB$6*($AB$11/AI167*AJ167+$AB$12)</f>
        <v>5.4696458811396504E-3</v>
      </c>
      <c r="AI167" s="82">
        <f>1+$AB$7*COS(AL167)</f>
        <v>0.91931918019716385</v>
      </c>
      <c r="AJ167" s="82">
        <f>SIN(AL167+RADIANS($AB$9))</f>
        <v>0.44478287665488636</v>
      </c>
      <c r="AK167" s="82">
        <f>$AB$7*SIN(AL167)</f>
        <v>0.26157534171652508</v>
      </c>
      <c r="AL167" s="82">
        <f>2*ATAN(AM167)</f>
        <v>-1.2716126916448622</v>
      </c>
      <c r="AM167" s="82">
        <f>SQRT((1+$AB$7)/(1-$AB$7))*TAN(AN167/2)</f>
        <v>-0.73804568613006549</v>
      </c>
      <c r="AN167" s="146">
        <f>$AU167+$AB$7*SIN(AO167)</f>
        <v>4.7352392169942394</v>
      </c>
      <c r="AO167" s="146">
        <f>$AU167+$AB$7*SIN(AP167)</f>
        <v>4.7352392169943061</v>
      </c>
      <c r="AP167" s="146">
        <f>$AU167+$AB$7*SIN(AQ167)</f>
        <v>4.7352392169836488</v>
      </c>
      <c r="AQ167" s="146">
        <f>$AU167+$AB$7*SIN(AR167)</f>
        <v>4.7352392186876475</v>
      </c>
      <c r="AR167" s="146">
        <f>$AU167+$AB$7*SIN(AS167)</f>
        <v>4.735238946236886</v>
      </c>
      <c r="AS167" s="146">
        <f>$AU167+$AB$7*SIN(AT167)</f>
        <v>4.7352824669523725</v>
      </c>
      <c r="AT167" s="146">
        <f>$AU167+$AB$7*SIN(AU167)</f>
        <v>4.7267457147193506</v>
      </c>
      <c r="AU167" s="146">
        <f>RADIANS($AB$9)+$AB$18*(F167-AB$15)</f>
        <v>4.4615753047085782</v>
      </c>
      <c r="AW167" s="90"/>
      <c r="AX167" s="96"/>
    </row>
    <row r="168" spans="1:50" s="82" customFormat="1" ht="12.95" customHeight="1" x14ac:dyDescent="0.2">
      <c r="A168" s="35" t="s">
        <v>125</v>
      </c>
      <c r="B168" s="41" t="s">
        <v>191</v>
      </c>
      <c r="C168" s="36">
        <v>50051.608</v>
      </c>
      <c r="D168" s="36"/>
      <c r="E168" s="146">
        <f>+(C168-C$7)/C$8</f>
        <v>2817.5002711088332</v>
      </c>
      <c r="F168" s="146">
        <f>ROUND(2*E168,0)/2</f>
        <v>2817.5</v>
      </c>
      <c r="G168" s="146">
        <f>+C168-(C$7+F168*C$8)</f>
        <v>1.1209446893190034E-3</v>
      </c>
      <c r="H168" s="146"/>
      <c r="I168" s="146">
        <f>G168</f>
        <v>1.1209446893190034E-3</v>
      </c>
      <c r="J168" s="146"/>
      <c r="K168" s="146"/>
      <c r="L168" s="146"/>
      <c r="M168" s="146"/>
      <c r="N168" s="146"/>
      <c r="O168" s="146">
        <f ca="1">+C$11+C$12*F168</f>
        <v>2.5842667638152919E-2</v>
      </c>
      <c r="P168" s="146"/>
      <c r="Q168" s="147">
        <f>+C168-15018.5</f>
        <v>35033.108</v>
      </c>
      <c r="S168" s="9">
        <v>0.1</v>
      </c>
      <c r="T168" s="146"/>
      <c r="U168" s="146"/>
      <c r="V168" s="146"/>
      <c r="Z168" s="82">
        <f>F168</f>
        <v>2817.5</v>
      </c>
      <c r="AA168" s="146">
        <f>AB$3+AB$4*Z168+AB$5*Z168^2+AH168</f>
        <v>4.4815506421090334E-3</v>
      </c>
      <c r="AB168" s="146">
        <f>IF(S168&lt;&gt;0,G168-AH168, -9999)</f>
        <v>-4.3117710715251485E-3</v>
      </c>
      <c r="AC168" s="146">
        <f>+G168-P168</f>
        <v>1.1209446893190034E-3</v>
      </c>
      <c r="AD168" s="146">
        <f>IF(S168&lt;&gt;0,G168-AA168, -9999)</f>
        <v>-3.36060595279003E-3</v>
      </c>
      <c r="AE168" s="146">
        <f>+(G168-AA168)^2*S168</f>
        <v>1.1293672369927786E-6</v>
      </c>
      <c r="AF168" s="82">
        <f>IF(S168&lt;&gt;0,G168-P168, -9999)</f>
        <v>1.1209446893190034E-3</v>
      </c>
      <c r="AG168" s="9"/>
      <c r="AH168" s="82">
        <f>$AB$6*($AB$11/AI168*AJ168+$AB$12)</f>
        <v>5.4327157608441519E-3</v>
      </c>
      <c r="AI168" s="82">
        <f>1+$AB$7*COS(AL168)</f>
        <v>0.91785125794063604</v>
      </c>
      <c r="AJ168" s="82">
        <f>SIN(AL168+RADIANS($AB$9))</f>
        <v>0.43974531230573521</v>
      </c>
      <c r="AK168" s="82">
        <f>$AB$7*SIN(AL168)</f>
        <v>0.26111805425178602</v>
      </c>
      <c r="AL168" s="82">
        <f>2*ATAN(AM168)</f>
        <v>-1.2659959442028672</v>
      </c>
      <c r="AM168" s="82">
        <f>SQRT((1+$AB$7)/(1-$AB$7))*TAN(AN168/2)</f>
        <v>-0.73371652084467376</v>
      </c>
      <c r="AN168" s="146">
        <f>$AU168+$AB$7*SIN(AO168)</f>
        <v>4.7411202374225603</v>
      </c>
      <c r="AO168" s="146">
        <f>$AU168+$AB$7*SIN(AP168)</f>
        <v>4.7411202374227708</v>
      </c>
      <c r="AP168" s="146">
        <f>$AU168+$AB$7*SIN(AQ168)</f>
        <v>4.7411202373960553</v>
      </c>
      <c r="AQ168" s="146">
        <f>$AU168+$AB$7*SIN(AR168)</f>
        <v>4.741120240793423</v>
      </c>
      <c r="AR168" s="146">
        <f>$AU168+$AB$7*SIN(AS168)</f>
        <v>4.7411198087573299</v>
      </c>
      <c r="AS168" s="146">
        <f>$AU168+$AB$7*SIN(AT168)</f>
        <v>4.7411746978653433</v>
      </c>
      <c r="AT168" s="146">
        <f>$AU168+$AB$7*SIN(AU168)</f>
        <v>4.7330659676878666</v>
      </c>
      <c r="AU168" s="146">
        <f>RADIANS($AB$9)+$AB$18*(F168-AB$15)</f>
        <v>4.4674978395358149</v>
      </c>
      <c r="AW168" s="90"/>
      <c r="AX168" s="96"/>
    </row>
    <row r="169" spans="1:50" s="82" customFormat="1" ht="12.95" customHeight="1" x14ac:dyDescent="0.2">
      <c r="A169" s="35" t="s">
        <v>125</v>
      </c>
      <c r="B169" s="41"/>
      <c r="C169" s="36">
        <v>50053.678999999996</v>
      </c>
      <c r="D169" s="36"/>
      <c r="E169" s="146">
        <f>+(C169-C$7)/C$8</f>
        <v>2818.0011579046736</v>
      </c>
      <c r="F169" s="146">
        <f>ROUND(2*E169,0)/2</f>
        <v>2818</v>
      </c>
      <c r="G169" s="146">
        <f>+C169-(C$7+F169*C$8)</f>
        <v>4.7875499949441291E-3</v>
      </c>
      <c r="H169" s="146"/>
      <c r="I169" s="146">
        <f>G169</f>
        <v>4.7875499949441291E-3</v>
      </c>
      <c r="J169" s="146"/>
      <c r="K169" s="146"/>
      <c r="L169" s="146"/>
      <c r="M169" s="146"/>
      <c r="N169" s="146"/>
      <c r="O169" s="146">
        <f ca="1">+C$11+C$12*F169</f>
        <v>2.5837281053969957E-2</v>
      </c>
      <c r="P169" s="146"/>
      <c r="Q169" s="147">
        <f>+C169-15018.5</f>
        <v>35035.178999999996</v>
      </c>
      <c r="S169" s="9">
        <v>0.1</v>
      </c>
      <c r="T169" s="146"/>
      <c r="U169" s="146"/>
      <c r="V169" s="146"/>
      <c r="Z169" s="82">
        <f>F169</f>
        <v>2818</v>
      </c>
      <c r="AA169" s="146">
        <f>AB$3+AB$4*Z169+AB$5*Z169^2+AH169</f>
        <v>4.4717446260662246E-3</v>
      </c>
      <c r="AB169" s="146">
        <f>IF(S169&lt;&gt;0,G169-AH169, -9999)</f>
        <v>-6.3591307171964335E-4</v>
      </c>
      <c r="AC169" s="146">
        <f>+G169-P169</f>
        <v>4.7875499949441291E-3</v>
      </c>
      <c r="AD169" s="146">
        <f>IF(S169&lt;&gt;0,G169-AA169, -9999)</f>
        <v>3.1580536887790452E-4</v>
      </c>
      <c r="AE169" s="146">
        <f>+(G169-AA169)^2*S169</f>
        <v>9.9733031012109346E-9</v>
      </c>
      <c r="AF169" s="82">
        <f>IF(S169&lt;&gt;0,G169-P169, -9999)</f>
        <v>4.7875499949441291E-3</v>
      </c>
      <c r="AG169" s="9"/>
      <c r="AH169" s="82">
        <f>$AB$6*($AB$11/AI169*AJ169+$AB$12)</f>
        <v>5.4234630666637725E-3</v>
      </c>
      <c r="AI169" s="82">
        <f>1+$AB$7*COS(AL169)</f>
        <v>0.91748541140002193</v>
      </c>
      <c r="AJ169" s="82">
        <f>SIN(AL169+RADIANS($AB$9))</f>
        <v>0.4384862641060997</v>
      </c>
      <c r="AK169" s="82">
        <f>$AB$7*SIN(AL169)</f>
        <v>0.26100267574557723</v>
      </c>
      <c r="AL169" s="82">
        <f>2*ATAN(AM169)</f>
        <v>-1.2645945576662991</v>
      </c>
      <c r="AM169" s="82">
        <f>SQRT((1+$AB$7)/(1-$AB$7))*TAN(AN169/2)</f>
        <v>-0.73263917011003066</v>
      </c>
      <c r="AN169" s="146">
        <f>$AU169+$AB$7*SIN(AO169)</f>
        <v>4.7425890259037118</v>
      </c>
      <c r="AO169" s="146">
        <f>$AU169+$AB$7*SIN(AP169)</f>
        <v>4.7425890259039809</v>
      </c>
      <c r="AP169" s="146">
        <f>$AU169+$AB$7*SIN(AQ169)</f>
        <v>4.7425890258714789</v>
      </c>
      <c r="AQ169" s="146">
        <f>$AU169+$AB$7*SIN(AR169)</f>
        <v>4.742589029803649</v>
      </c>
      <c r="AR169" s="146">
        <f>$AU169+$AB$7*SIN(AS169)</f>
        <v>4.7425885540707613</v>
      </c>
      <c r="AS169" s="146">
        <f>$AU169+$AB$7*SIN(AT169)</f>
        <v>4.7426460562517336</v>
      </c>
      <c r="AT169" s="146">
        <f>$AU169+$AB$7*SIN(AU169)</f>
        <v>4.7346445759753157</v>
      </c>
      <c r="AU169" s="146">
        <f>RADIANS($AB$9)+$AB$18*(F169-AB$15)</f>
        <v>4.4689784732426237</v>
      </c>
      <c r="AW169" s="90"/>
      <c r="AX169" s="96"/>
    </row>
    <row r="170" spans="1:50" s="82" customFormat="1" ht="12.95" customHeight="1" x14ac:dyDescent="0.2">
      <c r="A170" s="35" t="s">
        <v>125</v>
      </c>
      <c r="B170" s="41"/>
      <c r="C170" s="36">
        <v>50053.682999999997</v>
      </c>
      <c r="D170" s="36"/>
      <c r="E170" s="146">
        <f>+(C170-C$7)/C$8</f>
        <v>2818.0021253345062</v>
      </c>
      <c r="F170" s="146">
        <f>ROUND(2*E170,0)/2</f>
        <v>2818</v>
      </c>
      <c r="G170" s="146">
        <f>+C170-(C$7+F170*C$8)</f>
        <v>8.7875499957590364E-3</v>
      </c>
      <c r="H170" s="146"/>
      <c r="I170" s="146">
        <f>G170</f>
        <v>8.7875499957590364E-3</v>
      </c>
      <c r="J170" s="146"/>
      <c r="K170" s="146"/>
      <c r="L170" s="146"/>
      <c r="M170" s="146"/>
      <c r="N170" s="146"/>
      <c r="O170" s="146">
        <f ca="1">+C$11+C$12*F170</f>
        <v>2.5837281053969957E-2</v>
      </c>
      <c r="P170" s="146"/>
      <c r="Q170" s="147">
        <f>+C170-15018.5</f>
        <v>35035.182999999997</v>
      </c>
      <c r="S170" s="9">
        <v>0.1</v>
      </c>
      <c r="T170" s="146"/>
      <c r="U170" s="146"/>
      <c r="V170" s="146"/>
      <c r="Z170" s="82">
        <f>F170</f>
        <v>2818</v>
      </c>
      <c r="AA170" s="146">
        <f>AB$3+AB$4*Z170+AB$5*Z170^2+AH170</f>
        <v>4.4717446260662246E-3</v>
      </c>
      <c r="AB170" s="146">
        <f>IF(S170&lt;&gt;0,G170-AH170, -9999)</f>
        <v>3.3640869290952639E-3</v>
      </c>
      <c r="AC170" s="146">
        <f>+G170-P170</f>
        <v>8.7875499957590364E-3</v>
      </c>
      <c r="AD170" s="146">
        <f>IF(S170&lt;&gt;0,G170-AA170, -9999)</f>
        <v>4.3158053696928118E-3</v>
      </c>
      <c r="AE170" s="146">
        <f>+(G170-AA170)^2*S170</f>
        <v>1.8626175989069307E-6</v>
      </c>
      <c r="AF170" s="82">
        <f>IF(S170&lt;&gt;0,G170-P170, -9999)</f>
        <v>8.7875499957590364E-3</v>
      </c>
      <c r="AG170" s="9"/>
      <c r="AH170" s="82">
        <f>$AB$6*($AB$11/AI170*AJ170+$AB$12)</f>
        <v>5.4234630666637725E-3</v>
      </c>
      <c r="AI170" s="82">
        <f>1+$AB$7*COS(AL170)</f>
        <v>0.91748541140002193</v>
      </c>
      <c r="AJ170" s="82">
        <f>SIN(AL170+RADIANS($AB$9))</f>
        <v>0.4384862641060997</v>
      </c>
      <c r="AK170" s="82">
        <f>$AB$7*SIN(AL170)</f>
        <v>0.26100267574557723</v>
      </c>
      <c r="AL170" s="82">
        <f>2*ATAN(AM170)</f>
        <v>-1.2645945576662991</v>
      </c>
      <c r="AM170" s="82">
        <f>SQRT((1+$AB$7)/(1-$AB$7))*TAN(AN170/2)</f>
        <v>-0.73263917011003066</v>
      </c>
      <c r="AN170" s="146">
        <f>$AU170+$AB$7*SIN(AO170)</f>
        <v>4.7425890259037118</v>
      </c>
      <c r="AO170" s="146">
        <f>$AU170+$AB$7*SIN(AP170)</f>
        <v>4.7425890259039809</v>
      </c>
      <c r="AP170" s="146">
        <f>$AU170+$AB$7*SIN(AQ170)</f>
        <v>4.7425890258714789</v>
      </c>
      <c r="AQ170" s="146">
        <f>$AU170+$AB$7*SIN(AR170)</f>
        <v>4.742589029803649</v>
      </c>
      <c r="AR170" s="146">
        <f>$AU170+$AB$7*SIN(AS170)</f>
        <v>4.7425885540707613</v>
      </c>
      <c r="AS170" s="146">
        <f>$AU170+$AB$7*SIN(AT170)</f>
        <v>4.7426460562517336</v>
      </c>
      <c r="AT170" s="146">
        <f>$AU170+$AB$7*SIN(AU170)</f>
        <v>4.7346445759753157</v>
      </c>
      <c r="AU170" s="146">
        <f>RADIANS($AB$9)+$AB$18*(F170-AB$15)</f>
        <v>4.4689784732426237</v>
      </c>
      <c r="AW170" s="90"/>
      <c r="AX170" s="96"/>
    </row>
    <row r="171" spans="1:50" s="82" customFormat="1" ht="12.95" customHeight="1" x14ac:dyDescent="0.2">
      <c r="A171" s="35" t="s">
        <v>125</v>
      </c>
      <c r="B171" s="41" t="s">
        <v>191</v>
      </c>
      <c r="C171" s="36">
        <v>50113.633000000002</v>
      </c>
      <c r="D171" s="36"/>
      <c r="E171" s="146">
        <f>+(C171-C$7)/C$8</f>
        <v>2832.5014799509668</v>
      </c>
      <c r="F171" s="146">
        <f>ROUND(2*E171,0)/2</f>
        <v>2832.5</v>
      </c>
      <c r="G171" s="146">
        <f>+C171-(C$7+F171*C$8)</f>
        <v>6.1191041095298715E-3</v>
      </c>
      <c r="H171" s="146"/>
      <c r="I171" s="146">
        <f>G171</f>
        <v>6.1191041095298715E-3</v>
      </c>
      <c r="J171" s="146"/>
      <c r="K171" s="146"/>
      <c r="L171" s="146"/>
      <c r="M171" s="146"/>
      <c r="N171" s="146"/>
      <c r="O171" s="146">
        <f ca="1">+C$11+C$12*F171</f>
        <v>2.5681070112664059E-2</v>
      </c>
      <c r="P171" s="146"/>
      <c r="Q171" s="147">
        <f>+C171-15018.5</f>
        <v>35095.133000000002</v>
      </c>
      <c r="S171" s="9">
        <v>0.1</v>
      </c>
      <c r="T171" s="146"/>
      <c r="U171" s="146"/>
      <c r="V171" s="146"/>
      <c r="Z171" s="82">
        <f>F171</f>
        <v>2832.5</v>
      </c>
      <c r="AA171" s="146">
        <f>AB$3+AB$4*Z171+AB$5*Z171^2+AH171</f>
        <v>4.1840030254957083E-3</v>
      </c>
      <c r="AB171" s="146">
        <f>IF(S171&lt;&gt;0,G171-AH171, -9999)</f>
        <v>9.673343319298042E-4</v>
      </c>
      <c r="AC171" s="146">
        <f>+G171-P171</f>
        <v>6.1191041095298715E-3</v>
      </c>
      <c r="AD171" s="146">
        <f>IF(S171&lt;&gt;0,G171-AA171, -9999)</f>
        <v>1.9351010840341631E-3</v>
      </c>
      <c r="AE171" s="146">
        <f>+(G171-AA171)^2*S171</f>
        <v>3.7446162054301936E-7</v>
      </c>
      <c r="AF171" s="82">
        <f>IF(S171&lt;&gt;0,G171-P171, -9999)</f>
        <v>6.1191041095298715E-3</v>
      </c>
      <c r="AG171" s="9"/>
      <c r="AH171" s="82">
        <f>$AB$6*($AB$11/AI171*AJ171+$AB$12)</f>
        <v>5.1517697776000673E-3</v>
      </c>
      <c r="AI171" s="82">
        <f>1+$AB$7*COS(AL171)</f>
        <v>0.90707240115207077</v>
      </c>
      <c r="AJ171" s="82">
        <f>SIN(AL171+RADIANS($AB$9))</f>
        <v>0.40204734862149027</v>
      </c>
      <c r="AK171" s="82">
        <f>$AB$7*SIN(AL171)</f>
        <v>0.25747915537094052</v>
      </c>
      <c r="AL171" s="82">
        <f>2*ATAN(AM171)</f>
        <v>-1.2244326467892177</v>
      </c>
      <c r="AM171" s="82">
        <f>SQRT((1+$AB$7)/(1-$AB$7))*TAN(AN171/2)</f>
        <v>-0.7022229556652968</v>
      </c>
      <c r="AN171" s="146">
        <f>$AU171+$AB$7*SIN(AO171)</f>
        <v>4.7849322687838161</v>
      </c>
      <c r="AO171" s="146">
        <f>$AU171+$AB$7*SIN(AP171)</f>
        <v>4.7849322687982667</v>
      </c>
      <c r="AP171" s="146">
        <f>$AU171+$AB$7*SIN(AQ171)</f>
        <v>4.7849322680699347</v>
      </c>
      <c r="AQ171" s="146">
        <f>$AU171+$AB$7*SIN(AR171)</f>
        <v>4.7849323047797299</v>
      </c>
      <c r="AR171" s="146">
        <f>$AU171+$AB$7*SIN(AS171)</f>
        <v>4.7849304544884514</v>
      </c>
      <c r="AS171" s="146">
        <f>$AU171+$AB$7*SIN(AT171)</f>
        <v>4.7850236565144648</v>
      </c>
      <c r="AT171" s="146">
        <f>$AU171+$AB$7*SIN(AU171)</f>
        <v>4.7801700347152796</v>
      </c>
      <c r="AU171" s="146">
        <f>RADIANS($AB$9)+$AB$18*(F171-AB$15)</f>
        <v>4.5119168507400911</v>
      </c>
      <c r="AW171" s="90"/>
      <c r="AX171" s="96"/>
    </row>
    <row r="172" spans="1:50" s="82" customFormat="1" ht="12.95" customHeight="1" x14ac:dyDescent="0.2">
      <c r="A172" s="36" t="s">
        <v>193</v>
      </c>
      <c r="B172" s="44" t="s">
        <v>191</v>
      </c>
      <c r="C172" s="45">
        <v>52739.457699999999</v>
      </c>
      <c r="D172" s="45">
        <v>6.9999999999999999E-4</v>
      </c>
      <c r="E172" s="146">
        <f>+(C172-C$7)/C$8</f>
        <v>3467.576767456515</v>
      </c>
      <c r="F172" s="146">
        <f>ROUND(2*E172,0)/2</f>
        <v>3467.5</v>
      </c>
      <c r="H172" s="146"/>
      <c r="I172" s="146"/>
      <c r="J172" s="146"/>
      <c r="L172" s="146"/>
      <c r="M172" s="146"/>
      <c r="N172" s="146"/>
      <c r="O172" s="146">
        <f ca="1">+C$11+C$12*F172</f>
        <v>1.8840108200302373E-2</v>
      </c>
      <c r="P172" s="146"/>
      <c r="Q172" s="147">
        <f>+C172-15018.5</f>
        <v>37720.957699999999</v>
      </c>
      <c r="S172" s="9"/>
      <c r="T172" s="146"/>
      <c r="U172" s="130">
        <f>+C172-(C$7+F172*C$8)</f>
        <v>0.31740785295551177</v>
      </c>
      <c r="V172" s="146"/>
      <c r="Z172" s="82">
        <f>F172</f>
        <v>3467.5</v>
      </c>
      <c r="AA172" s="146">
        <f>AB$3+AB$4*Z172+AB$5*Z172^2+AH172</f>
        <v>-8.2690008334615293E-3</v>
      </c>
      <c r="AB172" s="146">
        <f>IF(S172&lt;&gt;0,G172-AH172, -9999)</f>
        <v>-9999</v>
      </c>
      <c r="AC172" s="146">
        <f>+G172-P172</f>
        <v>0</v>
      </c>
      <c r="AD172" s="146">
        <f>IF(S172&lt;&gt;0,G172-AA172, -9999)</f>
        <v>-9999</v>
      </c>
      <c r="AE172" s="146">
        <f>+(G172-AA172)^2*S172</f>
        <v>0</v>
      </c>
      <c r="AF172" s="82">
        <f>IF(S172&lt;&gt;0,G172-P172, -9999)</f>
        <v>-9999</v>
      </c>
      <c r="AG172" s="9"/>
      <c r="AH172" s="82">
        <f>$AB$6*($AB$11/AI172*AJ172+$AB$12)</f>
        <v>-6.5946789049791017E-3</v>
      </c>
      <c r="AI172" s="82">
        <f>1+$AB$7*COS(AL172)</f>
        <v>0.72683791945024578</v>
      </c>
      <c r="AJ172" s="82">
        <f>SIN(AL172+RADIANS($AB$9))</f>
        <v>-0.7678075306882004</v>
      </c>
      <c r="AK172" s="82">
        <f>$AB$7*SIN(AL172)</f>
        <v>-1.7706829978969538E-2</v>
      </c>
      <c r="AL172" s="82">
        <f>2*ATAN(AM172)</f>
        <v>6.4731136125418462E-2</v>
      </c>
      <c r="AM172" s="82">
        <f>SQRT((1+$AB$7)/(1-$AB$7))*TAN(AN172/2)</f>
        <v>3.2376874101226645E-2</v>
      </c>
      <c r="AN172" s="146">
        <f>$AU172+$AB$7*SIN(AO172)</f>
        <v>6.368887342916004</v>
      </c>
      <c r="AO172" s="146">
        <f>$AU172+$AB$7*SIN(AP172)</f>
        <v>6.3688996047983526</v>
      </c>
      <c r="AP172" s="146">
        <f>$AU172+$AB$7*SIN(AQ172)</f>
        <v>6.3688546451702317</v>
      </c>
      <c r="AQ172" s="146">
        <f>$AU172+$AB$7*SIN(AR172)</f>
        <v>6.3690194957631565</v>
      </c>
      <c r="AR172" s="146">
        <f>$AU172+$AB$7*SIN(AS172)</f>
        <v>6.368415060034569</v>
      </c>
      <c r="AS172" s="146">
        <f>$AU172+$AB$7*SIN(AT172)</f>
        <v>6.3706314183733497</v>
      </c>
      <c r="AT172" s="146">
        <f>$AU172+$AB$7*SIN(AU172)</f>
        <v>6.3625064478868394</v>
      </c>
      <c r="AU172" s="146">
        <f>RADIANS($AB$9)+$AB$18*(F172-AB$15)</f>
        <v>6.3923216583877949</v>
      </c>
      <c r="AW172" s="90"/>
      <c r="AX172" s="96"/>
    </row>
    <row r="173" spans="1:50" s="82" customFormat="1" ht="12.95" customHeight="1" x14ac:dyDescent="0.2">
      <c r="A173" s="35" t="s">
        <v>192</v>
      </c>
      <c r="B173" s="44"/>
      <c r="C173" s="50">
        <v>52745.431900000003</v>
      </c>
      <c r="D173" s="36">
        <v>6.9999999999999999E-4</v>
      </c>
      <c r="E173" s="146">
        <f>+(C173-C$7)/C$8</f>
        <v>3469.0216722830319</v>
      </c>
      <c r="F173" s="146">
        <f>ROUND(2*E173,0)/2</f>
        <v>3469</v>
      </c>
      <c r="H173" s="146"/>
      <c r="I173" s="146"/>
      <c r="J173" s="146"/>
      <c r="L173" s="146"/>
      <c r="M173" s="146"/>
      <c r="N173" s="146"/>
      <c r="O173" s="146">
        <f ca="1">+C$11+C$12*F173</f>
        <v>1.8823948447753487E-2</v>
      </c>
      <c r="P173" s="146"/>
      <c r="Q173" s="147">
        <f>+C173-15018.5</f>
        <v>37726.931900000003</v>
      </c>
      <c r="S173" s="9"/>
      <c r="T173" s="146"/>
      <c r="U173" s="130">
        <f>+C173-(C$7+F173*C$8)</f>
        <v>8.9607668902317528E-2</v>
      </c>
      <c r="V173" s="146"/>
      <c r="Z173" s="82">
        <f>F173</f>
        <v>3469</v>
      </c>
      <c r="AA173" s="146">
        <f>AB$3+AB$4*Z173+AB$5*Z173^2+AH173</f>
        <v>-8.2883170530131615E-3</v>
      </c>
      <c r="AB173" s="146">
        <f>IF(S173&lt;&gt;0,G173-AH173, -9999)</f>
        <v>-9999</v>
      </c>
      <c r="AC173" s="146">
        <f>+G173-P173</f>
        <v>0</v>
      </c>
      <c r="AD173" s="146">
        <f>IF(S173&lt;&gt;0,G173-AA173, -9999)</f>
        <v>-9999</v>
      </c>
      <c r="AE173" s="146">
        <f>+(G173-AA173)^2*S173</f>
        <v>0</v>
      </c>
      <c r="AF173" s="82">
        <f>IF(S173&lt;&gt;0,G173-P173, -9999)</f>
        <v>-9999</v>
      </c>
      <c r="AG173" s="9"/>
      <c r="AH173" s="82">
        <f>$AB$6*($AB$11/AI173*AJ173+$AB$12)</f>
        <v>-6.6123174160279945E-3</v>
      </c>
      <c r="AI173" s="82">
        <f>1+$AB$7*COS(AL173)</f>
        <v>0.72688557196618842</v>
      </c>
      <c r="AJ173" s="82">
        <f>SIN(AL173+RADIANS($AB$9))</f>
        <v>-0.76949467718050302</v>
      </c>
      <c r="AK173" s="82">
        <f>$AB$7*SIN(AL173)</f>
        <v>-1.8427242819763864E-2</v>
      </c>
      <c r="AL173" s="82">
        <f>2*ATAN(AM173)</f>
        <v>6.7368673752751587E-2</v>
      </c>
      <c r="AM173" s="82">
        <f>SQRT((1+$AB$7)/(1-$AB$7))*TAN(AN173/2)</f>
        <v>3.3697082465188148E-2</v>
      </c>
      <c r="AN173" s="146">
        <f>$AU173+$AB$7*SIN(AO173)</f>
        <v>6.3723774117863101</v>
      </c>
      <c r="AO173" s="146">
        <f>$AU173+$AB$7*SIN(AP173)</f>
        <v>6.372390146527926</v>
      </c>
      <c r="AP173" s="146">
        <f>$AU173+$AB$7*SIN(AQ173)</f>
        <v>6.3723434388199625</v>
      </c>
      <c r="AQ173" s="146">
        <f>$AU173+$AB$7*SIN(AR173)</f>
        <v>6.3725147514550802</v>
      </c>
      <c r="AR173" s="146">
        <f>$AU173+$AB$7*SIN(AS173)</f>
        <v>6.3718864307478524</v>
      </c>
      <c r="AS173" s="146">
        <f>$AU173+$AB$7*SIN(AT173)</f>
        <v>6.3741910865931724</v>
      </c>
      <c r="AT173" s="146">
        <f>$AU173+$AB$7*SIN(AU173)</f>
        <v>6.3657399756428648</v>
      </c>
      <c r="AU173" s="146">
        <f>RADIANS($AB$9)+$AB$18*(F173-AB$15)</f>
        <v>6.3967635595082228</v>
      </c>
      <c r="AW173" s="90"/>
      <c r="AX173" s="96"/>
    </row>
    <row r="174" spans="1:50" s="82" customFormat="1" ht="12.95" customHeight="1" x14ac:dyDescent="0.2">
      <c r="A174" s="149" t="s">
        <v>233</v>
      </c>
      <c r="B174" s="150" t="s">
        <v>196</v>
      </c>
      <c r="C174" s="149">
        <v>52993.414299999997</v>
      </c>
      <c r="D174" s="149">
        <v>2.9999999999999997E-4</v>
      </c>
      <c r="E174" s="146">
        <f>+(C174-C$7)/C$8</f>
        <v>3528.9980652144841</v>
      </c>
      <c r="F174" s="146">
        <f>ROUND(2*E174,0)/2</f>
        <v>3529</v>
      </c>
      <c r="G174" s="146">
        <f>+C174-(C$7+F174*C$8)</f>
        <v>-7.9996934146038257E-3</v>
      </c>
      <c r="H174" s="146"/>
      <c r="I174" s="146"/>
      <c r="J174" s="146"/>
      <c r="K174" s="146">
        <f>G174</f>
        <v>-7.9996934146038257E-3</v>
      </c>
      <c r="L174" s="146"/>
      <c r="M174" s="146"/>
      <c r="N174" s="146"/>
      <c r="O174" s="146">
        <f ca="1">+C$11+C$12*F174</f>
        <v>1.8177558345798046E-2</v>
      </c>
      <c r="P174" s="146"/>
      <c r="Q174" s="147">
        <f>+C174-15018.5</f>
        <v>37974.914299999997</v>
      </c>
      <c r="S174" s="9">
        <v>1</v>
      </c>
      <c r="T174" s="146"/>
      <c r="U174" s="146"/>
      <c r="V174" s="146"/>
      <c r="Z174" s="82">
        <f>F174</f>
        <v>3529</v>
      </c>
      <c r="AA174" s="146">
        <f>AB$3+AB$4*Z174+AB$5*Z174^2+AH174</f>
        <v>-8.993958952106364E-3</v>
      </c>
      <c r="AB174" s="146">
        <f>IF(S174&lt;&gt;0,G174-AH174, -9999)</f>
        <v>-7.4887598884050468E-4</v>
      </c>
      <c r="AC174" s="146">
        <f>+G174-P174</f>
        <v>-7.9996934146038257E-3</v>
      </c>
      <c r="AD174" s="146">
        <f>IF(S174&lt;&gt;0,G174-AA174, -9999)</f>
        <v>9.9426553750253839E-4</v>
      </c>
      <c r="AE174" s="146">
        <f>+(G174-AA174)^2*S174</f>
        <v>9.8856395906521155E-7</v>
      </c>
      <c r="AF174" s="82">
        <f>IF(S174&lt;&gt;0,G174-P174, -9999)</f>
        <v>-7.9996934146038257E-3</v>
      </c>
      <c r="AG174" s="9"/>
      <c r="AH174" s="82">
        <f>$AB$6*($AB$11/AI174*AJ174+$AB$12)</f>
        <v>-7.250817425763321E-3</v>
      </c>
      <c r="AI174" s="82">
        <f>1+$AB$7*COS(AL174)</f>
        <v>0.73036530503564956</v>
      </c>
      <c r="AJ174" s="82">
        <f>SIN(AL174+RADIANS($AB$9))</f>
        <v>-0.83271317401041578</v>
      </c>
      <c r="AK174" s="82">
        <f>$AB$7*SIN(AL174)</f>
        <v>-4.7203658223237924E-2</v>
      </c>
      <c r="AL174" s="82">
        <f>2*ATAN(AM174)</f>
        <v>0.1733089514457723</v>
      </c>
      <c r="AM174" s="82">
        <f>SQRT((1+$AB$7)/(1-$AB$7))*TAN(AN174/2)</f>
        <v>8.6872025277608914E-2</v>
      </c>
      <c r="AN174" s="146">
        <f>$AU174+$AB$7*SIN(AO174)</f>
        <v>6.5122704635196511</v>
      </c>
      <c r="AO174" s="146">
        <f>$AU174+$AB$7*SIN(AP174)</f>
        <v>6.5122985413301375</v>
      </c>
      <c r="AP174" s="146">
        <f>$AU174+$AB$7*SIN(AQ174)</f>
        <v>6.5121932174595267</v>
      </c>
      <c r="AQ174" s="146">
        <f>$AU174+$AB$7*SIN(AR174)</f>
        <v>6.5125883156690803</v>
      </c>
      <c r="AR174" s="146">
        <f>$AU174+$AB$7*SIN(AS174)</f>
        <v>6.5111063833959202</v>
      </c>
      <c r="AS174" s="146">
        <f>$AU174+$AB$7*SIN(AT174)</f>
        <v>6.5166674650490721</v>
      </c>
      <c r="AT174" s="146">
        <f>$AU174+$AB$7*SIN(AU174)</f>
        <v>6.4958354184516116</v>
      </c>
      <c r="AU174" s="146">
        <f>RADIANS($AB$9)+$AB$18*(F174-AB$15)</f>
        <v>6.5744396043253293</v>
      </c>
      <c r="AW174" s="90"/>
      <c r="AX174" s="96"/>
    </row>
    <row r="175" spans="1:50" s="82" customFormat="1" ht="12.95" customHeight="1" x14ac:dyDescent="0.2">
      <c r="A175" s="36" t="s">
        <v>204</v>
      </c>
      <c r="B175" s="44" t="s">
        <v>191</v>
      </c>
      <c r="C175" s="45">
        <v>52995.48</v>
      </c>
      <c r="D175" s="45">
        <v>4.0000000000000002E-4</v>
      </c>
      <c r="E175" s="146">
        <f>+(C175-C$7)/C$8</f>
        <v>3529.4976701657988</v>
      </c>
      <c r="F175" s="146">
        <f>ROUND(2*E175,0)/2</f>
        <v>3529.5</v>
      </c>
      <c r="G175" s="146">
        <f>+C175-(C$7+F175*C$8)</f>
        <v>-9.6330880987807177E-3</v>
      </c>
      <c r="H175" s="146"/>
      <c r="I175" s="146"/>
      <c r="J175" s="146">
        <f>G175</f>
        <v>-9.6330880987807177E-3</v>
      </c>
      <c r="L175" s="146"/>
      <c r="M175" s="146"/>
      <c r="N175" s="146"/>
      <c r="O175" s="146">
        <f ca="1">+C$11+C$12*F175</f>
        <v>1.8172171761615084E-2</v>
      </c>
      <c r="P175" s="146"/>
      <c r="Q175" s="147">
        <f>+C175-15018.5</f>
        <v>37976.980000000003</v>
      </c>
      <c r="S175" s="9">
        <v>1</v>
      </c>
      <c r="T175" s="146"/>
      <c r="U175" s="146"/>
      <c r="V175" s="146"/>
      <c r="Z175" s="82">
        <f>F175</f>
        <v>3529.5</v>
      </c>
      <c r="AA175" s="146">
        <f>AB$3+AB$4*Z175+AB$5*Z175^2+AH175</f>
        <v>-8.9992729871780745E-3</v>
      </c>
      <c r="AB175" s="146">
        <f>IF(S175&lt;&gt;0,G175-AH175, -9999)</f>
        <v>-2.3775164287214347E-3</v>
      </c>
      <c r="AC175" s="146">
        <f>+G175-P175</f>
        <v>-9.6330880987807177E-3</v>
      </c>
      <c r="AD175" s="146">
        <f>IF(S175&lt;&gt;0,G175-AA175, -9999)</f>
        <v>-6.3381511160264317E-4</v>
      </c>
      <c r="AE175" s="146">
        <f>+(G175-AA175)^2*S175</f>
        <v>4.0172159569587101E-7</v>
      </c>
      <c r="AF175" s="82">
        <f>IF(S175&lt;&gt;0,G175-P175, -9999)</f>
        <v>-9.6330880987807177E-3</v>
      </c>
      <c r="AG175" s="9"/>
      <c r="AH175" s="82">
        <f>$AB$6*($AB$11/AI175*AJ175+$AB$12)</f>
        <v>-7.255571670059283E-3</v>
      </c>
      <c r="AI175" s="82">
        <f>1+$AB$7*COS(AL175)</f>
        <v>0.73040731579512774</v>
      </c>
      <c r="AJ175" s="82">
        <f>SIN(AL175+RADIANS($AB$9))</f>
        <v>-0.83320439085996645</v>
      </c>
      <c r="AK175" s="82">
        <f>$AB$7*SIN(AL175)</f>
        <v>-4.7443004767684871E-2</v>
      </c>
      <c r="AL175" s="82">
        <f>2*ATAN(AM175)</f>
        <v>0.17419669022898104</v>
      </c>
      <c r="AM175" s="82">
        <f>SQRT((1+$AB$7)/(1-$AB$7))*TAN(AN175/2)</f>
        <v>8.731926171473485E-2</v>
      </c>
      <c r="AN175" s="146">
        <f>$AU175+$AB$7*SIN(AO175)</f>
        <v>6.5134394773000395</v>
      </c>
      <c r="AO175" s="146">
        <f>$AU175+$AB$7*SIN(AP175)</f>
        <v>6.5134676461016747</v>
      </c>
      <c r="AP175" s="146">
        <f>$AU175+$AB$7*SIN(AQ175)</f>
        <v>6.5133619520325734</v>
      </c>
      <c r="AQ175" s="146">
        <f>$AU175+$AB$7*SIN(AR175)</f>
        <v>6.5137585474373623</v>
      </c>
      <c r="AR175" s="146">
        <f>$AU175+$AB$7*SIN(AS175)</f>
        <v>6.5122705942746553</v>
      </c>
      <c r="AS175" s="146">
        <f>$AU175+$AB$7*SIN(AT175)</f>
        <v>6.5178558169099396</v>
      </c>
      <c r="AT175" s="146">
        <f>$AU175+$AB$7*SIN(AU175)</f>
        <v>6.4969279061501499</v>
      </c>
      <c r="AU175" s="146">
        <f>RADIANS($AB$9)+$AB$18*(F175-AB$15)</f>
        <v>6.575920238032138</v>
      </c>
      <c r="AW175" s="90"/>
      <c r="AX175" s="96"/>
    </row>
    <row r="176" spans="1:50" s="82" customFormat="1" ht="12.95" customHeight="1" x14ac:dyDescent="0.2">
      <c r="A176" s="149" t="s">
        <v>233</v>
      </c>
      <c r="B176" s="150" t="s">
        <v>191</v>
      </c>
      <c r="C176" s="149">
        <v>53301.446100000001</v>
      </c>
      <c r="D176" s="149">
        <v>4.0000000000000002E-4</v>
      </c>
      <c r="E176" s="146">
        <f>+(C176-C$7)/C$8</f>
        <v>3603.4978533937383</v>
      </c>
      <c r="F176" s="146">
        <f>ROUND(2*E176,0)/2</f>
        <v>3603.5</v>
      </c>
      <c r="G176" s="146">
        <f>+C176-(C$7+F176*C$8)</f>
        <v>-8.8755016186041757E-3</v>
      </c>
      <c r="H176" s="146"/>
      <c r="I176" s="146"/>
      <c r="J176" s="146"/>
      <c r="K176" s="146">
        <f>G176</f>
        <v>-8.8755016186041757E-3</v>
      </c>
      <c r="L176" s="146"/>
      <c r="M176" s="146"/>
      <c r="N176" s="146"/>
      <c r="O176" s="146">
        <f ca="1">+C$11+C$12*F176</f>
        <v>1.7374957302536714E-2</v>
      </c>
      <c r="P176" s="146"/>
      <c r="Q176" s="147">
        <f>+C176-15018.5</f>
        <v>38282.946100000001</v>
      </c>
      <c r="S176" s="9">
        <v>1</v>
      </c>
      <c r="T176" s="146"/>
      <c r="U176" s="146"/>
      <c r="V176" s="146"/>
      <c r="Z176" s="82">
        <f>F176</f>
        <v>3603.5</v>
      </c>
      <c r="AA176" s="146">
        <f>AB$3+AB$4*Z176+AB$5*Z176^2+AH176</f>
        <v>-9.6758143176661447E-3</v>
      </c>
      <c r="AB176" s="146">
        <f>IF(S176&lt;&gt;0,G176-AH176, -9999)</f>
        <v>-1.0262877767175209E-3</v>
      </c>
      <c r="AC176" s="146">
        <f>+G176-P176</f>
        <v>-8.8755016186041757E-3</v>
      </c>
      <c r="AD176" s="146">
        <f>IF(S176&lt;&gt;0,G176-AA176, -9999)</f>
        <v>8.0031269906196897E-4</v>
      </c>
      <c r="AE176" s="146">
        <f>+(G176-AA176)^2*S176</f>
        <v>6.4050041627985373E-7</v>
      </c>
      <c r="AF176" s="82">
        <f>IF(S176&lt;&gt;0,G176-P176, -9999)</f>
        <v>-8.8755016186041757E-3</v>
      </c>
      <c r="AG176" s="9"/>
      <c r="AH176" s="82">
        <f>$AB$6*($AB$11/AI176*AJ176+$AB$12)</f>
        <v>-7.8492138418866549E-3</v>
      </c>
      <c r="AI176" s="82">
        <f>1+$AB$7*COS(AL176)</f>
        <v>0.73906384364306188</v>
      </c>
      <c r="AJ176" s="82">
        <f>SIN(AL176+RADIANS($AB$9))</f>
        <v>-0.89909063691567725</v>
      </c>
      <c r="AK176" s="82">
        <f>$AB$7*SIN(AL176)</f>
        <v>-8.2724702379894238E-2</v>
      </c>
      <c r="AL176" s="82">
        <f>2*ATAN(AM176)</f>
        <v>0.30700689706943152</v>
      </c>
      <c r="AM176" s="82">
        <f>SQRT((1+$AB$7)/(1-$AB$7))*TAN(AN176/2)</f>
        <v>0.15472060496512319</v>
      </c>
      <c r="AN176" s="146">
        <f>$AU176+$AB$7*SIN(AO176)</f>
        <v>6.6873890734777923</v>
      </c>
      <c r="AO176" s="146">
        <f>$AU176+$AB$7*SIN(AP176)</f>
        <v>6.6874226102024181</v>
      </c>
      <c r="AP176" s="146">
        <f>$AU176+$AB$7*SIN(AQ176)</f>
        <v>6.6872893588586653</v>
      </c>
      <c r="AQ176" s="146">
        <f>$AU176+$AB$7*SIN(AR176)</f>
        <v>6.6878188508144421</v>
      </c>
      <c r="AR176" s="146">
        <f>$AU176+$AB$7*SIN(AS176)</f>
        <v>6.6857155513177053</v>
      </c>
      <c r="AS176" s="146">
        <f>$AU176+$AB$7*SIN(AT176)</f>
        <v>6.6940817333836753</v>
      </c>
      <c r="AT176" s="146">
        <f>$AU176+$AB$7*SIN(AU176)</f>
        <v>6.6609764407492635</v>
      </c>
      <c r="AU176" s="146">
        <f>RADIANS($AB$9)+$AB$18*(F176-AB$15)</f>
        <v>6.7950540266399022</v>
      </c>
      <c r="AV176" s="146"/>
      <c r="AW176" s="90"/>
      <c r="AX176" s="96"/>
    </row>
    <row r="177" spans="1:50" s="82" customFormat="1" ht="12.95" customHeight="1" x14ac:dyDescent="0.2">
      <c r="A177" s="35" t="s">
        <v>208</v>
      </c>
      <c r="B177" s="44" t="s">
        <v>191</v>
      </c>
      <c r="C177" s="45">
        <v>53301.446199999998</v>
      </c>
      <c r="D177" s="45">
        <v>2.9999999999999997E-4</v>
      </c>
      <c r="E177" s="146">
        <f>+(C177-C$7)/C$8</f>
        <v>3603.4978775794839</v>
      </c>
      <c r="F177" s="146">
        <f>ROUND(2*E177,0)/2</f>
        <v>3603.5</v>
      </c>
      <c r="G177" s="146">
        <f>+C177-(C$7+F177*C$8)</f>
        <v>-8.7755016211303882E-3</v>
      </c>
      <c r="H177" s="146"/>
      <c r="I177" s="146"/>
      <c r="J177" s="146">
        <f>G177</f>
        <v>-8.7755016211303882E-3</v>
      </c>
      <c r="L177" s="146"/>
      <c r="M177" s="146"/>
      <c r="N177" s="146"/>
      <c r="O177" s="146">
        <f ca="1">+C$11+C$12*F177</f>
        <v>1.7374957302536714E-2</v>
      </c>
      <c r="P177" s="146"/>
      <c r="Q177" s="147">
        <f>+C177-15018.5</f>
        <v>38282.946199999998</v>
      </c>
      <c r="S177" s="9">
        <v>1</v>
      </c>
      <c r="T177" s="146"/>
      <c r="U177" s="146"/>
      <c r="V177" s="146"/>
      <c r="Z177" s="82">
        <f>F177</f>
        <v>3603.5</v>
      </c>
      <c r="AA177" s="146">
        <f>AB$3+AB$4*Z177+AB$5*Z177^2+AH177</f>
        <v>-9.6758143176661447E-3</v>
      </c>
      <c r="AB177" s="146">
        <f>IF(S177&lt;&gt;0,G177-AH177, -9999)</f>
        <v>-9.2628777924373337E-4</v>
      </c>
      <c r="AC177" s="146">
        <f>+G177-P177</f>
        <v>-8.7755016211303882E-3</v>
      </c>
      <c r="AD177" s="146">
        <f>IF(S177&lt;&gt;0,G177-AA177, -9999)</f>
        <v>9.0031269653575649E-4</v>
      </c>
      <c r="AE177" s="146">
        <f>+(G177-AA177)^2*S177</f>
        <v>8.1056295154348512E-7</v>
      </c>
      <c r="AF177" s="82">
        <f>IF(S177&lt;&gt;0,G177-P177, -9999)</f>
        <v>-8.7755016211303882E-3</v>
      </c>
      <c r="AG177" s="9"/>
      <c r="AH177" s="82">
        <f>$AB$6*($AB$11/AI177*AJ177+$AB$12)</f>
        <v>-7.8492138418866549E-3</v>
      </c>
      <c r="AI177" s="82">
        <f>1+$AB$7*COS(AL177)</f>
        <v>0.73906384364306188</v>
      </c>
      <c r="AJ177" s="82">
        <f>SIN(AL177+RADIANS($AB$9))</f>
        <v>-0.89909063691567725</v>
      </c>
      <c r="AK177" s="82">
        <f>$AB$7*SIN(AL177)</f>
        <v>-8.2724702379894238E-2</v>
      </c>
      <c r="AL177" s="82">
        <f>2*ATAN(AM177)</f>
        <v>0.30700689706943152</v>
      </c>
      <c r="AM177" s="82">
        <f>SQRT((1+$AB$7)/(1-$AB$7))*TAN(AN177/2)</f>
        <v>0.15472060496512319</v>
      </c>
      <c r="AN177" s="146">
        <f>$AU177+$AB$7*SIN(AO177)</f>
        <v>6.6873890734777923</v>
      </c>
      <c r="AO177" s="146">
        <f>$AU177+$AB$7*SIN(AP177)</f>
        <v>6.6874226102024181</v>
      </c>
      <c r="AP177" s="146">
        <f>$AU177+$AB$7*SIN(AQ177)</f>
        <v>6.6872893588586653</v>
      </c>
      <c r="AQ177" s="146">
        <f>$AU177+$AB$7*SIN(AR177)</f>
        <v>6.6878188508144421</v>
      </c>
      <c r="AR177" s="146">
        <f>$AU177+$AB$7*SIN(AS177)</f>
        <v>6.6857155513177053</v>
      </c>
      <c r="AS177" s="146">
        <f>$AU177+$AB$7*SIN(AT177)</f>
        <v>6.6940817333836753</v>
      </c>
      <c r="AT177" s="146">
        <f>$AU177+$AB$7*SIN(AU177)</f>
        <v>6.6609764407492635</v>
      </c>
      <c r="AU177" s="146">
        <f>RADIANS($AB$9)+$AB$18*(F177-AB$15)</f>
        <v>6.7950540266399022</v>
      </c>
      <c r="AW177" s="90"/>
      <c r="AX177" s="96"/>
    </row>
    <row r="178" spans="1:50" s="82" customFormat="1" ht="12.95" customHeight="1" x14ac:dyDescent="0.2">
      <c r="A178" s="35" t="s">
        <v>208</v>
      </c>
      <c r="B178" s="44" t="s">
        <v>196</v>
      </c>
      <c r="C178" s="45">
        <v>53303.513299999999</v>
      </c>
      <c r="D178" s="45">
        <v>1E-4</v>
      </c>
      <c r="E178" s="146">
        <f>+(C178-C$7)/C$8</f>
        <v>3603.9978211312382</v>
      </c>
      <c r="F178" s="146">
        <f>ROUND(2*E178,0)/2</f>
        <v>3604</v>
      </c>
      <c r="G178" s="146">
        <f>+C178-(C$7+F178*C$8)</f>
        <v>-9.0088963115704246E-3</v>
      </c>
      <c r="H178" s="146"/>
      <c r="I178" s="146"/>
      <c r="J178" s="146">
        <f>G178</f>
        <v>-9.0088963115704246E-3</v>
      </c>
      <c r="L178" s="146"/>
      <c r="M178" s="146"/>
      <c r="N178" s="146"/>
      <c r="O178" s="146">
        <f ca="1">+C$11+C$12*F178</f>
        <v>1.7369570718353752E-2</v>
      </c>
      <c r="P178" s="146"/>
      <c r="Q178" s="147">
        <f>+C178-15018.5</f>
        <v>38285.013299999999</v>
      </c>
      <c r="S178" s="9">
        <v>1</v>
      </c>
      <c r="T178" s="146"/>
      <c r="U178" s="146"/>
      <c r="V178" s="146"/>
      <c r="Z178" s="82">
        <f>F178</f>
        <v>3604</v>
      </c>
      <c r="AA178" s="146">
        <f>AB$3+AB$4*Z178+AB$5*Z178^2+AH178</f>
        <v>-9.6796172868051141E-3</v>
      </c>
      <c r="AB178" s="146">
        <f>IF(S178&lt;&gt;0,G178-AH178, -9999)</f>
        <v>-1.1564399686698722E-3</v>
      </c>
      <c r="AC178" s="146">
        <f>+G178-P178</f>
        <v>-9.0088963115704246E-3</v>
      </c>
      <c r="AD178" s="146">
        <f>IF(S178&lt;&gt;0,G178-AA178, -9999)</f>
        <v>6.7072097523468953E-4</v>
      </c>
      <c r="AE178" s="146">
        <f>+(G178-AA178)^2*S178</f>
        <v>4.4986662661977298E-7</v>
      </c>
      <c r="AF178" s="82">
        <f>IF(S178&lt;&gt;0,G178-P178, -9999)</f>
        <v>-9.0088963115704246E-3</v>
      </c>
      <c r="AG178" s="9"/>
      <c r="AH178" s="82">
        <f>$AB$6*($AB$11/AI178*AJ178+$AB$12)</f>
        <v>-7.8524563429005524E-3</v>
      </c>
      <c r="AI178" s="82">
        <f>1+$AB$7*COS(AL178)</f>
        <v>0.73913915396594088</v>
      </c>
      <c r="AJ178" s="82">
        <f>SIN(AL178+RADIANS($AB$9))</f>
        <v>-0.89948822196204925</v>
      </c>
      <c r="AK178" s="82">
        <f>$AB$7*SIN(AL178)</f>
        <v>-8.2961877296559836E-2</v>
      </c>
      <c r="AL178" s="82">
        <f>2*ATAN(AM178)</f>
        <v>0.30791596668556659</v>
      </c>
      <c r="AM178" s="82">
        <f>SQRT((1+$AB$7)/(1-$AB$7))*TAN(AN178/2)</f>
        <v>0.15518605340419278</v>
      </c>
      <c r="AN178" s="146">
        <f>$AU178+$AB$7*SIN(AO178)</f>
        <v>6.6885720608849502</v>
      </c>
      <c r="AO178" s="146">
        <f>$AU178+$AB$7*SIN(AP178)</f>
        <v>6.6886055804561861</v>
      </c>
      <c r="AP178" s="146">
        <f>$AU178+$AB$7*SIN(AQ178)</f>
        <v>6.6884723297527948</v>
      </c>
      <c r="AQ178" s="146">
        <f>$AU178+$AB$7*SIN(AR178)</f>
        <v>6.6890020877577072</v>
      </c>
      <c r="AR178" s="146">
        <f>$AU178+$AB$7*SIN(AS178)</f>
        <v>6.6868966671148282</v>
      </c>
      <c r="AS178" s="146">
        <f>$AU178+$AB$7*SIN(AT178)</f>
        <v>6.6952755779972524</v>
      </c>
      <c r="AT178" s="146">
        <f>$AU178+$AB$7*SIN(AU178)</f>
        <v>6.6621038669767927</v>
      </c>
      <c r="AU178" s="146">
        <f>RADIANS($AB$9)+$AB$18*(F178-AB$15)</f>
        <v>6.7965346603467118</v>
      </c>
      <c r="AW178" s="90"/>
      <c r="AX178" s="96"/>
    </row>
    <row r="179" spans="1:50" s="82" customFormat="1" ht="12.95" customHeight="1" x14ac:dyDescent="0.2">
      <c r="A179" s="35" t="s">
        <v>215</v>
      </c>
      <c r="B179" s="44" t="s">
        <v>191</v>
      </c>
      <c r="C179" s="45">
        <v>54070.492400000003</v>
      </c>
      <c r="D179" s="45">
        <v>2.9999999999999997E-4</v>
      </c>
      <c r="E179" s="146">
        <f>+(C179-C$7)/C$8</f>
        <v>3789.4974367161058</v>
      </c>
      <c r="F179" s="146">
        <f>ROUND(2*E179,0)/2</f>
        <v>3789.5</v>
      </c>
      <c r="G179" s="146">
        <f>+C179-(C$7+F179*C$8)</f>
        <v>-1.0598324792226776E-2</v>
      </c>
      <c r="H179" s="146"/>
      <c r="I179" s="146"/>
      <c r="J179" s="146">
        <f>G179</f>
        <v>-1.0598324792226776E-2</v>
      </c>
      <c r="L179" s="146"/>
      <c r="M179" s="146"/>
      <c r="N179" s="146"/>
      <c r="O179" s="146">
        <f ca="1">+C$11+C$12*F179</f>
        <v>1.5371147986474869E-2</v>
      </c>
      <c r="P179" s="146"/>
      <c r="Q179" s="147">
        <f>+C179-15018.5</f>
        <v>39051.992400000003</v>
      </c>
      <c r="S179" s="9">
        <v>1</v>
      </c>
      <c r="T179" s="146"/>
      <c r="U179" s="146"/>
      <c r="V179" s="146"/>
      <c r="Z179" s="82">
        <f>F179</f>
        <v>3789.5</v>
      </c>
      <c r="AA179" s="146">
        <f>AB$3+AB$4*Z179+AB$5*Z179^2+AH179</f>
        <v>-1.0295796500265166E-2</v>
      </c>
      <c r="AB179" s="146">
        <f>IF(S179&lt;&gt;0,G179-AH179, -9999)</f>
        <v>-2.3379366093767631E-3</v>
      </c>
      <c r="AC179" s="146">
        <f>+G179-P179</f>
        <v>-1.0598324792226776E-2</v>
      </c>
      <c r="AD179" s="146">
        <f>IF(S179&lt;&gt;0,G179-AA179, -9999)</f>
        <v>-3.0252829196161096E-4</v>
      </c>
      <c r="AE179" s="146">
        <f>+(G179-AA179)^2*S179</f>
        <v>9.1523367437209727E-8</v>
      </c>
      <c r="AF179" s="82">
        <f>IF(S179&lt;&gt;0,G179-P179, -9999)</f>
        <v>-1.0598324792226776E-2</v>
      </c>
      <c r="AG179" s="9"/>
      <c r="AH179" s="82">
        <f>$AB$6*($AB$11/AI179*AJ179+$AB$12)</f>
        <v>-8.2603881828500134E-3</v>
      </c>
      <c r="AI179" s="82">
        <f>1+$AB$7*COS(AL179)</f>
        <v>0.78433182393117584</v>
      </c>
      <c r="AJ179" s="82">
        <f>SIN(AL179+RADIANS($AB$9))</f>
        <v>-0.99533172400323444</v>
      </c>
      <c r="AK179" s="82">
        <f>$AB$7*SIN(AL179)</f>
        <v>-0.1685772579837542</v>
      </c>
      <c r="AL179" s="82">
        <f>2*ATAN(AM179)</f>
        <v>0.66345199416747624</v>
      </c>
      <c r="AM179" s="82">
        <f>SQRT((1+$AB$7)/(1-$AB$7))*TAN(AN179/2)</f>
        <v>0.34445450697440416</v>
      </c>
      <c r="AN179" s="146">
        <f>$AU179+$AB$7*SIN(AO179)</f>
        <v>7.1391267062789172</v>
      </c>
      <c r="AO179" s="146">
        <f>$AU179+$AB$7*SIN(AP179)</f>
        <v>7.1391339313162323</v>
      </c>
      <c r="AP179" s="146">
        <f>$AU179+$AB$7*SIN(AQ179)</f>
        <v>7.1390936665847136</v>
      </c>
      <c r="AQ179" s="146">
        <f>$AU179+$AB$7*SIN(AR179)</f>
        <v>7.1393180835026842</v>
      </c>
      <c r="AR179" s="146">
        <f>$AU179+$AB$7*SIN(AS179)</f>
        <v>7.1380680262141976</v>
      </c>
      <c r="AS179" s="146">
        <f>$AU179+$AB$7*SIN(AT179)</f>
        <v>7.1450542582709096</v>
      </c>
      <c r="AT179" s="146">
        <f>$AU179+$AB$7*SIN(AU179)</f>
        <v>7.1066994988149537</v>
      </c>
      <c r="AU179" s="146">
        <f>RADIANS($AB$9)+$AB$18*(F179-AB$15)</f>
        <v>7.3458497655729307</v>
      </c>
      <c r="AV179" s="146"/>
      <c r="AW179" s="90"/>
      <c r="AX179" s="96"/>
    </row>
    <row r="180" spans="1:50" s="82" customFormat="1" ht="12.95" customHeight="1" x14ac:dyDescent="0.2">
      <c r="A180" s="35" t="s">
        <v>215</v>
      </c>
      <c r="B180" s="44" t="s">
        <v>196</v>
      </c>
      <c r="C180" s="45">
        <v>54093.234400000001</v>
      </c>
      <c r="D180" s="45">
        <v>2.0000000000000001E-4</v>
      </c>
      <c r="E180" s="146">
        <f>+(C180-C$7)/C$8</f>
        <v>3794.9977590294916</v>
      </c>
      <c r="F180" s="146">
        <f>ROUND(2*E180,0)/2</f>
        <v>3795</v>
      </c>
      <c r="G180" s="146">
        <f>+C180-(C$7+F180*C$8)</f>
        <v>-9.2656663327943534E-3</v>
      </c>
      <c r="H180" s="146"/>
      <c r="I180" s="146"/>
      <c r="J180" s="146">
        <f>G180</f>
        <v>-9.2656663327943534E-3</v>
      </c>
      <c r="L180" s="146"/>
      <c r="M180" s="146"/>
      <c r="N180" s="146"/>
      <c r="O180" s="146">
        <f ca="1">+C$11+C$12*F180</f>
        <v>1.5311895560462287E-2</v>
      </c>
      <c r="P180" s="146"/>
      <c r="Q180" s="147">
        <f>+C180-15018.5</f>
        <v>39074.734400000001</v>
      </c>
      <c r="S180" s="9">
        <v>1</v>
      </c>
      <c r="T180" s="146"/>
      <c r="U180" s="146"/>
      <c r="V180" s="146"/>
      <c r="Z180" s="82">
        <f>F180</f>
        <v>3795</v>
      </c>
      <c r="AA180" s="146">
        <f>AB$3+AB$4*Z180+AB$5*Z180^2+AH180</f>
        <v>-1.0287970421674049E-2</v>
      </c>
      <c r="AB180" s="146">
        <f>IF(S180&lt;&gt;0,G180-AH180, -9999)</f>
        <v>-1.0192882300430247E-3</v>
      </c>
      <c r="AC180" s="146">
        <f>+G180-P180</f>
        <v>-9.2656663327943534E-3</v>
      </c>
      <c r="AD180" s="146">
        <f>IF(S180&lt;&gt;0,G180-AA180, -9999)</f>
        <v>1.0223040888796952E-3</v>
      </c>
      <c r="AE180" s="146">
        <f>+(G180-AA180)^2*S180</f>
        <v>1.0451056501401436E-6</v>
      </c>
      <c r="AF180" s="82">
        <f>IF(S180&lt;&gt;0,G180-P180, -9999)</f>
        <v>-9.2656663327943534E-3</v>
      </c>
      <c r="AG180" s="9"/>
      <c r="AH180" s="82">
        <f>$AB$6*($AB$11/AI180*AJ180+$AB$12)</f>
        <v>-8.2463781027513287E-3</v>
      </c>
      <c r="AI180" s="82">
        <f>1+$AB$7*COS(AL180)</f>
        <v>0.78624852532436862</v>
      </c>
      <c r="AJ180" s="82">
        <f>SIN(AL180+RADIANS($AB$9))</f>
        <v>-0.99635777896936528</v>
      </c>
      <c r="AK180" s="82">
        <f>$AB$7*SIN(AL180)</f>
        <v>-0.17100105599722909</v>
      </c>
      <c r="AL180" s="82">
        <f>2*ATAN(AM180)</f>
        <v>0.67474058922838154</v>
      </c>
      <c r="AM180" s="82">
        <f>SQRT((1+$AB$7)/(1-$AB$7))*TAN(AN180/2)</f>
        <v>0.35078086114307838</v>
      </c>
      <c r="AN180" s="146">
        <f>$AU180+$AB$7*SIN(AO180)</f>
        <v>7.1529527605888212</v>
      </c>
      <c r="AO180" s="146">
        <f>$AU180+$AB$7*SIN(AP180)</f>
        <v>7.1529593445516788</v>
      </c>
      <c r="AP180" s="146">
        <f>$AU180+$AB$7*SIN(AQ180)</f>
        <v>7.1529220549577062</v>
      </c>
      <c r="AQ180" s="146">
        <f>$AU180+$AB$7*SIN(AR180)</f>
        <v>7.1531332738142064</v>
      </c>
      <c r="AR180" s="146">
        <f>$AU180+$AB$7*SIN(AS180)</f>
        <v>7.1519375674111743</v>
      </c>
      <c r="AS180" s="146">
        <f>$AU180+$AB$7*SIN(AT180)</f>
        <v>7.1587289735343127</v>
      </c>
      <c r="AT180" s="146">
        <f>$AU180+$AB$7*SIN(AU180)</f>
        <v>7.1208491061939689</v>
      </c>
      <c r="AU180" s="146">
        <f>RADIANS($AB$9)+$AB$18*(F180-AB$15)</f>
        <v>7.3621367363478321</v>
      </c>
      <c r="AW180" s="90"/>
      <c r="AX180" s="96"/>
    </row>
    <row r="181" spans="1:50" s="82" customFormat="1" ht="12.95" customHeight="1" x14ac:dyDescent="0.2">
      <c r="A181" s="36" t="s">
        <v>219</v>
      </c>
      <c r="B181" s="41" t="s">
        <v>191</v>
      </c>
      <c r="C181" s="36">
        <v>54438.478199999998</v>
      </c>
      <c r="D181" s="36">
        <v>2.9999999999999997E-4</v>
      </c>
      <c r="E181" s="146">
        <f>+(C181-C$7)/C$8</f>
        <v>3878.4975469416495</v>
      </c>
      <c r="F181" s="146">
        <f>ROUND(2*E181,0)/2</f>
        <v>3878.5</v>
      </c>
      <c r="G181" s="146">
        <f>+C181-(C$7+F181*C$8)</f>
        <v>-1.0142578896193299E-2</v>
      </c>
      <c r="H181" s="146"/>
      <c r="I181" s="146"/>
      <c r="J181" s="146">
        <f>G181</f>
        <v>-1.0142578896193299E-2</v>
      </c>
      <c r="L181" s="146"/>
      <c r="M181" s="146"/>
      <c r="N181" s="146"/>
      <c r="O181" s="146">
        <f ca="1">+C$11+C$12*F181</f>
        <v>1.4412336001907639E-2</v>
      </c>
      <c r="P181" s="146"/>
      <c r="Q181" s="147">
        <f>+C181-15018.5</f>
        <v>39419.978199999998</v>
      </c>
      <c r="S181" s="9">
        <v>1</v>
      </c>
      <c r="T181" s="146"/>
      <c r="U181" s="146"/>
      <c r="V181" s="146"/>
      <c r="Z181" s="82">
        <f>F181</f>
        <v>3878.5</v>
      </c>
      <c r="AA181" s="146">
        <f>AB$3+AB$4*Z181+AB$5*Z181^2+AH181</f>
        <v>-9.9651599963665911E-3</v>
      </c>
      <c r="AB181" s="146">
        <f>IF(S181&lt;&gt;0,G181-AH181, -9999)</f>
        <v>-2.3129631720047433E-3</v>
      </c>
      <c r="AC181" s="146">
        <f>+G181-P181</f>
        <v>-1.0142578896193299E-2</v>
      </c>
      <c r="AD181" s="146">
        <f>IF(S181&lt;&gt;0,G181-AA181, -9999)</f>
        <v>-1.774188998267083E-4</v>
      </c>
      <c r="AE181" s="146">
        <f>+(G181-AA181)^2*S181</f>
        <v>3.1477466015719556E-8</v>
      </c>
      <c r="AF181" s="82">
        <f>IF(S181&lt;&gt;0,G181-P181, -9999)</f>
        <v>-1.0142578896193299E-2</v>
      </c>
      <c r="AG181" s="9"/>
      <c r="AH181" s="82">
        <f>$AB$6*($AB$11/AI181*AJ181+$AB$12)</f>
        <v>-7.8296157241885562E-3</v>
      </c>
      <c r="AI181" s="82">
        <f>1+$AB$7*COS(AL181)</f>
        <v>0.8201020527727817</v>
      </c>
      <c r="AJ181" s="82">
        <f>SIN(AL181+RADIANS($AB$9))</f>
        <v>-0.99562387305243061</v>
      </c>
      <c r="AK181" s="82">
        <f>$AB$7*SIN(AL181)</f>
        <v>-0.20631961288643294</v>
      </c>
      <c r="AL181" s="82">
        <f>2*ATAN(AM181)</f>
        <v>0.85370309033056913</v>
      </c>
      <c r="AM181" s="82">
        <f>SQRT((1+$AB$7)/(1-$AB$7))*TAN(AN181/2)</f>
        <v>0.45481582586697167</v>
      </c>
      <c r="AN181" s="146">
        <f>$AU181+$AB$7*SIN(AO181)</f>
        <v>7.3674334812043583</v>
      </c>
      <c r="AO181" s="146">
        <f>$AU181+$AB$7*SIN(AP181)</f>
        <v>7.3674344143025507</v>
      </c>
      <c r="AP181" s="146">
        <f>$AU181+$AB$7*SIN(AQ181)</f>
        <v>7.3674271240818268</v>
      </c>
      <c r="AQ181" s="146">
        <f>$AU181+$AB$7*SIN(AR181)</f>
        <v>7.3674840846611778</v>
      </c>
      <c r="AR181" s="146">
        <f>$AU181+$AB$7*SIN(AS181)</f>
        <v>7.3670391984953545</v>
      </c>
      <c r="AS181" s="146">
        <f>$AU181+$AB$7*SIN(AT181)</f>
        <v>7.3705239620503402</v>
      </c>
      <c r="AT181" s="146">
        <f>$AU181+$AB$7*SIN(AU181)</f>
        <v>7.3438137387602458</v>
      </c>
      <c r="AU181" s="146">
        <f>RADIANS($AB$9)+$AB$18*(F181-AB$15)</f>
        <v>7.6094025653849711</v>
      </c>
      <c r="AW181" s="90"/>
      <c r="AX181" s="96"/>
    </row>
    <row r="182" spans="1:50" s="82" customFormat="1" ht="12.95" customHeight="1" x14ac:dyDescent="0.2">
      <c r="A182" s="45" t="s">
        <v>220</v>
      </c>
      <c r="B182" s="44" t="s">
        <v>196</v>
      </c>
      <c r="C182" s="45">
        <v>54469.4879</v>
      </c>
      <c r="D182" s="45">
        <v>2.0000000000000001E-4</v>
      </c>
      <c r="E182" s="146">
        <f>+(C182-C$7)/C$8</f>
        <v>3885.9974741618339</v>
      </c>
      <c r="F182" s="146">
        <f>ROUND(2*E182,0)/2</f>
        <v>3886</v>
      </c>
      <c r="G182" s="146">
        <f>+C182-(C$7+F182*C$8)</f>
        <v>-1.0443499180837534E-2</v>
      </c>
      <c r="H182" s="146"/>
      <c r="I182" s="146"/>
      <c r="J182" s="146">
        <f>G182</f>
        <v>-1.0443499180837534E-2</v>
      </c>
      <c r="L182" s="146"/>
      <c r="M182" s="146"/>
      <c r="N182" s="146"/>
      <c r="O182" s="146">
        <f ca="1">+C$11+C$12*F182</f>
        <v>1.4331537239163208E-2</v>
      </c>
      <c r="P182" s="146"/>
      <c r="Q182" s="147">
        <f>+C182-15018.5</f>
        <v>39450.9879</v>
      </c>
      <c r="S182" s="9">
        <v>1</v>
      </c>
      <c r="T182" s="146"/>
      <c r="U182" s="146"/>
      <c r="V182" s="146"/>
      <c r="Z182" s="82">
        <f>F182</f>
        <v>3886</v>
      </c>
      <c r="AA182" s="146">
        <f>AB$3+AB$4*Z182+AB$5*Z182^2+AH182</f>
        <v>-9.9168173110074642E-3</v>
      </c>
      <c r="AB182" s="146">
        <f>IF(S182&lt;&gt;0,G182-AH182, -9999)</f>
        <v>-2.6706711454518306E-3</v>
      </c>
      <c r="AC182" s="146">
        <f>+G182-P182</f>
        <v>-1.0443499180837534E-2</v>
      </c>
      <c r="AD182" s="146">
        <f>IF(S182&lt;&gt;0,G182-AA182, -9999)</f>
        <v>-5.2668186983007015E-4</v>
      </c>
      <c r="AE182" s="146">
        <f>+(G182-AA182)^2*S182</f>
        <v>2.7739379200769896E-7</v>
      </c>
      <c r="AF182" s="82">
        <f>IF(S182&lt;&gt;0,G182-P182, -9999)</f>
        <v>-1.0443499180837534E-2</v>
      </c>
      <c r="AG182" s="9"/>
      <c r="AH182" s="82">
        <f>$AB$6*($AB$11/AI182*AJ182+$AB$12)</f>
        <v>-7.7728280353857038E-3</v>
      </c>
      <c r="AI182" s="82">
        <f>1+$AB$7*COS(AL182)</f>
        <v>0.82360603493932172</v>
      </c>
      <c r="AJ182" s="82">
        <f>SIN(AL182+RADIANS($AB$9))</f>
        <v>-0.99390684228607318</v>
      </c>
      <c r="AK182" s="82">
        <f>$AB$7*SIN(AL182)</f>
        <v>-0.2093232504246644</v>
      </c>
      <c r="AL182" s="82">
        <f>2*ATAN(AM182)</f>
        <v>0.8705632338366559</v>
      </c>
      <c r="AM182" s="82">
        <f>SQRT((1+$AB$7)/(1-$AB$7))*TAN(AN182/2)</f>
        <v>0.46502912168884991</v>
      </c>
      <c r="AN182" s="146">
        <f>$AU182+$AB$7*SIN(AO182)</f>
        <v>7.3871648179917742</v>
      </c>
      <c r="AO182" s="146">
        <f>$AU182+$AB$7*SIN(AP182)</f>
        <v>7.3871655507906455</v>
      </c>
      <c r="AP182" s="146">
        <f>$AU182+$AB$7*SIN(AQ182)</f>
        <v>7.3871596024605379</v>
      </c>
      <c r="AQ182" s="146">
        <f>$AU182+$AB$7*SIN(AR182)</f>
        <v>7.3872078887213029</v>
      </c>
      <c r="AR182" s="146">
        <f>$AU182+$AB$7*SIN(AS182)</f>
        <v>7.3868160529424705</v>
      </c>
      <c r="AS182" s="146">
        <f>$AU182+$AB$7*SIN(AT182)</f>
        <v>7.3900045898940911</v>
      </c>
      <c r="AT182" s="146">
        <f>$AU182+$AB$7*SIN(AU182)</f>
        <v>7.3646167201280566</v>
      </c>
      <c r="AU182" s="146">
        <f>RADIANS($AB$9)+$AB$18*(F182-AB$15)</f>
        <v>7.6316120709871091</v>
      </c>
      <c r="AW182" s="90"/>
      <c r="AX182" s="96"/>
    </row>
    <row r="183" spans="1:50" s="82" customFormat="1" ht="12.95" customHeight="1" x14ac:dyDescent="0.2">
      <c r="A183" s="35" t="s">
        <v>227</v>
      </c>
      <c r="B183" s="41" t="s">
        <v>191</v>
      </c>
      <c r="C183" s="36">
        <v>54475.690399999999</v>
      </c>
      <c r="D183" s="36">
        <v>8.0000000000000004E-4</v>
      </c>
      <c r="E183" s="146">
        <f>+(C183-C$7)/C$8</f>
        <v>3887.4975950460471</v>
      </c>
      <c r="F183" s="146">
        <f>ROUND(2*E183,0)/2</f>
        <v>3887.5</v>
      </c>
      <c r="G183" s="146">
        <f>+C183-(C$7+F183*C$8)</f>
        <v>-9.9436832388164476E-3</v>
      </c>
      <c r="H183" s="146"/>
      <c r="I183" s="146"/>
      <c r="J183" s="146"/>
      <c r="K183" s="146">
        <f>G183</f>
        <v>-9.9436832388164476E-3</v>
      </c>
      <c r="L183" s="146"/>
      <c r="O183" s="146">
        <f ca="1">+C$11+C$12*F183</f>
        <v>1.4315377486614322E-2</v>
      </c>
      <c r="P183" s="146"/>
      <c r="Q183" s="147">
        <f>+C183-15018.5</f>
        <v>39457.190399999999</v>
      </c>
      <c r="S183" s="9">
        <v>1</v>
      </c>
      <c r="T183" s="146"/>
      <c r="U183" s="130"/>
      <c r="V183" s="146"/>
      <c r="Z183" s="82">
        <f>F183</f>
        <v>3887.5</v>
      </c>
      <c r="AA183" s="146">
        <f>AB$3+AB$4*Z183+AB$5*Z183^2+AH183</f>
        <v>-9.9067547411538677E-3</v>
      </c>
      <c r="AB183" s="146">
        <f>IF(S183&lt;&gt;0,G183-AH183, -9999)</f>
        <v>-2.1826068967142377E-3</v>
      </c>
      <c r="AC183" s="146">
        <f>+G183-P183</f>
        <v>-9.9436832388164476E-3</v>
      </c>
      <c r="AD183" s="146">
        <f>IF(S183&lt;&gt;0,G183-AA183, -9999)</f>
        <v>-3.6928497662579857E-5</v>
      </c>
      <c r="AE183" s="146">
        <f>+(G183-AA183)^2*S183</f>
        <v>1.363713939615166E-9</v>
      </c>
      <c r="AF183" s="82">
        <f>IF(S183&lt;&gt;0,G183-P183, -9999)</f>
        <v>-9.9436832388164476E-3</v>
      </c>
      <c r="AG183" s="9"/>
      <c r="AH183" s="82">
        <f>$AB$6*($AB$11/AI183*AJ183+$AB$12)</f>
        <v>-7.7610763421022098E-3</v>
      </c>
      <c r="AI183" s="82">
        <f>1+$AB$7*COS(AL183)</f>
        <v>0.82431652497381191</v>
      </c>
      <c r="AJ183" s="82">
        <f>SIN(AL183+RADIANS($AB$9))</f>
        <v>-0.9935275440414203</v>
      </c>
      <c r="AK183" s="82">
        <f>$AB$7*SIN(AL183)</f>
        <v>-0.20991991492208956</v>
      </c>
      <c r="AL183" s="82">
        <f>2*ATAN(AM183)</f>
        <v>0.87395262411438968</v>
      </c>
      <c r="AM183" s="82">
        <f>SQRT((1+$AB$7)/(1-$AB$7))*TAN(AN183/2)</f>
        <v>0.46709192581808373</v>
      </c>
      <c r="AN183" s="146">
        <f>$AU183+$AB$7*SIN(AO183)</f>
        <v>7.3911212339290326</v>
      </c>
      <c r="AO183" s="146">
        <f>$AU183+$AB$7*SIN(AP183)</f>
        <v>7.3911219309248937</v>
      </c>
      <c r="AP183" s="146">
        <f>$AU183+$AB$7*SIN(AQ183)</f>
        <v>7.3911162284045897</v>
      </c>
      <c r="AQ183" s="146">
        <f>$AU183+$AB$7*SIN(AR183)</f>
        <v>7.3911628858872307</v>
      </c>
      <c r="AR183" s="146">
        <f>$AU183+$AB$7*SIN(AS183)</f>
        <v>7.3907812668480544</v>
      </c>
      <c r="AS183" s="146">
        <f>$AU183+$AB$7*SIN(AT183)</f>
        <v>7.3939112102667597</v>
      </c>
      <c r="AT183" s="146">
        <f>$AU183+$AB$7*SIN(AU183)</f>
        <v>7.3687930985367212</v>
      </c>
      <c r="AU183" s="146">
        <f>RADIANS($AB$9)+$AB$18*(F183-AB$15)</f>
        <v>7.6360539721075371</v>
      </c>
      <c r="AW183" s="90"/>
      <c r="AX183" s="96"/>
    </row>
    <row r="184" spans="1:50" s="82" customFormat="1" ht="12.95" customHeight="1" x14ac:dyDescent="0.2">
      <c r="A184" s="45" t="s">
        <v>220</v>
      </c>
      <c r="B184" s="44" t="s">
        <v>196</v>
      </c>
      <c r="C184" s="45">
        <v>54494.296699999999</v>
      </c>
      <c r="D184" s="45">
        <v>2.9999999999999997E-4</v>
      </c>
      <c r="E184" s="146">
        <f>+(C184-C$7)/C$8</f>
        <v>3891.9976674697373</v>
      </c>
      <c r="F184" s="146">
        <f>ROUND(2*E184,0)/2</f>
        <v>3892</v>
      </c>
      <c r="G184" s="146">
        <f>+C184-(C$7+F184*C$8)</f>
        <v>-9.6442354115424678E-3</v>
      </c>
      <c r="H184" s="146"/>
      <c r="I184" s="146"/>
      <c r="J184" s="146">
        <f>G184</f>
        <v>-9.6442354115424678E-3</v>
      </c>
      <c r="L184" s="146"/>
      <c r="M184" s="146"/>
      <c r="N184" s="146"/>
      <c r="O184" s="146">
        <f ca="1">+C$11+C$12*F184</f>
        <v>1.4266898228967664E-2</v>
      </c>
      <c r="P184" s="146"/>
      <c r="Q184" s="147">
        <f>+C184-15018.5</f>
        <v>39475.796699999999</v>
      </c>
      <c r="S184" s="9">
        <v>1</v>
      </c>
      <c r="T184" s="146"/>
      <c r="U184" s="146"/>
      <c r="V184" s="146"/>
      <c r="Z184" s="82">
        <f>F184</f>
        <v>3892</v>
      </c>
      <c r="AA184" s="146">
        <f>AB$3+AB$4*Z184+AB$5*Z184^2+AH184</f>
        <v>-9.8757757777408542E-3</v>
      </c>
      <c r="AB184" s="146">
        <f>IF(S184&lt;&gt;0,G184-AH184, -9999)</f>
        <v>-1.9192056486252666E-3</v>
      </c>
      <c r="AC184" s="146">
        <f>+G184-P184</f>
        <v>-9.6442354115424678E-3</v>
      </c>
      <c r="AD184" s="146">
        <f>IF(S184&lt;&gt;0,G184-AA184, -9999)</f>
        <v>2.3154036619838642E-4</v>
      </c>
      <c r="AE184" s="146">
        <f>+(G184-AA184)^2*S184</f>
        <v>5.3610941179282882E-8</v>
      </c>
      <c r="AF184" s="82">
        <f>IF(S184&lt;&gt;0,G184-P184, -9999)</f>
        <v>-9.6442354115424678E-3</v>
      </c>
      <c r="AG184" s="9"/>
      <c r="AH184" s="82">
        <f>$AB$6*($AB$11/AI184*AJ184+$AB$12)</f>
        <v>-7.7250297629172012E-3</v>
      </c>
      <c r="AI184" s="82">
        <f>1+$AB$7*COS(AL184)</f>
        <v>0.82646754338373218</v>
      </c>
      <c r="AJ184" s="82">
        <f>SIN(AL184+RADIANS($AB$9))</f>
        <v>-0.99231681978340081</v>
      </c>
      <c r="AK184" s="82">
        <f>$AB$7*SIN(AL184)</f>
        <v>-0.2117015365529917</v>
      </c>
      <c r="AL184" s="82">
        <f>2*ATAN(AM184)</f>
        <v>0.8841560885745684</v>
      </c>
      <c r="AM184" s="82">
        <f>SQRT((1+$AB$7)/(1-$AB$7))*TAN(AN184/2)</f>
        <v>0.47332162708873499</v>
      </c>
      <c r="AN184" s="146">
        <f>$AU184+$AB$7*SIN(AO184)</f>
        <v>7.403011059322365</v>
      </c>
      <c r="AO184" s="146">
        <f>$AU184+$AB$7*SIN(AP184)</f>
        <v>7.4030116568359148</v>
      </c>
      <c r="AP184" s="146">
        <f>$AU184+$AB$7*SIN(AQ184)</f>
        <v>7.4030066485540962</v>
      </c>
      <c r="AQ184" s="146">
        <f>$AU184+$AB$7*SIN(AR184)</f>
        <v>7.403048628931499</v>
      </c>
      <c r="AR184" s="146">
        <f>$AU184+$AB$7*SIN(AS184)</f>
        <v>7.4026968538885614</v>
      </c>
      <c r="AS184" s="146">
        <f>$AU184+$AB$7*SIN(AT184)</f>
        <v>7.4056525039755545</v>
      </c>
      <c r="AT184" s="146">
        <f>$AU184+$AB$7*SIN(AU184)</f>
        <v>7.3813538932667608</v>
      </c>
      <c r="AU184" s="146">
        <f>RADIANS($AB$9)+$AB$18*(F184-AB$15)</f>
        <v>7.6493796754688201</v>
      </c>
      <c r="AW184" s="90"/>
      <c r="AX184" s="96"/>
    </row>
    <row r="185" spans="1:50" s="82" customFormat="1" ht="12.95" customHeight="1" x14ac:dyDescent="0.2">
      <c r="A185" s="35" t="s">
        <v>227</v>
      </c>
      <c r="B185" s="41" t="s">
        <v>191</v>
      </c>
      <c r="C185" s="36">
        <v>54504.633000000002</v>
      </c>
      <c r="D185" s="36">
        <v>8.9999999999999998E-4</v>
      </c>
      <c r="E185" s="146">
        <f>+(C185-C$7)/C$8</f>
        <v>3894.4975787144767</v>
      </c>
      <c r="F185" s="146">
        <f>ROUND(2*E185,0)/2</f>
        <v>3894.5</v>
      </c>
      <c r="G185" s="146">
        <f>+C185-(C$7+F185*C$8)</f>
        <v>-1.0011208840296604E-2</v>
      </c>
      <c r="H185" s="146"/>
      <c r="I185" s="146"/>
      <c r="J185" s="146"/>
      <c r="K185" s="146">
        <f>G185</f>
        <v>-1.0011208840296604E-2</v>
      </c>
      <c r="L185" s="146"/>
      <c r="O185" s="146">
        <f ca="1">+C$11+C$12*F185</f>
        <v>1.4239965308052854E-2</v>
      </c>
      <c r="P185" s="146"/>
      <c r="Q185" s="147">
        <f>+C185-15018.5</f>
        <v>39486.133000000002</v>
      </c>
      <c r="S185" s="9">
        <v>1</v>
      </c>
      <c r="T185" s="146"/>
      <c r="U185" s="146"/>
      <c r="V185" s="146"/>
      <c r="Z185" s="82">
        <f>F185</f>
        <v>3894.5</v>
      </c>
      <c r="AA185" s="146">
        <f>AB$3+AB$4*Z185+AB$5*Z185^2+AH185</f>
        <v>-9.8580511023738399E-3</v>
      </c>
      <c r="AB185" s="146">
        <f>IF(S185&lt;&gt;0,G185-AH185, -9999)</f>
        <v>-2.3067192539508712E-3</v>
      </c>
      <c r="AC185" s="146">
        <f>+G185-P185</f>
        <v>-1.0011208840296604E-2</v>
      </c>
      <c r="AD185" s="146">
        <f>IF(S185&lt;&gt;0,G185-AA185, -9999)</f>
        <v>-1.5315773792276381E-4</v>
      </c>
      <c r="AE185" s="146">
        <f>+(G185-AA185)^2*S185</f>
        <v>2.3457292685618004E-8</v>
      </c>
      <c r="AF185" s="82">
        <f>IF(S185&lt;&gt;0,G185-P185, -9999)</f>
        <v>-1.0011208840296604E-2</v>
      </c>
      <c r="AG185" s="9"/>
      <c r="AH185" s="82">
        <f>$AB$6*($AB$11/AI185*AJ185+$AB$12)</f>
        <v>-7.7044895863457325E-3</v>
      </c>
      <c r="AI185" s="82">
        <f>1+$AB$7*COS(AL185)</f>
        <v>0.82767528986379979</v>
      </c>
      <c r="AJ185" s="82">
        <f>SIN(AL185+RADIANS($AB$9))</f>
        <v>-0.99159655702072647</v>
      </c>
      <c r="AK185" s="82">
        <f>$AB$7*SIN(AL185)</f>
        <v>-0.21268579725653794</v>
      </c>
      <c r="AL185" s="82">
        <f>2*ATAN(AM185)</f>
        <v>0.88984779105194567</v>
      </c>
      <c r="AM185" s="82">
        <f>SQRT((1+$AB$7)/(1-$AB$7))*TAN(AN185/2)</f>
        <v>0.47680975188105873</v>
      </c>
      <c r="AN185" s="146">
        <f>$AU185+$AB$7*SIN(AO185)</f>
        <v>7.4096299704757103</v>
      </c>
      <c r="AO185" s="146">
        <f>$AU185+$AB$7*SIN(AP185)</f>
        <v>7.4096305176219079</v>
      </c>
      <c r="AP185" s="146">
        <f>$AU185+$AB$7*SIN(AQ185)</f>
        <v>7.4096258678560485</v>
      </c>
      <c r="AQ185" s="146">
        <f>$AU185+$AB$7*SIN(AR185)</f>
        <v>7.4096653840115412</v>
      </c>
      <c r="AR185" s="146">
        <f>$AU185+$AB$7*SIN(AS185)</f>
        <v>7.4093296593752145</v>
      </c>
      <c r="AS185" s="146">
        <f>$AU185+$AB$7*SIN(AT185)</f>
        <v>7.4121895181960573</v>
      </c>
      <c r="AT185" s="146">
        <f>$AU185+$AB$7*SIN(AU185)</f>
        <v>7.3883526694361805</v>
      </c>
      <c r="AU185" s="146">
        <f>RADIANS($AB$9)+$AB$18*(F185-AB$15)</f>
        <v>7.6567828440028656</v>
      </c>
      <c r="AW185" s="90"/>
      <c r="AX185" s="96"/>
    </row>
    <row r="186" spans="1:50" s="82" customFormat="1" ht="12.95" customHeight="1" x14ac:dyDescent="0.2">
      <c r="A186" s="45" t="s">
        <v>220</v>
      </c>
      <c r="B186" s="44" t="s">
        <v>191</v>
      </c>
      <c r="C186" s="45">
        <v>54715.498599999999</v>
      </c>
      <c r="D186" s="45">
        <v>2.0000000000000001E-4</v>
      </c>
      <c r="E186" s="146">
        <f>+(C186-C$7)/C$8</f>
        <v>3945.4969967430407</v>
      </c>
      <c r="F186" s="146">
        <f>ROUND(2*E186,0)/2</f>
        <v>3945.5</v>
      </c>
      <c r="G186" s="146">
        <f>+C186-(C$7+F186*C$8)</f>
        <v>-1.241746680898359E-2</v>
      </c>
      <c r="H186" s="146"/>
      <c r="I186" s="146"/>
      <c r="J186" s="146">
        <f>G186</f>
        <v>-1.241746680898359E-2</v>
      </c>
      <c r="L186" s="146"/>
      <c r="M186" s="146"/>
      <c r="N186" s="146"/>
      <c r="O186" s="146">
        <f ca="1">+C$11+C$12*F186</f>
        <v>1.3690533721390737E-2</v>
      </c>
      <c r="P186" s="146"/>
      <c r="Q186" s="147">
        <f>+C186-15018.5</f>
        <v>39696.998599999999</v>
      </c>
      <c r="S186" s="9">
        <v>1</v>
      </c>
      <c r="T186" s="146"/>
      <c r="U186" s="146"/>
      <c r="V186" s="146"/>
      <c r="Z186" s="82">
        <f>F186</f>
        <v>3945.5</v>
      </c>
      <c r="AA186" s="146">
        <f>AB$3+AB$4*Z186+AB$5*Z186^2+AH186</f>
        <v>-9.4149845463657386E-3</v>
      </c>
      <c r="AB186" s="146">
        <f>IF(S186&lt;&gt;0,G186-AH186, -9999)</f>
        <v>-5.2135048105674915E-3</v>
      </c>
      <c r="AC186" s="146">
        <f>+G186-P186</f>
        <v>-1.241746680898359E-2</v>
      </c>
      <c r="AD186" s="146">
        <f>IF(S186&lt;&gt;0,G186-AA186, -9999)</f>
        <v>-3.0024822626178518E-3</v>
      </c>
      <c r="AE186" s="146">
        <f>+(G186-AA186)^2*S186</f>
        <v>9.0148997373348144E-6</v>
      </c>
      <c r="AF186" s="82">
        <f>IF(S186&lt;&gt;0,G186-P186, -9999)</f>
        <v>-1.241746680898359E-2</v>
      </c>
      <c r="AG186" s="9"/>
      <c r="AH186" s="82">
        <f>$AB$6*($AB$11/AI186*AJ186+$AB$12)</f>
        <v>-7.203961998416099E-3</v>
      </c>
      <c r="AI186" s="82">
        <f>1+$AB$7*COS(AL186)</f>
        <v>0.85437013757461655</v>
      </c>
      <c r="AJ186" s="82">
        <f>SIN(AL186+RADIANS($AB$9))</f>
        <v>-0.96898446068631294</v>
      </c>
      <c r="AK186" s="82">
        <f>$AB$7*SIN(AL186)</f>
        <v>-0.23178221943915039</v>
      </c>
      <c r="AL186" s="82">
        <f>2*ATAN(AM186)</f>
        <v>1.0098241126225902</v>
      </c>
      <c r="AM186" s="82">
        <f>SQRT((1+$AB$7)/(1-$AB$7))*TAN(AN186/2)</f>
        <v>0.5526977446299034</v>
      </c>
      <c r="AN186" s="146">
        <f>$AU186+$AB$7*SIN(AO186)</f>
        <v>7.5468792237946234</v>
      </c>
      <c r="AO186" s="146">
        <f>$AU186+$AB$7*SIN(AP186)</f>
        <v>7.5468792773259183</v>
      </c>
      <c r="AP186" s="146">
        <f>$AU186+$AB$7*SIN(AQ186)</f>
        <v>7.5468786304196733</v>
      </c>
      <c r="AQ186" s="146">
        <f>$AU186+$AB$7*SIN(AR186)</f>
        <v>7.5468864481349689</v>
      </c>
      <c r="AR186" s="146">
        <f>$AU186+$AB$7*SIN(AS186)</f>
        <v>7.5467919857221739</v>
      </c>
      <c r="AS186" s="146">
        <f>$AU186+$AB$7*SIN(AT186)</f>
        <v>7.5479352771423134</v>
      </c>
      <c r="AT186" s="146">
        <f>$AU186+$AB$7*SIN(AU186)</f>
        <v>7.5343638669656841</v>
      </c>
      <c r="AU186" s="146">
        <f>RADIANS($AB$9)+$AB$18*(F186-AB$15)</f>
        <v>7.8078074820974059</v>
      </c>
      <c r="AW186" s="90"/>
      <c r="AX186" s="96"/>
    </row>
    <row r="187" spans="1:50" s="82" customFormat="1" ht="12.95" customHeight="1" x14ac:dyDescent="0.2">
      <c r="A187" s="45" t="s">
        <v>220</v>
      </c>
      <c r="B187" s="44" t="s">
        <v>191</v>
      </c>
      <c r="C187" s="45">
        <v>54715.500399999997</v>
      </c>
      <c r="D187" s="45">
        <v>1E-4</v>
      </c>
      <c r="E187" s="146">
        <f>+(C187-C$7)/C$8</f>
        <v>3945.4974320864649</v>
      </c>
      <c r="F187" s="146">
        <f>ROUND(2*E187,0)/2</f>
        <v>3945.5</v>
      </c>
      <c r="G187" s="146">
        <f>+C187-(C$7+F187*C$8)</f>
        <v>-1.0617466810799669E-2</v>
      </c>
      <c r="H187" s="146"/>
      <c r="I187" s="146"/>
      <c r="J187" s="146">
        <f>G187</f>
        <v>-1.0617466810799669E-2</v>
      </c>
      <c r="L187" s="146"/>
      <c r="M187" s="146"/>
      <c r="N187" s="146"/>
      <c r="O187" s="146">
        <f ca="1">+C$11+C$12*F187</f>
        <v>1.3690533721390737E-2</v>
      </c>
      <c r="P187" s="146"/>
      <c r="Q187" s="147">
        <f>+C187-15018.5</f>
        <v>39697.000399999997</v>
      </c>
      <c r="S187" s="9">
        <v>1</v>
      </c>
      <c r="T187" s="146"/>
      <c r="U187" s="146"/>
      <c r="V187" s="146"/>
      <c r="Z187" s="82">
        <f>F187</f>
        <v>3945.5</v>
      </c>
      <c r="AA187" s="146">
        <f>AB$3+AB$4*Z187+AB$5*Z187^2+AH187</f>
        <v>-9.4149845463657386E-3</v>
      </c>
      <c r="AB187" s="146">
        <f>IF(S187&lt;&gt;0,G187-AH187, -9999)</f>
        <v>-3.4135048123835705E-3</v>
      </c>
      <c r="AC187" s="146">
        <f>+G187-P187</f>
        <v>-1.0617466810799669E-2</v>
      </c>
      <c r="AD187" s="146">
        <f>IF(S187&lt;&gt;0,G187-AA187, -9999)</f>
        <v>-1.2024822644339309E-3</v>
      </c>
      <c r="AE187" s="146">
        <f>+(G187-AA187)^2*S187</f>
        <v>1.4459635962781541E-6</v>
      </c>
      <c r="AF187" s="82">
        <f>IF(S187&lt;&gt;0,G187-P187, -9999)</f>
        <v>-1.0617466810799669E-2</v>
      </c>
      <c r="AG187" s="9"/>
      <c r="AH187" s="82">
        <f>$AB$6*($AB$11/AI187*AJ187+$AB$12)</f>
        <v>-7.203961998416099E-3</v>
      </c>
      <c r="AI187" s="82">
        <f>1+$AB$7*COS(AL187)</f>
        <v>0.85437013757461655</v>
      </c>
      <c r="AJ187" s="82">
        <f>SIN(AL187+RADIANS($AB$9))</f>
        <v>-0.96898446068631294</v>
      </c>
      <c r="AK187" s="82">
        <f>$AB$7*SIN(AL187)</f>
        <v>-0.23178221943915039</v>
      </c>
      <c r="AL187" s="82">
        <f>2*ATAN(AM187)</f>
        <v>1.0098241126225902</v>
      </c>
      <c r="AM187" s="82">
        <f>SQRT((1+$AB$7)/(1-$AB$7))*TAN(AN187/2)</f>
        <v>0.5526977446299034</v>
      </c>
      <c r="AN187" s="146">
        <f>$AU187+$AB$7*SIN(AO187)</f>
        <v>7.5468792237946234</v>
      </c>
      <c r="AO187" s="146">
        <f>$AU187+$AB$7*SIN(AP187)</f>
        <v>7.5468792773259183</v>
      </c>
      <c r="AP187" s="146">
        <f>$AU187+$AB$7*SIN(AQ187)</f>
        <v>7.5468786304196733</v>
      </c>
      <c r="AQ187" s="146">
        <f>$AU187+$AB$7*SIN(AR187)</f>
        <v>7.5468864481349689</v>
      </c>
      <c r="AR187" s="146">
        <f>$AU187+$AB$7*SIN(AS187)</f>
        <v>7.5467919857221739</v>
      </c>
      <c r="AS187" s="146">
        <f>$AU187+$AB$7*SIN(AT187)</f>
        <v>7.5479352771423134</v>
      </c>
      <c r="AT187" s="146">
        <f>$AU187+$AB$7*SIN(AU187)</f>
        <v>7.5343638669656841</v>
      </c>
      <c r="AU187" s="146">
        <f>RADIANS($AB$9)+$AB$18*(F187-AB$15)</f>
        <v>7.8078074820974059</v>
      </c>
      <c r="AW187" s="90"/>
      <c r="AX187" s="96"/>
    </row>
    <row r="188" spans="1:50" s="82" customFormat="1" ht="12.95" customHeight="1" x14ac:dyDescent="0.2">
      <c r="A188" s="45" t="s">
        <v>220</v>
      </c>
      <c r="B188" s="44" t="s">
        <v>191</v>
      </c>
      <c r="C188" s="45">
        <v>54748.578000000001</v>
      </c>
      <c r="D188" s="45">
        <v>1E-4</v>
      </c>
      <c r="E188" s="146">
        <f>+(C188-C$7)/C$8</f>
        <v>3953.497496344371</v>
      </c>
      <c r="F188" s="146">
        <f>ROUND(2*E188,0)/2</f>
        <v>3953.5</v>
      </c>
      <c r="G188" s="146">
        <f>+C188-(C$7+F188*C$8)</f>
        <v>-1.0351781784265768E-2</v>
      </c>
      <c r="H188" s="146"/>
      <c r="I188" s="146"/>
      <c r="J188" s="146">
        <f>G188</f>
        <v>-1.0351781784265768E-2</v>
      </c>
      <c r="L188" s="146"/>
      <c r="M188" s="146"/>
      <c r="N188" s="146"/>
      <c r="O188" s="146">
        <f ca="1">+C$11+C$12*F188</f>
        <v>1.3604348374463344E-2</v>
      </c>
      <c r="P188" s="146"/>
      <c r="Q188" s="147">
        <f>+C188-15018.5</f>
        <v>39730.078000000001</v>
      </c>
      <c r="S188" s="9">
        <v>1</v>
      </c>
      <c r="T188" s="146"/>
      <c r="U188" s="146"/>
      <c r="V188" s="146"/>
      <c r="Z188" s="82">
        <f>F188</f>
        <v>3953.5</v>
      </c>
      <c r="AA188" s="146">
        <f>AB$3+AB$4*Z188+AB$5*Z188^2+AH188</f>
        <v>-9.3311584361597741E-3</v>
      </c>
      <c r="AB188" s="146">
        <f>IF(S188&lt;&gt;0,G188-AH188, -9999)</f>
        <v>-3.24066368265337E-3</v>
      </c>
      <c r="AC188" s="146">
        <f>+G188-P188</f>
        <v>-1.0351781784265768E-2</v>
      </c>
      <c r="AD188" s="146">
        <f>IF(S188&lt;&gt;0,G188-AA188, -9999)</f>
        <v>-1.0206233481059937E-3</v>
      </c>
      <c r="AE188" s="146">
        <f>+(G188-AA188)^2*S188</f>
        <v>1.0416720186990883E-6</v>
      </c>
      <c r="AF188" s="82">
        <f>IF(S188&lt;&gt;0,G188-P188, -9999)</f>
        <v>-1.0351781784265768E-2</v>
      </c>
      <c r="AG188" s="9"/>
      <c r="AH188" s="82">
        <f>$AB$6*($AB$11/AI188*AJ188+$AB$12)</f>
        <v>-7.1111181016123978E-3</v>
      </c>
      <c r="AI188" s="82">
        <f>1+$AB$7*COS(AL188)</f>
        <v>0.85892645672994927</v>
      </c>
      <c r="AJ188" s="82">
        <f>SIN(AL188+RADIANS($AB$9))</f>
        <v>-0.96397127895466295</v>
      </c>
      <c r="AK188" s="82">
        <f>$AB$7*SIN(AL188)</f>
        <v>-0.23458326766290838</v>
      </c>
      <c r="AL188" s="82">
        <f>2*ATAN(AM188)</f>
        <v>1.0293631836855597</v>
      </c>
      <c r="AM188" s="82">
        <f>SQRT((1+$AB$7)/(1-$AB$7))*TAN(AN188/2)</f>
        <v>0.56552127697060217</v>
      </c>
      <c r="AN188" s="146">
        <f>$AU188+$AB$7*SIN(AO188)</f>
        <v>7.5688169566516033</v>
      </c>
      <c r="AO188" s="146">
        <f>$AU188+$AB$7*SIN(AP188)</f>
        <v>7.5688169892443993</v>
      </c>
      <c r="AP188" s="146">
        <f>$AU188+$AB$7*SIN(AQ188)</f>
        <v>7.568816565994565</v>
      </c>
      <c r="AQ188" s="146">
        <f>$AU188+$AB$7*SIN(AR188)</f>
        <v>7.568822062361698</v>
      </c>
      <c r="AR188" s="146">
        <f>$AU188+$AB$7*SIN(AS188)</f>
        <v>7.5687506939747404</v>
      </c>
      <c r="AS188" s="146">
        <f>$AU188+$AB$7*SIN(AT188)</f>
        <v>7.5696787432628465</v>
      </c>
      <c r="AT188" s="146">
        <f>$AU188+$AB$7*SIN(AU188)</f>
        <v>7.5578314369706296</v>
      </c>
      <c r="AU188" s="146">
        <f>RADIANS($AB$9)+$AB$18*(F188-AB$15)</f>
        <v>7.8314976214063536</v>
      </c>
      <c r="AW188" s="90"/>
      <c r="AX188" s="96"/>
    </row>
    <row r="189" spans="1:50" s="82" customFormat="1" ht="12.95" customHeight="1" x14ac:dyDescent="0.2">
      <c r="A189" s="45" t="s">
        <v>220</v>
      </c>
      <c r="B189" s="44" t="s">
        <v>191</v>
      </c>
      <c r="C189" s="45">
        <v>54773.386400000003</v>
      </c>
      <c r="D189" s="45">
        <v>2.0000000000000001E-4</v>
      </c>
      <c r="E189" s="146">
        <f>+(C189-C$7)/C$8</f>
        <v>3959.4975929092916</v>
      </c>
      <c r="F189" s="146">
        <f>ROUND(2*E189,0)/2</f>
        <v>3959.5</v>
      </c>
      <c r="G189" s="146">
        <f>+C189-(C$7+F189*C$8)</f>
        <v>-9.9525180121418089E-3</v>
      </c>
      <c r="H189" s="146"/>
      <c r="I189" s="146"/>
      <c r="J189" s="146">
        <f>G189</f>
        <v>-9.9525180121418089E-3</v>
      </c>
      <c r="L189" s="146"/>
      <c r="M189" s="146"/>
      <c r="N189" s="146"/>
      <c r="O189" s="146">
        <f ca="1">+C$11+C$12*F189</f>
        <v>1.35397093642678E-2</v>
      </c>
      <c r="P189" s="146"/>
      <c r="Q189" s="147">
        <f>+C189-15018.5</f>
        <v>39754.886400000003</v>
      </c>
      <c r="S189" s="9">
        <v>1</v>
      </c>
      <c r="T189" s="146"/>
      <c r="U189" s="146"/>
      <c r="V189" s="146"/>
      <c r="Z189" s="82">
        <f>F189</f>
        <v>3959.5</v>
      </c>
      <c r="AA189" s="146">
        <f>AB$3+AB$4*Z189+AB$5*Z189^2+AH189</f>
        <v>-9.2656990881997622E-3</v>
      </c>
      <c r="AB189" s="146">
        <f>IF(S189&lt;&gt;0,G189-AH189, -9999)</f>
        <v>-2.9136233621604498E-3</v>
      </c>
      <c r="AC189" s="146">
        <f>+G189-P189</f>
        <v>-9.9525180121418089E-3</v>
      </c>
      <c r="AD189" s="146">
        <f>IF(S189&lt;&gt;0,G189-AA189, -9999)</f>
        <v>-6.8681892394204663E-4</v>
      </c>
      <c r="AE189" s="146">
        <f>+(G189-AA189)^2*S189</f>
        <v>4.7172023428491085E-7</v>
      </c>
      <c r="AF189" s="82">
        <f>IF(S189&lt;&gt;0,G189-P189, -9999)</f>
        <v>-9.9525180121418089E-3</v>
      </c>
      <c r="AG189" s="9"/>
      <c r="AH189" s="82">
        <f>$AB$6*($AB$11/AI189*AJ189+$AB$12)</f>
        <v>-7.0388946499813591E-3</v>
      </c>
      <c r="AI189" s="82">
        <f>1+$AB$7*COS(AL189)</f>
        <v>0.86241179143060176</v>
      </c>
      <c r="AJ189" s="82">
        <f>SIN(AL189+RADIANS($AB$9))</f>
        <v>-0.95993111310201529</v>
      </c>
      <c r="AK189" s="82">
        <f>$AB$7*SIN(AL189)</f>
        <v>-0.23664433004160129</v>
      </c>
      <c r="AL189" s="82">
        <f>2*ATAN(AM189)</f>
        <v>1.044155488569914</v>
      </c>
      <c r="AM189" s="82">
        <f>SQRT((1+$AB$7)/(1-$AB$7))*TAN(AN189/2)</f>
        <v>0.57532400527569227</v>
      </c>
      <c r="AN189" s="146">
        <f>$AU189+$AB$7*SIN(AO189)</f>
        <v>7.585347554205164</v>
      </c>
      <c r="AO189" s="146">
        <f>$AU189+$AB$7*SIN(AP189)</f>
        <v>7.585347575869581</v>
      </c>
      <c r="AP189" s="146">
        <f>$AU189+$AB$7*SIN(AQ189)</f>
        <v>7.5853472776811328</v>
      </c>
      <c r="AQ189" s="146">
        <f>$AU189+$AB$7*SIN(AR189)</f>
        <v>7.5853513819672935</v>
      </c>
      <c r="AR189" s="146">
        <f>$AU189+$AB$7*SIN(AS189)</f>
        <v>7.5852948956663768</v>
      </c>
      <c r="AS189" s="146">
        <f>$AU189+$AB$7*SIN(AT189)</f>
        <v>7.5860733236919584</v>
      </c>
      <c r="AT189" s="146">
        <f>$AU189+$AB$7*SIN(AU189)</f>
        <v>7.5755328980816676</v>
      </c>
      <c r="AU189" s="146">
        <f>RADIANS($AB$9)+$AB$18*(F189-AB$15)</f>
        <v>7.8492652258880646</v>
      </c>
      <c r="AW189" s="90"/>
      <c r="AX189" s="96"/>
    </row>
    <row r="190" spans="1:50" s="82" customFormat="1" ht="12.95" customHeight="1" x14ac:dyDescent="0.2">
      <c r="A190" s="45" t="s">
        <v>220</v>
      </c>
      <c r="B190" s="44" t="s">
        <v>196</v>
      </c>
      <c r="C190" s="45">
        <v>54775.453600000001</v>
      </c>
      <c r="D190" s="45">
        <v>1E-4</v>
      </c>
      <c r="E190" s="146">
        <f>+(C190-C$7)/C$8</f>
        <v>3959.997560646791</v>
      </c>
      <c r="F190" s="146">
        <f>ROUND(2*E190,0)/2</f>
        <v>3960</v>
      </c>
      <c r="G190" s="146">
        <f>+C190-(C$7+F190*C$8)</f>
        <v>-1.00859126978321E-2</v>
      </c>
      <c r="H190" s="146"/>
      <c r="I190" s="146"/>
      <c r="J190" s="146">
        <f>G190</f>
        <v>-1.00859126978321E-2</v>
      </c>
      <c r="L190" s="146"/>
      <c r="M190" s="146"/>
      <c r="N190" s="146"/>
      <c r="O190" s="146">
        <f ca="1">+C$11+C$12*F190</f>
        <v>1.3534322780084838E-2</v>
      </c>
      <c r="P190" s="146"/>
      <c r="Q190" s="147">
        <f>+C190-15018.5</f>
        <v>39756.953600000001</v>
      </c>
      <c r="S190" s="9">
        <v>1</v>
      </c>
      <c r="T190" s="146"/>
      <c r="U190" s="146"/>
      <c r="V190" s="146"/>
      <c r="Z190" s="82">
        <f>F190</f>
        <v>3960</v>
      </c>
      <c r="AA190" s="146">
        <f>AB$3+AB$4*Z190+AB$5*Z190^2+AH190</f>
        <v>-9.2601436239439869E-3</v>
      </c>
      <c r="AB190" s="146">
        <f>IF(S190&lt;&gt;0,G190-AH190, -9999)</f>
        <v>-3.053137216961232E-3</v>
      </c>
      <c r="AC190" s="146">
        <f>+G190-P190</f>
        <v>-1.00859126978321E-2</v>
      </c>
      <c r="AD190" s="146">
        <f>IF(S190&lt;&gt;0,G190-AA190, -9999)</f>
        <v>-8.2576907388811314E-4</v>
      </c>
      <c r="AE190" s="146">
        <f>+(G190-AA190)^2*S190</f>
        <v>6.8189456339003205E-7</v>
      </c>
      <c r="AF190" s="82">
        <f>IF(S190&lt;&gt;0,G190-P190, -9999)</f>
        <v>-1.00859126978321E-2</v>
      </c>
      <c r="AG190" s="9"/>
      <c r="AH190" s="82">
        <f>$AB$6*($AB$11/AI190*AJ190+$AB$12)</f>
        <v>-7.0327754808708681E-3</v>
      </c>
      <c r="AI190" s="82">
        <f>1+$AB$7*COS(AL190)</f>
        <v>0.86270489135449002</v>
      </c>
      <c r="AJ190" s="82">
        <f>SIN(AL190+RADIANS($AB$9))</f>
        <v>-0.95958341099096656</v>
      </c>
      <c r="AK190" s="82">
        <f>$AB$7*SIN(AL190)</f>
        <v>-0.23681449959872003</v>
      </c>
      <c r="AL190" s="82">
        <f>2*ATAN(AM190)</f>
        <v>1.0453936105272921</v>
      </c>
      <c r="AM190" s="82">
        <f>SQRT((1+$AB$7)/(1-$AB$7))*TAN(AN190/2)</f>
        <v>0.57614826769645422</v>
      </c>
      <c r="AN190" s="146">
        <f>$AU190+$AB$7*SIN(AO190)</f>
        <v>7.5867281355807563</v>
      </c>
      <c r="AO190" s="146">
        <f>$AU190+$AB$7*SIN(AP190)</f>
        <v>7.5867281564867914</v>
      </c>
      <c r="AP190" s="146">
        <f>$AU190+$AB$7*SIN(AQ190)</f>
        <v>7.5867278672860596</v>
      </c>
      <c r="AQ190" s="146">
        <f>$AU190+$AB$7*SIN(AR190)</f>
        <v>7.5867318679313955</v>
      </c>
      <c r="AR190" s="146">
        <f>$AU190+$AB$7*SIN(AS190)</f>
        <v>7.5866765303715509</v>
      </c>
      <c r="AS190" s="146">
        <f>$AU190+$AB$7*SIN(AT190)</f>
        <v>7.5874429634887193</v>
      </c>
      <c r="AT190" s="146">
        <f>$AU190+$AB$7*SIN(AU190)</f>
        <v>7.5770119202758606</v>
      </c>
      <c r="AU190" s="146">
        <f>RADIANS($AB$9)+$AB$18*(F190-AB$15)</f>
        <v>7.8507458595948734</v>
      </c>
      <c r="AW190" s="90"/>
      <c r="AX190" s="96"/>
    </row>
    <row r="191" spans="1:50" s="82" customFormat="1" ht="12.95" customHeight="1" x14ac:dyDescent="0.2">
      <c r="A191" s="36" t="s">
        <v>219</v>
      </c>
      <c r="B191" s="41" t="s">
        <v>191</v>
      </c>
      <c r="C191" s="36">
        <v>54777.5236</v>
      </c>
      <c r="D191" s="36">
        <v>5.0000000000000001E-4</v>
      </c>
      <c r="E191" s="146">
        <f>+(C191-C$7)/C$8</f>
        <v>3960.4982055851742</v>
      </c>
      <c r="F191" s="146">
        <f>ROUND(2*E191,0)/2</f>
        <v>3960.5</v>
      </c>
      <c r="G191" s="146">
        <f>+C191-(C$7+F191*C$8)</f>
        <v>-7.4193073887727223E-3</v>
      </c>
      <c r="H191" s="146"/>
      <c r="I191" s="146"/>
      <c r="J191" s="146">
        <f>G191</f>
        <v>-7.4193073887727223E-3</v>
      </c>
      <c r="L191" s="146"/>
      <c r="M191" s="146"/>
      <c r="N191" s="146"/>
      <c r="O191" s="146">
        <f ca="1">+C$11+C$12*F191</f>
        <v>1.3528936195901876E-2</v>
      </c>
      <c r="P191" s="146"/>
      <c r="Q191" s="147">
        <f>+C191-15018.5</f>
        <v>39759.0236</v>
      </c>
      <c r="S191" s="9">
        <v>1</v>
      </c>
      <c r="T191" s="146"/>
      <c r="U191" s="146"/>
      <c r="V191" s="146"/>
      <c r="Z191" s="82">
        <f>F191</f>
        <v>3960.5</v>
      </c>
      <c r="AA191" s="146">
        <f>AB$3+AB$4*Z191+AB$5*Z191^2+AH191</f>
        <v>-9.254572672137109E-3</v>
      </c>
      <c r="AB191" s="146">
        <f>IF(S191&lt;&gt;0,G191-AH191, -9999)</f>
        <v>-3.9266656910941569E-4</v>
      </c>
      <c r="AC191" s="146">
        <f>+G191-P191</f>
        <v>-7.4193073887727223E-3</v>
      </c>
      <c r="AD191" s="146">
        <f>IF(S191&lt;&gt;0,G191-AA191, -9999)</f>
        <v>1.8352652833643866E-3</v>
      </c>
      <c r="AE191" s="146">
        <f>+(G191-AA191)^2*S191</f>
        <v>3.3681986603225624E-6</v>
      </c>
      <c r="AF191" s="82">
        <f>IF(S191&lt;&gt;0,G191-P191, -9999)</f>
        <v>-7.4193073887727223E-3</v>
      </c>
      <c r="AG191" s="9"/>
      <c r="AH191" s="82">
        <f>$AB$6*($AB$11/AI191*AJ191+$AB$12)</f>
        <v>-7.0266408196633066E-3</v>
      </c>
      <c r="AI191" s="82">
        <f>1+$AB$7*COS(AL191)</f>
        <v>0.86299840132430483</v>
      </c>
      <c r="AJ191" s="82">
        <f>SIN(AL191+RADIANS($AB$9))</f>
        <v>-0.95923399988405933</v>
      </c>
      <c r="AK191" s="82">
        <f>$AB$7*SIN(AL191)</f>
        <v>-0.23698442151010329</v>
      </c>
      <c r="AL191" s="82">
        <f>2*ATAN(AM191)</f>
        <v>1.0466325746498033</v>
      </c>
      <c r="AM191" s="82">
        <f>SQRT((1+$AB$7)/(1-$AB$7))*TAN(AN191/2)</f>
        <v>0.57697367956817625</v>
      </c>
      <c r="AN191" s="146">
        <f>$AU191+$AB$7*SIN(AO191)</f>
        <v>7.5881091864082535</v>
      </c>
      <c r="AO191" s="146">
        <f>$AU191+$AB$7*SIN(AP191)</f>
        <v>7.5881092065771485</v>
      </c>
      <c r="AP191" s="146">
        <f>$AU191+$AB$7*SIN(AQ191)</f>
        <v>7.5881089261588466</v>
      </c>
      <c r="AQ191" s="146">
        <f>$AU191+$AB$7*SIN(AR191)</f>
        <v>7.5881128249815273</v>
      </c>
      <c r="AR191" s="146">
        <f>$AU191+$AB$7*SIN(AS191)</f>
        <v>7.588058622333695</v>
      </c>
      <c r="AS191" s="146">
        <f>$AU191+$AB$7*SIN(AT191)</f>
        <v>7.5888131345780323</v>
      </c>
      <c r="AT191" s="146">
        <f>$AU191+$AB$7*SIN(AU191)</f>
        <v>7.5784915425703367</v>
      </c>
      <c r="AU191" s="146">
        <f>RADIANS($AB$9)+$AB$18*(F191-AB$15)</f>
        <v>7.8522264933016821</v>
      </c>
      <c r="AW191" s="90"/>
      <c r="AX191" s="96"/>
    </row>
    <row r="192" spans="1:50" s="82" customFormat="1" ht="12.95" customHeight="1" x14ac:dyDescent="0.2">
      <c r="A192" s="45" t="s">
        <v>220</v>
      </c>
      <c r="B192" s="44" t="s">
        <v>191</v>
      </c>
      <c r="C192" s="45">
        <v>54831.272799999999</v>
      </c>
      <c r="D192" s="45">
        <v>1E-4</v>
      </c>
      <c r="E192" s="146">
        <f>+(C192-C$7)/C$8</f>
        <v>3973.4978504750989</v>
      </c>
      <c r="F192" s="146">
        <f>ROUND(2*E192,0)/2</f>
        <v>3973.5</v>
      </c>
      <c r="G192" s="146">
        <f>+C192-(C$7+F192*C$8)</f>
        <v>-8.8875692235887982E-3</v>
      </c>
      <c r="H192" s="146"/>
      <c r="I192" s="146"/>
      <c r="J192" s="146">
        <f>G192</f>
        <v>-8.8875692235887982E-3</v>
      </c>
      <c r="L192" s="146"/>
      <c r="M192" s="146"/>
      <c r="N192" s="146"/>
      <c r="O192" s="146">
        <f ca="1">+C$11+C$12*F192</f>
        <v>1.3388885007144864E-2</v>
      </c>
      <c r="P192" s="146"/>
      <c r="Q192" s="147">
        <f>+C192-15018.5</f>
        <v>39812.772799999999</v>
      </c>
      <c r="S192" s="9">
        <v>1</v>
      </c>
      <c r="T192" s="146"/>
      <c r="U192" s="146"/>
      <c r="V192" s="146"/>
      <c r="Z192" s="82">
        <f>F192</f>
        <v>3973.5</v>
      </c>
      <c r="AA192" s="146">
        <f>AB$3+AB$4*Z192+AB$5*Z192^2+AH192</f>
        <v>-9.1042761057711849E-3</v>
      </c>
      <c r="AB192" s="146">
        <f>IF(S192&lt;&gt;0,G192-AH192, -9999)</f>
        <v>-2.0258830103441648E-3</v>
      </c>
      <c r="AC192" s="146">
        <f>+G192-P192</f>
        <v>-8.8875692235887982E-3</v>
      </c>
      <c r="AD192" s="146">
        <f>IF(S192&lt;&gt;0,G192-AA192, -9999)</f>
        <v>2.1670688218238671E-4</v>
      </c>
      <c r="AE192" s="146">
        <f>+(G192-AA192)^2*S192</f>
        <v>4.6961872785210831E-8</v>
      </c>
      <c r="AF192" s="82">
        <f>IF(S192&lt;&gt;0,G192-P192, -9999)</f>
        <v>-8.8875692235887982E-3</v>
      </c>
      <c r="AG192" s="9"/>
      <c r="AH192" s="82">
        <f>$AB$6*($AB$11/AI192*AJ192+$AB$12)</f>
        <v>-6.8616862132446334E-3</v>
      </c>
      <c r="AI192" s="82">
        <f>1+$AB$7*COS(AL192)</f>
        <v>0.87077464690170492</v>
      </c>
      <c r="AJ192" s="82">
        <f>SIN(AL192+RADIANS($AB$9))</f>
        <v>-0.94953990466965932</v>
      </c>
      <c r="AK192" s="82">
        <f>$AB$7*SIN(AL192)</f>
        <v>-0.24131278912398224</v>
      </c>
      <c r="AL192" s="82">
        <f>2*ATAN(AM192)</f>
        <v>1.0791460844578022</v>
      </c>
      <c r="AM192" s="82">
        <f>SQRT((1+$AB$7)/(1-$AB$7))*TAN(AN192/2)</f>
        <v>0.59884940114870333</v>
      </c>
      <c r="AN192" s="146">
        <f>$AU192+$AB$7*SIN(AO192)</f>
        <v>7.6241834472177112</v>
      </c>
      <c r="AO192" s="146">
        <f>$AU192+$AB$7*SIN(AP192)</f>
        <v>7.6241834543358387</v>
      </c>
      <c r="AP192" s="146">
        <f>$AU192+$AB$7*SIN(AQ192)</f>
        <v>7.6241833401749908</v>
      </c>
      <c r="AQ192" s="146">
        <f>$AU192+$AB$7*SIN(AR192)</f>
        <v>7.6241851710986284</v>
      </c>
      <c r="AR192" s="146">
        <f>$AU192+$AB$7*SIN(AS192)</f>
        <v>7.6241558082813938</v>
      </c>
      <c r="AS192" s="146">
        <f>$AU192+$AB$7*SIN(AT192)</f>
        <v>7.6246271497664768</v>
      </c>
      <c r="AT192" s="146">
        <f>$AU192+$AB$7*SIN(AU192)</f>
        <v>7.6171723377542708</v>
      </c>
      <c r="AU192" s="146">
        <f>RADIANS($AB$9)+$AB$18*(F192-AB$15)</f>
        <v>7.8907229696787216</v>
      </c>
      <c r="AW192" s="90"/>
      <c r="AX192" s="96"/>
    </row>
    <row r="193" spans="1:50" s="82" customFormat="1" ht="12.95" customHeight="1" x14ac:dyDescent="0.2">
      <c r="A193" s="35" t="s">
        <v>228</v>
      </c>
      <c r="B193" s="41"/>
      <c r="C193" s="36">
        <v>55209.595099999999</v>
      </c>
      <c r="D193" s="36">
        <v>5.0000000000000001E-4</v>
      </c>
      <c r="E193" s="146">
        <f>+(C193-C$7)/C$8</f>
        <v>4064.9979203168746</v>
      </c>
      <c r="F193" s="146">
        <f>ROUND(2*E193,0)/2</f>
        <v>4065</v>
      </c>
      <c r="G193" s="146">
        <f>+C193-(C$7+F193*C$8)</f>
        <v>-8.5987967540859245E-3</v>
      </c>
      <c r="H193" s="146"/>
      <c r="I193" s="146"/>
      <c r="J193" s="146"/>
      <c r="K193" s="146">
        <f>G193</f>
        <v>-8.5987967540859245E-3</v>
      </c>
      <c r="L193" s="146"/>
      <c r="O193" s="146">
        <f ca="1">+C$11+C$12*F193</f>
        <v>1.2403140101662831E-2</v>
      </c>
      <c r="P193" s="146"/>
      <c r="Q193" s="147">
        <f>+C193-15018.5</f>
        <v>40191.095099999999</v>
      </c>
      <c r="S193" s="9">
        <v>1</v>
      </c>
      <c r="T193" s="146"/>
      <c r="U193" s="146"/>
      <c r="V193" s="146"/>
      <c r="Z193" s="82">
        <f>F193</f>
        <v>4065</v>
      </c>
      <c r="AA193" s="146">
        <f>AB$3+AB$4*Z193+AB$5*Z193^2+AH193</f>
        <v>-7.7445507949828445E-3</v>
      </c>
      <c r="AB193" s="146">
        <f>IF(S193&lt;&gt;0,G193-AH193, -9999)</f>
        <v>-3.2000928376006797E-3</v>
      </c>
      <c r="AC193" s="146">
        <f>+G193-P193</f>
        <v>-8.5987967540859245E-3</v>
      </c>
      <c r="AD193" s="146">
        <f>IF(S193&lt;&gt;0,G193-AA193, -9999)</f>
        <v>-8.5424595910307995E-4</v>
      </c>
      <c r="AE193" s="146">
        <f>+(G193-AA193)^2*S193</f>
        <v>7.2973615864394098E-7</v>
      </c>
      <c r="AF193" s="82">
        <f>IF(S193&lt;&gt;0,G193-P193, -9999)</f>
        <v>-8.5987967540859245E-3</v>
      </c>
      <c r="AG193" s="9"/>
      <c r="AH193" s="82">
        <f>$AB$6*($AB$11/AI193*AJ193+$AB$12)</f>
        <v>-5.3987039164852448E-3</v>
      </c>
      <c r="AI193" s="82">
        <f>1+$AB$7*COS(AL193)</f>
        <v>0.93378902749254178</v>
      </c>
      <c r="AJ193" s="82">
        <f>SIN(AL193+RADIANS($AB$9))</f>
        <v>-0.84384974050406214</v>
      </c>
      <c r="AK193" s="82">
        <f>$AB$7*SIN(AL193)</f>
        <v>-0.2656071557729407</v>
      </c>
      <c r="AL193" s="82">
        <f>2*ATAN(AM193)</f>
        <v>1.3264939341353508</v>
      </c>
      <c r="AM193" s="82">
        <f>SQRT((1+$AB$7)/(1-$AB$7))*TAN(AN193/2)</f>
        <v>0.7813208166148321</v>
      </c>
      <c r="AN193" s="146">
        <f>$AU193+$AB$7*SIN(AO193)</f>
        <v>7.8881028998904412</v>
      </c>
      <c r="AO193" s="146">
        <f>$AU193+$AB$7*SIN(AP193)</f>
        <v>7.8881028998915035</v>
      </c>
      <c r="AP193" s="146">
        <f>$AU193+$AB$7*SIN(AQ193)</f>
        <v>7.8881029000051841</v>
      </c>
      <c r="AQ193" s="146">
        <f>$AU193+$AB$7*SIN(AR193)</f>
        <v>7.8881029121786552</v>
      </c>
      <c r="AR193" s="146">
        <f>$AU193+$AB$7*SIN(AS193)</f>
        <v>7.8881042157482089</v>
      </c>
      <c r="AS193" s="146">
        <f>$AU193+$AB$7*SIN(AT193)</f>
        <v>7.8882435187408309</v>
      </c>
      <c r="AT193" s="146">
        <f>$AU193+$AB$7*SIN(AU193)</f>
        <v>7.9007999575644945</v>
      </c>
      <c r="AU193" s="146">
        <f>RADIANS($AB$9)+$AB$18*(F193-AB$15)</f>
        <v>8.1616789380248083</v>
      </c>
      <c r="AV193" s="146"/>
      <c r="AW193" s="90"/>
      <c r="AX193" s="96"/>
    </row>
    <row r="194" spans="1:50" s="82" customFormat="1" ht="12.95" customHeight="1" x14ac:dyDescent="0.2">
      <c r="A194" s="35" t="s">
        <v>228</v>
      </c>
      <c r="B194" s="41"/>
      <c r="C194" s="36">
        <v>55240.6057</v>
      </c>
      <c r="D194" s="36">
        <v>2.0000000000000001E-4</v>
      </c>
      <c r="E194" s="146">
        <f>+(C194-C$7)/C$8</f>
        <v>4072.4980652087711</v>
      </c>
      <c r="F194" s="146">
        <f>ROUND(2*E194,0)/2</f>
        <v>4072.5</v>
      </c>
      <c r="G194" s="146">
        <f>+C194-(C$7+F194*C$8)</f>
        <v>-7.9997170396381989E-3</v>
      </c>
      <c r="H194" s="146"/>
      <c r="I194" s="146"/>
      <c r="J194" s="146"/>
      <c r="K194" s="146">
        <f>G194</f>
        <v>-7.9997170396381989E-3</v>
      </c>
      <c r="L194" s="146"/>
      <c r="O194" s="146">
        <f ca="1">+C$11+C$12*F194</f>
        <v>1.2322341338918401E-2</v>
      </c>
      <c r="P194" s="146"/>
      <c r="Q194" s="147">
        <f>+C194-15018.5</f>
        <v>40222.1057</v>
      </c>
      <c r="S194" s="9">
        <v>1</v>
      </c>
      <c r="T194" s="146"/>
      <c r="U194" s="146"/>
      <c r="V194" s="146"/>
      <c r="Z194" s="82">
        <f>F194</f>
        <v>4072.5</v>
      </c>
      <c r="AA194" s="146">
        <f>AB$3+AB$4*Z194+AB$5*Z194^2+AH194</f>
        <v>-7.6094329932537277E-3</v>
      </c>
      <c r="AB194" s="146">
        <f>IF(S194&lt;&gt;0,G194-AH194, -9999)</f>
        <v>-2.7446013630201193E-3</v>
      </c>
      <c r="AC194" s="146">
        <f>+G194-P194</f>
        <v>-7.9997170396381989E-3</v>
      </c>
      <c r="AD194" s="146">
        <f>IF(S194&lt;&gt;0,G194-AA194, -9999)</f>
        <v>-3.9028404638447121E-4</v>
      </c>
      <c r="AE194" s="146">
        <f>+(G194-AA194)^2*S194</f>
        <v>1.5232163686223609E-7</v>
      </c>
      <c r="AF194" s="82">
        <f>IF(S194&lt;&gt;0,G194-P194, -9999)</f>
        <v>-7.9997170396381989E-3</v>
      </c>
      <c r="AG194" s="9"/>
      <c r="AH194" s="82">
        <f>$AB$6*($AB$11/AI194*AJ194+$AB$12)</f>
        <v>-5.2551156766180796E-3</v>
      </c>
      <c r="AI194" s="82">
        <f>1+$AB$7*COS(AL194)</f>
        <v>0.9396216816284837</v>
      </c>
      <c r="AJ194" s="82">
        <f>SIN(AL194+RADIANS($AB$9))</f>
        <v>-0.83189631080815118</v>
      </c>
      <c r="AK194" s="82">
        <f>$AB$7*SIN(AL194)</f>
        <v>-0.26699346948718122</v>
      </c>
      <c r="AL194" s="82">
        <f>2*ATAN(AM194)</f>
        <v>1.3483956019342489</v>
      </c>
      <c r="AM194" s="82">
        <f>SQRT((1+$AB$7)/(1-$AB$7))*TAN(AN194/2)</f>
        <v>0.79910963512702105</v>
      </c>
      <c r="AN194" s="146">
        <f>$AU194+$AB$7*SIN(AO194)</f>
        <v>7.9105915719809392</v>
      </c>
      <c r="AO194" s="146">
        <f>$AU194+$AB$7*SIN(AP194)</f>
        <v>7.9105915719951252</v>
      </c>
      <c r="AP194" s="146">
        <f>$AU194+$AB$7*SIN(AQ194)</f>
        <v>7.910591572911077</v>
      </c>
      <c r="AQ194" s="146">
        <f>$AU194+$AB$7*SIN(AR194)</f>
        <v>7.9105916320509566</v>
      </c>
      <c r="AR194" s="146">
        <f>$AU194+$AB$7*SIN(AS194)</f>
        <v>7.9105954503833962</v>
      </c>
      <c r="AS194" s="146">
        <f>$AU194+$AB$7*SIN(AT194)</f>
        <v>7.9108414366918982</v>
      </c>
      <c r="AT194" s="146">
        <f>$AU194+$AB$7*SIN(AU194)</f>
        <v>7.9249149254085287</v>
      </c>
      <c r="AU194" s="146">
        <f>RADIANS($AB$9)+$AB$18*(F194-AB$15)</f>
        <v>8.1838884436269481</v>
      </c>
      <c r="AV194" s="146"/>
      <c r="AW194" s="90"/>
      <c r="AX194" s="96"/>
    </row>
    <row r="195" spans="1:50" s="82" customFormat="1" ht="12.95" customHeight="1" x14ac:dyDescent="0.2">
      <c r="A195" s="151" t="s">
        <v>221</v>
      </c>
      <c r="B195" s="44" t="s">
        <v>196</v>
      </c>
      <c r="C195" s="45">
        <v>55263.346400000002</v>
      </c>
      <c r="D195" s="45">
        <v>2.0000000000000001E-4</v>
      </c>
      <c r="E195" s="146">
        <f>+(C195-C$7)/C$8</f>
        <v>4077.9980731074625</v>
      </c>
      <c r="F195" s="146">
        <f>ROUND(2*E195,0)/2</f>
        <v>4078</v>
      </c>
      <c r="G195" s="146">
        <f>+C195-(C$7+F195*C$8)</f>
        <v>-7.9670585837448016E-3</v>
      </c>
      <c r="H195" s="146"/>
      <c r="I195" s="146"/>
      <c r="J195" s="146"/>
      <c r="K195" s="146">
        <f>G195</f>
        <v>-7.9670585837448016E-3</v>
      </c>
      <c r="L195" s="146"/>
      <c r="M195" s="146"/>
      <c r="N195" s="146"/>
      <c r="O195" s="146">
        <f ca="1">+C$11+C$12*F195</f>
        <v>1.2263088912905819E-2</v>
      </c>
      <c r="P195" s="146"/>
      <c r="Q195" s="147">
        <f>+C195-15018.5</f>
        <v>40244.846400000002</v>
      </c>
      <c r="S195" s="9">
        <v>1</v>
      </c>
      <c r="T195" s="146"/>
      <c r="U195" s="146"/>
      <c r="V195" s="146"/>
      <c r="Z195" s="82">
        <f>F195</f>
        <v>4078</v>
      </c>
      <c r="AA195" s="146">
        <f>AB$3+AB$4*Z195+AB$5*Z195^2+AH195</f>
        <v>-7.5080686080705571E-3</v>
      </c>
      <c r="AB195" s="146">
        <f>IF(S195&lt;&gt;0,G195-AH195, -9999)</f>
        <v>-2.8195195970179719E-3</v>
      </c>
      <c r="AC195" s="146">
        <f>+G195-P195</f>
        <v>-7.9670585837448016E-3</v>
      </c>
      <c r="AD195" s="146">
        <f>IF(S195&lt;&gt;0,G195-AA195, -9999)</f>
        <v>-4.5898997567424445E-4</v>
      </c>
      <c r="AE195" s="146">
        <f>+(G195-AA195)^2*S195</f>
        <v>2.1067179776944351E-7</v>
      </c>
      <c r="AF195" s="82">
        <f>IF(S195&lt;&gt;0,G195-P195, -9999)</f>
        <v>-7.9670585837448016E-3</v>
      </c>
      <c r="AG195" s="9"/>
      <c r="AH195" s="82">
        <f>$AB$6*($AB$11/AI195*AJ195+$AB$12)</f>
        <v>-5.1475389867268297E-3</v>
      </c>
      <c r="AI195" s="82">
        <f>1+$AB$7*COS(AL195)</f>
        <v>0.94396443121413365</v>
      </c>
      <c r="AJ195" s="82">
        <f>SIN(AL195+RADIANS($AB$9))</f>
        <v>-0.82277703902533206</v>
      </c>
      <c r="AK195" s="82">
        <f>$AB$7*SIN(AL195)</f>
        <v>-0.26793855472667422</v>
      </c>
      <c r="AL195" s="82">
        <f>2*ATAN(AM195)</f>
        <v>1.3646318861229005</v>
      </c>
      <c r="AM195" s="82">
        <f>SQRT((1+$AB$7)/(1-$AB$7))*TAN(AN195/2)</f>
        <v>0.8124989842948348</v>
      </c>
      <c r="AN195" s="146">
        <f>$AU195+$AB$7*SIN(AO195)</f>
        <v>7.9271729099118176</v>
      </c>
      <c r="AO195" s="146">
        <f>$AU195+$AB$7*SIN(AP195)</f>
        <v>7.9271729099659494</v>
      </c>
      <c r="AP195" s="146">
        <f>$AU195+$AB$7*SIN(AQ195)</f>
        <v>7.9271729126702066</v>
      </c>
      <c r="AQ195" s="146">
        <f>$AU195+$AB$7*SIN(AR195)</f>
        <v>7.9271730477670301</v>
      </c>
      <c r="AR195" s="146">
        <f>$AU195+$AB$7*SIN(AS195)</f>
        <v>7.9271797964949018</v>
      </c>
      <c r="AS195" s="146">
        <f>$AU195+$AB$7*SIN(AT195)</f>
        <v>7.9275161406246815</v>
      </c>
      <c r="AT195" s="146">
        <f>$AU195+$AB$7*SIN(AU195)</f>
        <v>7.9426804743873047</v>
      </c>
      <c r="AU195" s="146">
        <f>RADIANS($AB$9)+$AB$18*(F195-AB$15)</f>
        <v>8.2001754144018477</v>
      </c>
      <c r="AV195" s="146"/>
      <c r="AW195" s="90"/>
      <c r="AX195" s="96"/>
    </row>
    <row r="196" spans="1:50" s="82" customFormat="1" ht="12.95" customHeight="1" x14ac:dyDescent="0.2">
      <c r="A196" s="146" t="s">
        <v>229</v>
      </c>
      <c r="B196" s="9" t="s">
        <v>196</v>
      </c>
      <c r="C196" s="13">
        <v>55271.6155</v>
      </c>
      <c r="D196" s="13">
        <v>2.9999999999999997E-4</v>
      </c>
      <c r="E196" s="146">
        <f>+(C196-C$7)/C$8</f>
        <v>4079.9980166147006</v>
      </c>
      <c r="F196" s="146">
        <f>ROUND(2*E196,0)/2</f>
        <v>4080</v>
      </c>
      <c r="G196" s="146">
        <f>+C196-(C$7+F196*C$8)</f>
        <v>-8.2006373268086463E-3</v>
      </c>
      <c r="H196" s="146"/>
      <c r="I196" s="146"/>
      <c r="J196" s="146"/>
      <c r="K196" s="146">
        <f>G196</f>
        <v>-8.2006373268086463E-3</v>
      </c>
      <c r="L196" s="146"/>
      <c r="O196" s="146">
        <f ca="1">+C$11+C$12*F196</f>
        <v>1.2241542576173971E-2</v>
      </c>
      <c r="P196" s="146"/>
      <c r="Q196" s="147">
        <f>+C196-15018.5</f>
        <v>40253.1155</v>
      </c>
      <c r="S196" s="9">
        <v>1</v>
      </c>
      <c r="T196" s="146"/>
      <c r="U196" s="146"/>
      <c r="V196" s="146"/>
      <c r="Z196" s="82">
        <f>F196</f>
        <v>4080</v>
      </c>
      <c r="AA196" s="146">
        <f>AB$3+AB$4*Z196+AB$5*Z196^2+AH196</f>
        <v>-7.4707316681904877E-3</v>
      </c>
      <c r="AB196" s="146">
        <f>IF(S196&lt;&gt;0,G196-AH196, -9999)</f>
        <v>-3.0926944362347913E-3</v>
      </c>
      <c r="AC196" s="146">
        <f>+G196-P196</f>
        <v>-8.2006373268086463E-3</v>
      </c>
      <c r="AD196" s="146">
        <f>IF(S196&lt;&gt;0,G196-AA196, -9999)</f>
        <v>-7.2990565861815859E-4</v>
      </c>
      <c r="AE196" s="146">
        <f>+(G196-AA196)^2*S196</f>
        <v>5.3276227048280787E-7</v>
      </c>
      <c r="AF196" s="82">
        <f>IF(S196&lt;&gt;0,G196-P196, -9999)</f>
        <v>-8.2006373268086463E-3</v>
      </c>
      <c r="AG196" s="9"/>
      <c r="AH196" s="82">
        <f>$AB$6*($AB$11/AI196*AJ196+$AB$12)</f>
        <v>-5.107942890573855E-3</v>
      </c>
      <c r="AI196" s="82">
        <f>1+$AB$7*COS(AL196)</f>
        <v>0.94555734479442477</v>
      </c>
      <c r="AJ196" s="82">
        <f>SIN(AL196+RADIANS($AB$9))</f>
        <v>-0.81938564925790647</v>
      </c>
      <c r="AK196" s="82">
        <f>$AB$7*SIN(AL196)</f>
        <v>-0.26826675413166912</v>
      </c>
      <c r="AL196" s="82">
        <f>2*ATAN(AM196)</f>
        <v>1.3705733002346177</v>
      </c>
      <c r="AM196" s="82">
        <f>SQRT((1+$AB$7)/(1-$AB$7))*TAN(AN196/2)</f>
        <v>0.81744276460551646</v>
      </c>
      <c r="AN196" s="146">
        <f>$AU196+$AB$7*SIN(AO196)</f>
        <v>7.9332215138288413</v>
      </c>
      <c r="AO196" s="146">
        <f>$AU196+$AB$7*SIN(AP196)</f>
        <v>7.9332215139109792</v>
      </c>
      <c r="AP196" s="146">
        <f>$AU196+$AB$7*SIN(AQ196)</f>
        <v>7.9332215177016989</v>
      </c>
      <c r="AQ196" s="146">
        <f>$AU196+$AB$7*SIN(AR196)</f>
        <v>7.9332216926464945</v>
      </c>
      <c r="AR196" s="146">
        <f>$AU196+$AB$7*SIN(AS196)</f>
        <v>7.9332297660716762</v>
      </c>
      <c r="AS196" s="146">
        <f>$AU196+$AB$7*SIN(AT196)</f>
        <v>7.933601453111927</v>
      </c>
      <c r="AT196" s="146">
        <f>$AU196+$AB$7*SIN(AU196)</f>
        <v>7.9491576298333619</v>
      </c>
      <c r="AU196" s="146">
        <f>RADIANS($AB$9)+$AB$18*(F196-AB$15)</f>
        <v>8.2060979492290862</v>
      </c>
      <c r="AW196" s="90"/>
      <c r="AX196" s="96"/>
    </row>
    <row r="197" spans="1:50" s="82" customFormat="1" ht="12.95" customHeight="1" x14ac:dyDescent="0.2">
      <c r="A197" s="152" t="s">
        <v>221</v>
      </c>
      <c r="B197" s="153" t="s">
        <v>191</v>
      </c>
      <c r="C197" s="154">
        <v>55484.552000000003</v>
      </c>
      <c r="D197" s="154">
        <v>1E-4</v>
      </c>
      <c r="E197" s="146">
        <f>+(C197-C$7)/C$8</f>
        <v>4131.4982972533617</v>
      </c>
      <c r="F197" s="146">
        <f>ROUND(2*E197,0)/2</f>
        <v>4131.5</v>
      </c>
      <c r="G197" s="146">
        <f>+C197-(C$7+F197*C$8)</f>
        <v>-7.0402899800683372E-3</v>
      </c>
      <c r="H197" s="146"/>
      <c r="I197" s="146"/>
      <c r="J197" s="146"/>
      <c r="K197" s="146">
        <f>G197</f>
        <v>-7.0402899800683372E-3</v>
      </c>
      <c r="L197" s="146"/>
      <c r="M197" s="146"/>
      <c r="N197" s="146"/>
      <c r="O197" s="146">
        <f ca="1">+C$11+C$12*F197</f>
        <v>1.1686724405328884E-2</v>
      </c>
      <c r="P197" s="146"/>
      <c r="Q197" s="147">
        <f>+C197-15018.5</f>
        <v>40466.052000000003</v>
      </c>
      <c r="S197" s="9">
        <v>1</v>
      </c>
      <c r="T197" s="146"/>
      <c r="U197" s="146"/>
      <c r="V197" s="146"/>
      <c r="Z197" s="82">
        <f>F197</f>
        <v>4131.5</v>
      </c>
      <c r="AA197" s="146">
        <f>AB$3+AB$4*Z197+AB$5*Z197^2+AH197</f>
        <v>-6.4226162408789035E-3</v>
      </c>
      <c r="AB197" s="146">
        <f>IF(S197&lt;&gt;0,G197-AH197, -9999)</f>
        <v>-3.0386608413933451E-3</v>
      </c>
      <c r="AC197" s="146">
        <f>+G197-P197</f>
        <v>-7.0402899800683372E-3</v>
      </c>
      <c r="AD197" s="146">
        <f>IF(S197&lt;&gt;0,G197-AA197, -9999)</f>
        <v>-6.1767373918943363E-4</v>
      </c>
      <c r="AE197" s="146">
        <f>+(G197-AA197)^2*S197</f>
        <v>3.8152084808425648E-7</v>
      </c>
      <c r="AF197" s="82">
        <f>IF(S197&lt;&gt;0,G197-P197, -9999)</f>
        <v>-7.0402899800683372E-3</v>
      </c>
      <c r="AG197" s="9"/>
      <c r="AH197" s="82">
        <f>$AB$6*($AB$11/AI197*AJ197+$AB$12)</f>
        <v>-4.0016291386749921E-3</v>
      </c>
      <c r="AI197" s="82">
        <f>1+$AB$7*COS(AL197)</f>
        <v>0.98906863188154592</v>
      </c>
      <c r="AJ197" s="82">
        <f>SIN(AL197+RADIANS($AB$9))</f>
        <v>-0.71739799805432702</v>
      </c>
      <c r="AK197" s="82">
        <f>$AB$7*SIN(AL197)</f>
        <v>-0.27351701824426466</v>
      </c>
      <c r="AL197" s="82">
        <f>2*ATAN(AM197)</f>
        <v>1.5308516329771753</v>
      </c>
      <c r="AM197" s="82">
        <f>SQRT((1+$AB$7)/(1-$AB$7))*TAN(AN197/2)</f>
        <v>0.96083236766482916</v>
      </c>
      <c r="AN197" s="146">
        <f>$AU197+$AB$7*SIN(AO197)</f>
        <v>8.0926256762408766</v>
      </c>
      <c r="AO197" s="146">
        <f>$AU197+$AB$7*SIN(AP197)</f>
        <v>8.0926257058379552</v>
      </c>
      <c r="AP197" s="146">
        <f>$AU197+$AB$7*SIN(AQ197)</f>
        <v>8.092626163238803</v>
      </c>
      <c r="AQ197" s="146">
        <f>$AU197+$AB$7*SIN(AR197)</f>
        <v>8.0926332319196188</v>
      </c>
      <c r="AR197" s="146">
        <f>$AU197+$AB$7*SIN(AS197)</f>
        <v>8.0927424453384376</v>
      </c>
      <c r="AS197" s="146">
        <f>$AU197+$AB$7*SIN(AT197)</f>
        <v>8.0944236443758779</v>
      </c>
      <c r="AT197" s="146">
        <f>$AU197+$AB$7*SIN(AU197)</f>
        <v>8.1189869123540923</v>
      </c>
      <c r="AU197" s="146">
        <f>RADIANS($AB$9)+$AB$18*(F197-AB$15)</f>
        <v>8.3586032210304353</v>
      </c>
      <c r="AW197" s="90"/>
      <c r="AX197" s="96"/>
    </row>
    <row r="198" spans="1:50" s="82" customFormat="1" ht="12.95" customHeight="1" x14ac:dyDescent="0.2">
      <c r="A198" s="13" t="s">
        <v>230</v>
      </c>
      <c r="B198" s="9" t="s">
        <v>191</v>
      </c>
      <c r="C198" s="13">
        <v>55639.602200000001</v>
      </c>
      <c r="D198" s="13">
        <v>5.0000000000000001E-4</v>
      </c>
      <c r="E198" s="146">
        <f>+(C198-C$7)/C$8</f>
        <v>4168.9983445119587</v>
      </c>
      <c r="F198" s="146">
        <f>ROUND(2*E198,0)/2</f>
        <v>4169</v>
      </c>
      <c r="G198" s="146">
        <f>+C198-(C$7+F198*C$8)</f>
        <v>-6.8448914244072512E-3</v>
      </c>
      <c r="H198" s="146"/>
      <c r="I198" s="146"/>
      <c r="J198" s="146"/>
      <c r="K198" s="146">
        <f>G198</f>
        <v>-6.8448914244072512E-3</v>
      </c>
      <c r="L198" s="146"/>
      <c r="O198" s="146">
        <f ca="1">+C$11+C$12*F198</f>
        <v>1.1282730591606741E-2</v>
      </c>
      <c r="P198" s="146"/>
      <c r="Q198" s="147">
        <f>+C198-15018.5</f>
        <v>40621.102200000001</v>
      </c>
      <c r="S198" s="9">
        <v>1</v>
      </c>
      <c r="T198" s="146"/>
      <c r="U198" s="146"/>
      <c r="V198" s="146"/>
      <c r="Z198" s="82">
        <f>F198</f>
        <v>4169</v>
      </c>
      <c r="AA198" s="146">
        <f>AB$3+AB$4*Z198+AB$5*Z198^2+AH198</f>
        <v>-5.5575840013494474E-3</v>
      </c>
      <c r="AB198" s="146">
        <f>IF(S198&lt;&gt;0,G198-AH198, -9999)</f>
        <v>-3.7507022904181065E-3</v>
      </c>
      <c r="AC198" s="146">
        <f>+G198-P198</f>
        <v>-6.8448914244072512E-3</v>
      </c>
      <c r="AD198" s="146">
        <f>IF(S198&lt;&gt;0,G198-AA198, -9999)</f>
        <v>-1.2873074230578038E-3</v>
      </c>
      <c r="AE198" s="146">
        <f>+(G198-AA198)^2*S198</f>
        <v>1.6571604014597233E-6</v>
      </c>
      <c r="AF198" s="82">
        <f>IF(S198&lt;&gt;0,G198-P198, -9999)</f>
        <v>-6.8448914244072512E-3</v>
      </c>
      <c r="AG198" s="9"/>
      <c r="AH198" s="82">
        <f>$AB$6*($AB$11/AI198*AJ198+$AB$12)</f>
        <v>-3.0941891339891447E-3</v>
      </c>
      <c r="AI198" s="82">
        <f>1+$AB$7*COS(AL198)</f>
        <v>1.0236265611731989</v>
      </c>
      <c r="AJ198" s="82">
        <f>SIN(AL198+RADIANS($AB$9))</f>
        <v>-0.62387893660264959</v>
      </c>
      <c r="AK198" s="82">
        <f>$AB$7*SIN(AL198)</f>
        <v>-0.27271384212266098</v>
      </c>
      <c r="AL198" s="82">
        <f>2*ATAN(AM198)</f>
        <v>1.6572155385675136</v>
      </c>
      <c r="AM198" s="82">
        <f>SQRT((1+$AB$7)/(1-$AB$7))*TAN(AN198/2)</f>
        <v>1.0903807860041332</v>
      </c>
      <c r="AN198" s="146">
        <f>$AU198+$AB$7*SIN(AO198)</f>
        <v>8.2134073747370824</v>
      </c>
      <c r="AO198" s="146">
        <f>$AU198+$AB$7*SIN(AP198)</f>
        <v>8.2134076316610276</v>
      </c>
      <c r="AP198" s="146">
        <f>$AU198+$AB$7*SIN(AQ198)</f>
        <v>8.2134103000805201</v>
      </c>
      <c r="AQ198" s="146">
        <f>$AU198+$AB$7*SIN(AR198)</f>
        <v>8.2134380132417384</v>
      </c>
      <c r="AR198" s="146">
        <f>$AU198+$AB$7*SIN(AS198)</f>
        <v>8.2137257105563659</v>
      </c>
      <c r="AS198" s="146">
        <f>$AU198+$AB$7*SIN(AT198)</f>
        <v>8.2166994747749449</v>
      </c>
      <c r="AT198" s="146">
        <f>$AU198+$AB$7*SIN(AU198)</f>
        <v>8.2461766914558545</v>
      </c>
      <c r="AU198" s="146">
        <f>RADIANS($AB$9)+$AB$18*(F198-AB$15)</f>
        <v>8.4696507490411257</v>
      </c>
      <c r="AW198" s="90"/>
      <c r="AX198" s="96"/>
    </row>
    <row r="199" spans="1:50" s="82" customFormat="1" ht="12.95" customHeight="1" x14ac:dyDescent="0.2">
      <c r="A199" s="13" t="s">
        <v>232</v>
      </c>
      <c r="B199" s="9" t="s">
        <v>191</v>
      </c>
      <c r="C199" s="13">
        <v>56336.299099999997</v>
      </c>
      <c r="D199" s="13">
        <v>2.9999999999999997E-4</v>
      </c>
      <c r="E199" s="146">
        <f>+(C199-C$7)/C$8</f>
        <v>4337.499685851204</v>
      </c>
      <c r="F199" s="146">
        <f>ROUND(2*E199,0)/2</f>
        <v>4337.5</v>
      </c>
      <c r="G199" s="146">
        <f>+C199-(C$7+F199*C$8)</f>
        <v>-1.2989005990675651E-3</v>
      </c>
      <c r="H199" s="146"/>
      <c r="I199" s="146"/>
      <c r="J199" s="146"/>
      <c r="K199" s="146">
        <f>G199</f>
        <v>-1.2989005990675651E-3</v>
      </c>
      <c r="L199" s="146"/>
      <c r="M199" s="146"/>
      <c r="N199" s="146"/>
      <c r="O199" s="146">
        <f ca="1">+C$11+C$12*F199</f>
        <v>9.4674517219485582E-3</v>
      </c>
      <c r="P199" s="146"/>
      <c r="Q199" s="147">
        <f>+C199-15018.5</f>
        <v>41317.799099999997</v>
      </c>
      <c r="S199" s="9">
        <v>1</v>
      </c>
      <c r="T199" s="146"/>
      <c r="U199" s="146"/>
      <c r="V199" s="146"/>
      <c r="Z199" s="82">
        <f>F199</f>
        <v>4337.5</v>
      </c>
      <c r="AA199" s="146">
        <f>AB$3+AB$4*Z199+AB$5*Z199^2+AH199</f>
        <v>-8.6973350430533938E-4</v>
      </c>
      <c r="AB199" s="146">
        <f>IF(S199&lt;&gt;0,G199-AH199, -9999)</f>
        <v>-3.0834297771241419E-3</v>
      </c>
      <c r="AC199" s="146">
        <f>+G199-P199</f>
        <v>-1.2989005990675651E-3</v>
      </c>
      <c r="AD199" s="146">
        <f>IF(S199&lt;&gt;0,G199-AA199, -9999)</f>
        <v>-4.2916709476222567E-4</v>
      </c>
      <c r="AE199" s="146">
        <f>+(G199-AA199)^2*S199</f>
        <v>1.8418439522664919E-7</v>
      </c>
      <c r="AF199" s="82">
        <f>IF(S199&lt;&gt;0,G199-P199, -9999)</f>
        <v>-1.2989005990675651E-3</v>
      </c>
      <c r="AG199" s="9"/>
      <c r="AH199" s="82">
        <f>$AB$6*($AB$11/AI199*AJ199+$AB$12)</f>
        <v>1.7845291780565768E-3</v>
      </c>
      <c r="AI199" s="82">
        <f>1+$AB$7*COS(AL199)</f>
        <v>1.1917397769542535</v>
      </c>
      <c r="AJ199" s="82">
        <f>SIN(AL199+RADIANS($AB$9))</f>
        <v>1.5921081008609221E-2</v>
      </c>
      <c r="AK199" s="82">
        <f>$AB$7*SIN(AL199)</f>
        <v>-0.19536353808146417</v>
      </c>
      <c r="AL199" s="82">
        <f>2*ATAN(AM199)</f>
        <v>2.3468335388935295</v>
      </c>
      <c r="AM199" s="82">
        <f>SQRT((1+$AB$7)/(1-$AB$7))*TAN(AN199/2)</f>
        <v>2.3826101527444248</v>
      </c>
      <c r="AN199" s="146">
        <f>$AU199+$AB$7*SIN(AO199)</f>
        <v>8.8109579609680093</v>
      </c>
      <c r="AO199" s="146">
        <f>$AU199+$AB$7*SIN(AP199)</f>
        <v>8.8109743824109668</v>
      </c>
      <c r="AP199" s="146">
        <f>$AU199+$AB$7*SIN(AQ199)</f>
        <v>8.8110477663440516</v>
      </c>
      <c r="AQ199" s="146">
        <f>$AU199+$AB$7*SIN(AR199)</f>
        <v>8.8113756571786794</v>
      </c>
      <c r="AR199" s="146">
        <f>$AU199+$AB$7*SIN(AS199)</f>
        <v>8.8128398012812923</v>
      </c>
      <c r="AS199" s="146">
        <f>$AU199+$AB$7*SIN(AT199)</f>
        <v>8.8193594720468891</v>
      </c>
      <c r="AT199" s="146">
        <f>$AU199+$AB$7*SIN(AU199)</f>
        <v>8.8480443414495458</v>
      </c>
      <c r="AU199" s="146">
        <f>RADIANS($AB$9)+$AB$18*(F199-AB$15)</f>
        <v>8.9686243082358317</v>
      </c>
      <c r="AW199" s="90"/>
      <c r="AX199" s="96"/>
    </row>
    <row r="200" spans="1:50" s="82" customFormat="1" ht="12.95" customHeight="1" x14ac:dyDescent="0.2">
      <c r="A200" s="152" t="s">
        <v>231</v>
      </c>
      <c r="B200" s="153" t="s">
        <v>196</v>
      </c>
      <c r="C200" s="13">
        <v>56650.535100000001</v>
      </c>
      <c r="D200" s="154">
        <v>1.6999999999999999E-3</v>
      </c>
      <c r="E200" s="146">
        <f>+(C200-C$7)/C$8</f>
        <v>4413.5000060723505</v>
      </c>
      <c r="F200" s="146">
        <f>ROUND(2*E200,0)/2</f>
        <v>4413.5</v>
      </c>
      <c r="G200" s="146">
        <f>+C200-(C$7+F200*C$8)</f>
        <v>2.5107146939262748E-5</v>
      </c>
      <c r="H200" s="146"/>
      <c r="I200" s="146"/>
      <c r="J200" s="146">
        <f>G200</f>
        <v>2.5107146939262748E-5</v>
      </c>
      <c r="L200" s="146"/>
      <c r="M200" s="146"/>
      <c r="N200" s="146"/>
      <c r="O200" s="146">
        <f ca="1">+C$11+C$12*F200</f>
        <v>8.6486909261383402E-3</v>
      </c>
      <c r="P200" s="146"/>
      <c r="Q200" s="147">
        <f>+C200-15018.5</f>
        <v>41632.035100000001</v>
      </c>
      <c r="S200" s="9">
        <v>1</v>
      </c>
      <c r="T200" s="146"/>
      <c r="U200" s="146"/>
      <c r="V200" s="146"/>
      <c r="Z200" s="82">
        <f>F200</f>
        <v>4413.5</v>
      </c>
      <c r="AA200" s="146">
        <f>AB$3+AB$4*Z200+AB$5*Z200^2+AH200</f>
        <v>1.3471236007352103E-3</v>
      </c>
      <c r="AB200" s="146">
        <f>IF(S200&lt;&gt;0,G200-AH200, -9999)</f>
        <v>-4.0625368299540797E-3</v>
      </c>
      <c r="AC200" s="146">
        <f>+G200-P200</f>
        <v>2.5107146939262748E-5</v>
      </c>
      <c r="AD200" s="146">
        <f>IF(S200&lt;&gt;0,G200-AA200, -9999)</f>
        <v>-1.3220164537959475E-3</v>
      </c>
      <c r="AE200" s="146">
        <f>+(G200-AA200)^2*S200</f>
        <v>1.7477275041072126E-6</v>
      </c>
      <c r="AF200" s="82">
        <f>IF(S200&lt;&gt;0,G200-P200, -9999)</f>
        <v>2.5107146939262748E-5</v>
      </c>
      <c r="AG200" s="9"/>
      <c r="AH200" s="82">
        <f>$AB$6*($AB$11/AI200*AJ200+$AB$12)</f>
        <v>4.0876439768933424E-3</v>
      </c>
      <c r="AI200" s="82">
        <f>1+$AB$7*COS(AL200)</f>
        <v>1.2503690063964481</v>
      </c>
      <c r="AJ200" s="82">
        <f>SIN(AL200+RADIANS($AB$9))</f>
        <v>0.3843450039524231</v>
      </c>
      <c r="AK200" s="82">
        <f>$AB$7*SIN(AL200)</f>
        <v>-0.11066352025048672</v>
      </c>
      <c r="AL200" s="82">
        <f>2*ATAN(AM200)</f>
        <v>2.7254100103764389</v>
      </c>
      <c r="AM200" s="82">
        <f>SQRT((1+$AB$7)/(1-$AB$7))*TAN(AN200/2)</f>
        <v>4.7360175924717884</v>
      </c>
      <c r="AN200" s="146">
        <f>$AU200+$AB$7*SIN(AO200)</f>
        <v>9.1085615453234023</v>
      </c>
      <c r="AO200" s="146">
        <f>$AU200+$AB$7*SIN(AP200)</f>
        <v>9.1085814183861551</v>
      </c>
      <c r="AP200" s="146">
        <f>$AU200+$AB$7*SIN(AQ200)</f>
        <v>9.1086578038305728</v>
      </c>
      <c r="AQ200" s="146">
        <f>$AU200+$AB$7*SIN(AR200)</f>
        <v>9.1089513863170151</v>
      </c>
      <c r="AR200" s="146">
        <f>$AU200+$AB$7*SIN(AS200)</f>
        <v>9.1100794896820076</v>
      </c>
      <c r="AS200" s="146">
        <f>$AU200+$AB$7*SIN(AT200)</f>
        <v>9.114410439364514</v>
      </c>
      <c r="AT200" s="146">
        <f>$AU200+$AB$7*SIN(AU200)</f>
        <v>9.1309826892489934</v>
      </c>
      <c r="AU200" s="146">
        <f>RADIANS($AB$9)+$AB$18*(F200-AB$15)</f>
        <v>9.1936806316708335</v>
      </c>
      <c r="AW200" s="90"/>
      <c r="AX200" s="96"/>
    </row>
    <row r="201" spans="1:50" s="82" customFormat="1" ht="12.95" customHeight="1" x14ac:dyDescent="0.2">
      <c r="A201" s="155" t="s">
        <v>73</v>
      </c>
      <c r="B201" s="156" t="s">
        <v>196</v>
      </c>
      <c r="C201" s="157">
        <v>56739.4663</v>
      </c>
      <c r="D201" s="158">
        <v>7.0000000000000001E-3</v>
      </c>
      <c r="E201" s="146">
        <f>+(C201-C$7)/C$8</f>
        <v>4435.0086800551235</v>
      </c>
      <c r="F201" s="146">
        <f>ROUND(2*E201,0)/2</f>
        <v>4435</v>
      </c>
      <c r="H201" s="146"/>
      <c r="K201" s="146"/>
      <c r="L201" s="146"/>
      <c r="M201" s="146"/>
      <c r="N201" s="146"/>
      <c r="O201" s="146">
        <f ca="1">+C$11+C$12*F201</f>
        <v>8.4170678062709808E-3</v>
      </c>
      <c r="P201" s="146"/>
      <c r="Q201" s="147">
        <f>+C201-15018.5</f>
        <v>41720.9663</v>
      </c>
      <c r="S201" s="9"/>
      <c r="T201" s="146"/>
      <c r="U201" s="146">
        <f>+C201-(C$7+F201*C$8)</f>
        <v>3.5889135644538328E-2</v>
      </c>
      <c r="V201" s="146"/>
      <c r="Z201" s="82">
        <f>F201</f>
        <v>4435</v>
      </c>
      <c r="AA201" s="146">
        <f>AB$3+AB$4*Z201+AB$5*Z201^2+AH201</f>
        <v>1.9326636943828969E-3</v>
      </c>
      <c r="AB201" s="146">
        <f>IF(S201&lt;&gt;0,G201-AH201, -9999)</f>
        <v>-9999</v>
      </c>
      <c r="AC201" s="146">
        <f>+G201-P201</f>
        <v>0</v>
      </c>
      <c r="AD201" s="146">
        <f>IF(S201&lt;&gt;0,G201-AA201, -9999)</f>
        <v>-9999</v>
      </c>
      <c r="AE201" s="146">
        <f>+(G201-AA201)^2*S201</f>
        <v>0</v>
      </c>
      <c r="AF201" s="82">
        <f>IF(S201&lt;&gt;0,G201-P201, -9999)</f>
        <v>-9999</v>
      </c>
      <c r="AG201" s="9"/>
      <c r="AH201" s="82">
        <f>$AB$6*($AB$11/AI201*AJ201+$AB$12)</f>
        <v>4.6976049771014763E-3</v>
      </c>
      <c r="AI201" s="82">
        <f>1+$AB$7*COS(AL201)</f>
        <v>1.2612420208690929</v>
      </c>
      <c r="AJ201" s="82">
        <f>SIN(AL201+RADIANS($AB$9))</f>
        <v>0.48590049746642583</v>
      </c>
      <c r="AK201" s="82">
        <f>$AB$7*SIN(AL201)</f>
        <v>-8.1753658085782305E-2</v>
      </c>
      <c r="AL201" s="82">
        <f>2*ATAN(AM201)</f>
        <v>2.8383049589578975</v>
      </c>
      <c r="AM201" s="82">
        <f>SQRT((1+$AB$7)/(1-$AB$7))*TAN(AN201/2)</f>
        <v>6.5437731564558064</v>
      </c>
      <c r="AN201" s="146">
        <f>$AU201+$AB$7*SIN(AO201)</f>
        <v>9.1950081269448969</v>
      </c>
      <c r="AO201" s="146">
        <f>$AU201+$AB$7*SIN(AP201)</f>
        <v>9.1950246760836496</v>
      </c>
      <c r="AP201" s="146">
        <f>$AU201+$AB$7*SIN(AQ201)</f>
        <v>9.195086763854615</v>
      </c>
      <c r="AQ201" s="146">
        <f>$AU201+$AB$7*SIN(AR201)</f>
        <v>9.1953196918904343</v>
      </c>
      <c r="AR201" s="146">
        <f>$AU201+$AB$7*SIN(AS201)</f>
        <v>9.1961934302129151</v>
      </c>
      <c r="AS201" s="146">
        <f>$AU201+$AB$7*SIN(AT201)</f>
        <v>9.1994693413834518</v>
      </c>
      <c r="AT201" s="146">
        <f>$AU201+$AB$7*SIN(AU201)</f>
        <v>9.2117301772016145</v>
      </c>
      <c r="AU201" s="146">
        <f>RADIANS($AB$9)+$AB$18*(F201-AB$15)</f>
        <v>9.2573478810636285</v>
      </c>
      <c r="AW201" s="90"/>
      <c r="AX201" s="96"/>
    </row>
    <row r="202" spans="1:50" s="82" customFormat="1" ht="12.95" customHeight="1" x14ac:dyDescent="0.2">
      <c r="A202" s="159" t="s">
        <v>2</v>
      </c>
      <c r="B202" s="160" t="s">
        <v>196</v>
      </c>
      <c r="C202" s="159">
        <v>56975.109499999788</v>
      </c>
      <c r="D202" s="159" t="s">
        <v>0</v>
      </c>
      <c r="E202" s="146">
        <f>+(C202-C$7)/C$8</f>
        <v>4492.000745438846</v>
      </c>
      <c r="F202" s="146">
        <f>ROUND(2*E202,0)/2</f>
        <v>4492</v>
      </c>
      <c r="G202" s="146">
        <f>+C202-(C$7+F202*C$8)</f>
        <v>3.0821412365185097E-3</v>
      </c>
      <c r="H202" s="146"/>
      <c r="I202" s="146"/>
      <c r="J202" s="146"/>
      <c r="K202" s="146">
        <f>G202</f>
        <v>3.0821412365185097E-3</v>
      </c>
      <c r="L202" s="146"/>
      <c r="O202" s="146">
        <f ca="1">+C$11+C$12*F202</f>
        <v>7.8029972094133121E-3</v>
      </c>
      <c r="P202" s="146"/>
      <c r="Q202" s="147">
        <f>+C202-15018.5</f>
        <v>41956.609499999788</v>
      </c>
      <c r="S202" s="9">
        <v>1</v>
      </c>
      <c r="T202" s="146"/>
      <c r="U202" s="146"/>
      <c r="V202" s="146"/>
      <c r="Z202" s="82">
        <f>F202</f>
        <v>4492</v>
      </c>
      <c r="AA202" s="146">
        <f>AB$3+AB$4*Z202+AB$5*Z202^2+AH202</f>
        <v>3.3176761564186223E-3</v>
      </c>
      <c r="AB202" s="146">
        <f>IF(S202&lt;&gt;0,G202-AH202, -9999)</f>
        <v>-3.0652606832798661E-3</v>
      </c>
      <c r="AC202" s="146">
        <f>+G202-P202</f>
        <v>3.0821412365185097E-3</v>
      </c>
      <c r="AD202" s="146">
        <f>IF(S202&lt;&gt;0,G202-AA202, -9999)</f>
        <v>-2.355349199001126E-4</v>
      </c>
      <c r="AE202" s="146">
        <f>+(G202-AA202)^2*S202</f>
        <v>5.5476698492352456E-8</v>
      </c>
      <c r="AF202" s="82">
        <f>IF(S202&lt;&gt;0,G202-P202, -9999)</f>
        <v>3.0821412365185097E-3</v>
      </c>
      <c r="AG202" s="9"/>
      <c r="AH202" s="82">
        <f>$AB$6*($AB$11/AI202*AJ202+$AB$12)</f>
        <v>6.1474019197983757E-3</v>
      </c>
      <c r="AI202" s="82">
        <f>1+$AB$7*COS(AL202)</f>
        <v>1.2737345279988108</v>
      </c>
      <c r="AJ202" s="82">
        <f>SIN(AL202+RADIANS($AB$9))</f>
        <v>0.72646556120469419</v>
      </c>
      <c r="AK202" s="82">
        <f>$AB$7*SIN(AL202)</f>
        <v>6.7989664124402948E-4</v>
      </c>
      <c r="AL202" s="82">
        <f>2*ATAN(AM202)</f>
        <v>-3.1391088776186455</v>
      </c>
      <c r="AM202" s="82">
        <f>SQRT((1+$AB$7)/(1-$AB$7))*TAN(AN202/2)</f>
        <v>-805.22518739293889</v>
      </c>
      <c r="AN202" s="146">
        <f>$AU202+$AB$7*SIN(AO202)</f>
        <v>9.4266534749783268</v>
      </c>
      <c r="AO202" s="146">
        <f>$AU202+$AB$7*SIN(AP202)</f>
        <v>9.4266533181078902</v>
      </c>
      <c r="AP202" s="146">
        <f>$AU202+$AB$7*SIN(AQ202)</f>
        <v>9.4266527450335698</v>
      </c>
      <c r="AQ202" s="146">
        <f>$AU202+$AB$7*SIN(AR202)</f>
        <v>9.4266506514958497</v>
      </c>
      <c r="AR202" s="146">
        <f>$AU202+$AB$7*SIN(AS202)</f>
        <v>9.4266430034474489</v>
      </c>
      <c r="AS202" s="146">
        <f>$AU202+$AB$7*SIN(AT202)</f>
        <v>9.4266150638303028</v>
      </c>
      <c r="AT202" s="146">
        <f>$AU202+$AB$7*SIN(AU202)</f>
        <v>9.4265129956851332</v>
      </c>
      <c r="AU202" s="146">
        <f>RADIANS($AB$9)+$AB$18*(F202-AB$15)</f>
        <v>9.426140123639879</v>
      </c>
      <c r="AW202" s="90"/>
      <c r="AX202" s="96"/>
    </row>
    <row r="203" spans="1:50" s="82" customFormat="1" ht="12.95" customHeight="1" x14ac:dyDescent="0.2">
      <c r="A203" s="159" t="s">
        <v>2</v>
      </c>
      <c r="B203" s="160" t="s">
        <v>191</v>
      </c>
      <c r="C203" s="159">
        <v>56977.174999999814</v>
      </c>
      <c r="D203" s="159" t="s">
        <v>0</v>
      </c>
      <c r="E203" s="146">
        <f>+(C203-C$7)/C$8</f>
        <v>4492.5003020186732</v>
      </c>
      <c r="F203" s="146">
        <f>ROUND(2*E203,0)/2</f>
        <v>4492.5</v>
      </c>
      <c r="G203" s="146">
        <f>+C203-(C$7+F203*C$8)</f>
        <v>1.2487465792219155E-3</v>
      </c>
      <c r="H203" s="146"/>
      <c r="I203" s="146"/>
      <c r="J203" s="146"/>
      <c r="K203" s="146">
        <f>G203</f>
        <v>1.2487465792219155E-3</v>
      </c>
      <c r="L203" s="146"/>
      <c r="O203" s="146">
        <f ca="1">+C$11+C$12*F203</f>
        <v>7.7976106252303501E-3</v>
      </c>
      <c r="P203" s="146"/>
      <c r="Q203" s="147">
        <f>+C203-15018.5</f>
        <v>41958.674999999814</v>
      </c>
      <c r="S203" s="9">
        <v>1</v>
      </c>
      <c r="T203" s="146"/>
      <c r="U203" s="146"/>
      <c r="V203" s="146"/>
      <c r="Z203" s="82">
        <f>F203</f>
        <v>4492.5</v>
      </c>
      <c r="AA203" s="146">
        <f>AB$3+AB$4*Z203+AB$5*Z203^2+AH203</f>
        <v>3.3285107629077311E-3</v>
      </c>
      <c r="AB203" s="146">
        <f>IF(S203&lt;&gt;0,G203-AH203, -9999)</f>
        <v>-4.9100584933768447E-3</v>
      </c>
      <c r="AC203" s="146">
        <f>+G203-P203</f>
        <v>1.2487465792219155E-3</v>
      </c>
      <c r="AD203" s="146">
        <f>IF(S203&lt;&gt;0,G203-AA203, -9999)</f>
        <v>-2.0797641836858157E-3</v>
      </c>
      <c r="AE203" s="146">
        <f>+(G203-AA203)^2*S203</f>
        <v>4.3254190597423277E-6</v>
      </c>
      <c r="AF203" s="82">
        <f>IF(S203&lt;&gt;0,G203-P203, -9999)</f>
        <v>1.2487465792219155E-3</v>
      </c>
      <c r="AG203" s="9"/>
      <c r="AH203" s="82">
        <f>$AB$6*($AB$11/AI203*AJ203+$AB$12)</f>
        <v>6.1588050725987602E-3</v>
      </c>
      <c r="AI203" s="82">
        <f>1+$AB$7*COS(AL203)</f>
        <v>1.2737316948181474</v>
      </c>
      <c r="AJ203" s="82">
        <f>SIN(AL203+RADIANS($AB$9))</f>
        <v>0.7283182139687151</v>
      </c>
      <c r="AK203" s="82">
        <f>$AB$7*SIN(AL203)</f>
        <v>1.4189186583931821E-3</v>
      </c>
      <c r="AL203" s="82">
        <f>2*ATAN(AM203)</f>
        <v>-3.1364090888920977</v>
      </c>
      <c r="AM203" s="82">
        <f>SQRT((1+$AB$7)/(1-$AB$7))*TAN(AN203/2)</f>
        <v>-385.83400389759652</v>
      </c>
      <c r="AN203" s="146">
        <f>$AU203+$AB$7*SIN(AO203)</f>
        <v>9.4286921046231775</v>
      </c>
      <c r="AO203" s="146">
        <f>$AU203+$AB$7*SIN(AP203)</f>
        <v>9.4286917772499503</v>
      </c>
      <c r="AP203" s="146">
        <f>$AU203+$AB$7*SIN(AQ203)</f>
        <v>9.4286905812929547</v>
      </c>
      <c r="AQ203" s="146">
        <f>$AU203+$AB$7*SIN(AR203)</f>
        <v>9.4286862122334174</v>
      </c>
      <c r="AR203" s="146">
        <f>$AU203+$AB$7*SIN(AS203)</f>
        <v>9.4286702512243181</v>
      </c>
      <c r="AS203" s="146">
        <f>$AU203+$AB$7*SIN(AT203)</f>
        <v>9.4286119426174846</v>
      </c>
      <c r="AT203" s="146">
        <f>$AU203+$AB$7*SIN(AU203)</f>
        <v>9.4283989302781723</v>
      </c>
      <c r="AU203" s="146">
        <f>RADIANS($AB$9)+$AB$18*(F203-AB$15)</f>
        <v>9.4276207573466877</v>
      </c>
      <c r="AW203" s="90"/>
      <c r="AX203" s="96"/>
    </row>
    <row r="204" spans="1:50" s="82" customFormat="1" ht="12.95" customHeight="1" x14ac:dyDescent="0.2">
      <c r="A204" s="64" t="s">
        <v>69</v>
      </c>
      <c r="B204" s="65" t="s">
        <v>196</v>
      </c>
      <c r="C204" s="64">
        <v>57020.591099999998</v>
      </c>
      <c r="D204" s="64">
        <v>1E-4</v>
      </c>
      <c r="E204" s="146">
        <f>+(C204-C$7)/C$8</f>
        <v>4503.00080960777</v>
      </c>
      <c r="F204" s="146">
        <f>ROUND(2*E204,0)/2</f>
        <v>4503</v>
      </c>
      <c r="G204" s="146">
        <f>+C204-(C$7+F204*C$8)</f>
        <v>3.3474583542556502E-3</v>
      </c>
      <c r="H204" s="146"/>
      <c r="I204" s="146"/>
      <c r="J204" s="146"/>
      <c r="K204" s="146">
        <f>G204</f>
        <v>3.3474583542556502E-3</v>
      </c>
      <c r="L204" s="146"/>
      <c r="O204" s="146">
        <f ca="1">+C$11+C$12*F204</f>
        <v>7.684492357388148E-3</v>
      </c>
      <c r="P204" s="146"/>
      <c r="Q204" s="147">
        <f>+C204-15018.5</f>
        <v>42002.091099999998</v>
      </c>
      <c r="S204" s="9">
        <v>1</v>
      </c>
      <c r="T204" s="146"/>
      <c r="U204" s="146"/>
      <c r="V204" s="146"/>
      <c r="Z204" s="82">
        <f>F204</f>
        <v>4503</v>
      </c>
      <c r="AA204" s="146">
        <f>AB$3+AB$4*Z204+AB$5*Z204^2+AH204</f>
        <v>3.5500181122545332E-3</v>
      </c>
      <c r="AB204" s="146">
        <f>IF(S204&lt;&gt;0,G204-AH204, -9999)</f>
        <v>-3.0447945903454348E-3</v>
      </c>
      <c r="AC204" s="146">
        <f>+G204-P204</f>
        <v>3.3474583542556502E-3</v>
      </c>
      <c r="AD204" s="146">
        <f>IF(S204&lt;&gt;0,G204-AA204, -9999)</f>
        <v>-2.02559757998883E-4</v>
      </c>
      <c r="AE204" s="146">
        <f>+(G204-AA204)^2*S204</f>
        <v>4.1030455560566047E-8</v>
      </c>
      <c r="AF204" s="82">
        <f>IF(S204&lt;&gt;0,G204-P204, -9999)</f>
        <v>3.3474583542556502E-3</v>
      </c>
      <c r="AG204" s="9"/>
      <c r="AH204" s="82">
        <f>$AB$6*($AB$11/AI204*AJ204+$AB$12)</f>
        <v>6.392252944601085E-3</v>
      </c>
      <c r="AI204" s="82">
        <f>1+$AB$7*COS(AL204)</f>
        <v>1.2732117530943126</v>
      </c>
      <c r="AJ204" s="82">
        <f>SIN(AL204+RADIANS($AB$9))</f>
        <v>0.76596641495450146</v>
      </c>
      <c r="AK204" s="82">
        <f>$AB$7*SIN(AL204)</f>
        <v>1.6923121736456184E-2</v>
      </c>
      <c r="AL204" s="82">
        <f>2*ATAN(AM204)</f>
        <v>-3.0797302774846238</v>
      </c>
      <c r="AM204" s="82">
        <f>SQRT((1+$AB$7)/(1-$AB$7))*TAN(AN204/2)</f>
        <v>-32.319517283314411</v>
      </c>
      <c r="AN204" s="146">
        <f>$AU204+$AB$7*SIN(AO204)</f>
        <v>9.4714970069962945</v>
      </c>
      <c r="AO204" s="146">
        <f>$AU204+$AB$7*SIN(AP204)</f>
        <v>9.4714931231659794</v>
      </c>
      <c r="AP204" s="146">
        <f>$AU204+$AB$7*SIN(AQ204)</f>
        <v>9.4714789194088915</v>
      </c>
      <c r="AQ204" s="146">
        <f>$AU204+$AB$7*SIN(AR204)</f>
        <v>9.4714269741931467</v>
      </c>
      <c r="AR204" s="146">
        <f>$AU204+$AB$7*SIN(AS204)</f>
        <v>9.4712370040182918</v>
      </c>
      <c r="AS204" s="146">
        <f>$AU204+$AB$7*SIN(AT204)</f>
        <v>9.4705422734773599</v>
      </c>
      <c r="AT204" s="146">
        <f>$AU204+$AB$7*SIN(AU204)</f>
        <v>9.4680017944134445</v>
      </c>
      <c r="AU204" s="146">
        <f>RADIANS($AB$9)+$AB$18*(F204-AB$15)</f>
        <v>9.4587140651896817</v>
      </c>
      <c r="AW204" s="90"/>
      <c r="AX204" s="96"/>
    </row>
    <row r="205" spans="1:50" s="82" customFormat="1" ht="12.95" customHeight="1" x14ac:dyDescent="0.2">
      <c r="A205" s="148" t="s">
        <v>238</v>
      </c>
      <c r="B205" s="65" t="s">
        <v>191</v>
      </c>
      <c r="C205" s="64">
        <v>57035.064999999944</v>
      </c>
      <c r="D205" s="64"/>
      <c r="E205" s="146">
        <f>+(C205-C$7)/C$8</f>
        <v>4506.5014302713626</v>
      </c>
      <c r="F205" s="146">
        <f>ROUND(2*E205,0)/2</f>
        <v>4506.5</v>
      </c>
      <c r="G205" s="146">
        <f>+C205-(C$7+F205*C$8)</f>
        <v>5.9136955023859628E-3</v>
      </c>
      <c r="H205" s="146"/>
      <c r="I205" s="146">
        <f>G205</f>
        <v>5.9136955023859628E-3</v>
      </c>
      <c r="L205" s="146"/>
      <c r="M205" s="146"/>
      <c r="N205" s="146"/>
      <c r="O205" s="146">
        <f ca="1">+C$11+C$12*F205</f>
        <v>7.6467862681074208E-3</v>
      </c>
      <c r="P205" s="146"/>
      <c r="Q205" s="147">
        <f>+C205-15018.5</f>
        <v>42016.564999999944</v>
      </c>
      <c r="S205" s="9">
        <v>0.1</v>
      </c>
      <c r="T205" s="146"/>
      <c r="U205" s="146"/>
      <c r="V205" s="146"/>
      <c r="Z205" s="82">
        <f>F205</f>
        <v>4506.5</v>
      </c>
      <c r="AA205" s="146">
        <f>AB$3+AB$4*Z205+AB$5*Z205^2+AH205</f>
        <v>3.6212418646295241E-3</v>
      </c>
      <c r="AB205" s="146">
        <f>IF(S205&lt;&gt;0,G205-AH205, -9999)</f>
        <v>-5.5376181431354352E-4</v>
      </c>
      <c r="AC205" s="146">
        <f>+G205-P205</f>
        <v>5.9136955023859628E-3</v>
      </c>
      <c r="AD205" s="146">
        <f>IF(S205&lt;&gt;0,G205-AA205, -9999)</f>
        <v>2.2924536377564387E-3</v>
      </c>
      <c r="AE205" s="146">
        <f>+(G205-AA205)^2*S205</f>
        <v>5.2553436812627296E-7</v>
      </c>
      <c r="AF205" s="82">
        <f>IF(S205&lt;&gt;0,G205-P205, -9999)</f>
        <v>5.9136955023859628E-3</v>
      </c>
      <c r="AG205" s="9"/>
      <c r="AH205" s="82">
        <f>$AB$6*($AB$11/AI205*AJ205+$AB$12)</f>
        <v>6.4674573166995063E-3</v>
      </c>
      <c r="AI205" s="82">
        <f>1+$AB$7*COS(AL205)</f>
        <v>1.2728436187638497</v>
      </c>
      <c r="AJ205" s="82">
        <f>SIN(AL205+RADIANS($AB$9))</f>
        <v>0.77796541430273236</v>
      </c>
      <c r="AK205" s="82">
        <f>$AB$7*SIN(AL205)</f>
        <v>2.2077449536158953E-2</v>
      </c>
      <c r="AL205" s="82">
        <f>2*ATAN(AM205)</f>
        <v>-3.0608524310520204</v>
      </c>
      <c r="AM205" s="82">
        <f>SQRT((1+$AB$7)/(1-$AB$7))*TAN(AN205/2)</f>
        <v>-24.757343017514973</v>
      </c>
      <c r="AN205" s="146">
        <f>$AU205+$AB$7*SIN(AO205)</f>
        <v>9.4857596130875237</v>
      </c>
      <c r="AO205" s="146">
        <f>$AU205+$AB$7*SIN(AP205)</f>
        <v>9.4857545653939379</v>
      </c>
      <c r="AP205" s="146">
        <f>$AU205+$AB$7*SIN(AQ205)</f>
        <v>9.4857360910211046</v>
      </c>
      <c r="AQ205" s="146">
        <f>$AU205+$AB$7*SIN(AR205)</f>
        <v>9.4856684756737568</v>
      </c>
      <c r="AR205" s="146">
        <f>$AU205+$AB$7*SIN(AS205)</f>
        <v>9.4854210090143471</v>
      </c>
      <c r="AS205" s="146">
        <f>$AU205+$AB$7*SIN(AT205)</f>
        <v>9.4845153328055165</v>
      </c>
      <c r="AT205" s="146">
        <f>$AU205+$AB$7*SIN(AU205)</f>
        <v>9.4812011599462362</v>
      </c>
      <c r="AU205" s="146">
        <f>RADIANS($AB$9)+$AB$18*(F205-AB$15)</f>
        <v>9.4690785011373464</v>
      </c>
      <c r="AW205" s="90"/>
      <c r="AX205" s="96"/>
    </row>
    <row r="206" spans="1:50" s="82" customFormat="1" ht="12.95" customHeight="1" x14ac:dyDescent="0.2">
      <c r="A206" s="148" t="s">
        <v>238</v>
      </c>
      <c r="B206" s="65" t="s">
        <v>191</v>
      </c>
      <c r="C206" s="64">
        <v>57035.064999999944</v>
      </c>
      <c r="D206" s="64" t="s">
        <v>218</v>
      </c>
      <c r="E206" s="146">
        <f>+(C206-C$7)/C$8</f>
        <v>4506.5014302713626</v>
      </c>
      <c r="F206" s="146">
        <f>ROUND(2*E206,0)/2</f>
        <v>4506.5</v>
      </c>
      <c r="G206" s="146">
        <f>+C206-(C$7+F206*C$8)</f>
        <v>5.9136955023859628E-3</v>
      </c>
      <c r="H206" s="146"/>
      <c r="I206" s="146">
        <f>G206</f>
        <v>5.9136955023859628E-3</v>
      </c>
      <c r="L206" s="146"/>
      <c r="M206" s="146"/>
      <c r="N206" s="146"/>
      <c r="O206" s="146">
        <f ca="1">+C$11+C$12*F206</f>
        <v>7.6467862681074208E-3</v>
      </c>
      <c r="P206" s="146"/>
      <c r="Q206" s="147">
        <f>+C206-15018.5</f>
        <v>42016.564999999944</v>
      </c>
      <c r="S206" s="9">
        <v>0.1</v>
      </c>
      <c r="T206" s="146"/>
      <c r="U206" s="146"/>
      <c r="V206" s="146"/>
      <c r="Z206" s="82">
        <f>F206</f>
        <v>4506.5</v>
      </c>
      <c r="AA206" s="146">
        <f>AB$3+AB$4*Z206+AB$5*Z206^2+AH206</f>
        <v>3.6212418646295241E-3</v>
      </c>
      <c r="AB206" s="146">
        <f>IF(S206&lt;&gt;0,G206-AH206, -9999)</f>
        <v>-5.5376181431354352E-4</v>
      </c>
      <c r="AC206" s="146">
        <f>+G206-P206</f>
        <v>5.9136955023859628E-3</v>
      </c>
      <c r="AD206" s="146">
        <f>IF(S206&lt;&gt;0,G206-AA206, -9999)</f>
        <v>2.2924536377564387E-3</v>
      </c>
      <c r="AE206" s="146">
        <f>+(G206-AA206)^2*S206</f>
        <v>5.2553436812627296E-7</v>
      </c>
      <c r="AF206" s="82">
        <f>IF(S206&lt;&gt;0,G206-P206, -9999)</f>
        <v>5.9136955023859628E-3</v>
      </c>
      <c r="AG206" s="9"/>
      <c r="AH206" s="82">
        <f>$AB$6*($AB$11/AI206*AJ206+$AB$12)</f>
        <v>6.4674573166995063E-3</v>
      </c>
      <c r="AI206" s="82">
        <f>1+$AB$7*COS(AL206)</f>
        <v>1.2728436187638497</v>
      </c>
      <c r="AJ206" s="82">
        <f>SIN(AL206+RADIANS($AB$9))</f>
        <v>0.77796541430273236</v>
      </c>
      <c r="AK206" s="82">
        <f>$AB$7*SIN(AL206)</f>
        <v>2.2077449536158953E-2</v>
      </c>
      <c r="AL206" s="82">
        <f>2*ATAN(AM206)</f>
        <v>-3.0608524310520204</v>
      </c>
      <c r="AM206" s="82">
        <f>SQRT((1+$AB$7)/(1-$AB$7))*TAN(AN206/2)</f>
        <v>-24.757343017514973</v>
      </c>
      <c r="AN206" s="146">
        <f>$AU206+$AB$7*SIN(AO206)</f>
        <v>9.4857596130875237</v>
      </c>
      <c r="AO206" s="146">
        <f>$AU206+$AB$7*SIN(AP206)</f>
        <v>9.4857545653939379</v>
      </c>
      <c r="AP206" s="146">
        <f>$AU206+$AB$7*SIN(AQ206)</f>
        <v>9.4857360910211046</v>
      </c>
      <c r="AQ206" s="146">
        <f>$AU206+$AB$7*SIN(AR206)</f>
        <v>9.4856684756737568</v>
      </c>
      <c r="AR206" s="146">
        <f>$AU206+$AB$7*SIN(AS206)</f>
        <v>9.4854210090143471</v>
      </c>
      <c r="AS206" s="146">
        <f>$AU206+$AB$7*SIN(AT206)</f>
        <v>9.4845153328055165</v>
      </c>
      <c r="AT206" s="146">
        <f>$AU206+$AB$7*SIN(AU206)</f>
        <v>9.4812011599462362</v>
      </c>
      <c r="AU206" s="146">
        <f>RADIANS($AB$9)+$AB$18*(F206-AB$15)</f>
        <v>9.4690785011373464</v>
      </c>
      <c r="AW206" s="90"/>
      <c r="AX206" s="96"/>
    </row>
    <row r="207" spans="1:50" s="82" customFormat="1" ht="12.95" customHeight="1" x14ac:dyDescent="0.2">
      <c r="A207" s="64" t="s">
        <v>74</v>
      </c>
      <c r="B207" s="65" t="s">
        <v>191</v>
      </c>
      <c r="C207" s="64">
        <v>57035.065000000002</v>
      </c>
      <c r="D207" s="64" t="s">
        <v>218</v>
      </c>
      <c r="E207" s="146">
        <f>+(C207-C$7)/C$8</f>
        <v>4506.5014302713771</v>
      </c>
      <c r="F207" s="146">
        <f>ROUND(2*E207,0)/2</f>
        <v>4506.5</v>
      </c>
      <c r="G207" s="146">
        <f>+C207-(C$7+F207*C$8)</f>
        <v>5.9136955605936237E-3</v>
      </c>
      <c r="H207" s="146"/>
      <c r="I207" s="146">
        <f>G207</f>
        <v>5.9136955605936237E-3</v>
      </c>
      <c r="L207" s="146"/>
      <c r="M207" s="146"/>
      <c r="N207" s="146"/>
      <c r="O207" s="146">
        <f ca="1">+C$11+C$12*F207</f>
        <v>7.6467862681074208E-3</v>
      </c>
      <c r="P207" s="146"/>
      <c r="Q207" s="147">
        <f>+C207-15018.5</f>
        <v>42016.565000000002</v>
      </c>
      <c r="S207" s="9">
        <v>0.1</v>
      </c>
      <c r="T207" s="146"/>
      <c r="U207" s="146"/>
      <c r="V207" s="146"/>
      <c r="Z207" s="82">
        <f>F207</f>
        <v>4506.5</v>
      </c>
      <c r="AA207" s="146">
        <f>AB$3+AB$4*Z207+AB$5*Z207^2+AH207</f>
        <v>3.6212418646295241E-3</v>
      </c>
      <c r="AB207" s="146">
        <f>IF(S207&lt;&gt;0,G207-AH207, -9999)</f>
        <v>-5.537617561058826E-4</v>
      </c>
      <c r="AC207" s="146">
        <f>+G207-P207</f>
        <v>5.9136955605936237E-3</v>
      </c>
      <c r="AD207" s="146">
        <f>IF(S207&lt;&gt;0,G207-AA207, -9999)</f>
        <v>2.2924536959640996E-3</v>
      </c>
      <c r="AE207" s="146">
        <f>+(G207-AA207)^2*S207</f>
        <v>5.2553439481394607E-7</v>
      </c>
      <c r="AF207" s="82">
        <f>IF(S207&lt;&gt;0,G207-P207, -9999)</f>
        <v>5.9136955605936237E-3</v>
      </c>
      <c r="AG207" s="9"/>
      <c r="AH207" s="82">
        <f>$AB$6*($AB$11/AI207*AJ207+$AB$12)</f>
        <v>6.4674573166995063E-3</v>
      </c>
      <c r="AI207" s="82">
        <f>1+$AB$7*COS(AL207)</f>
        <v>1.2728436187638497</v>
      </c>
      <c r="AJ207" s="82">
        <f>SIN(AL207+RADIANS($AB$9))</f>
        <v>0.77796541430273236</v>
      </c>
      <c r="AK207" s="82">
        <f>$AB$7*SIN(AL207)</f>
        <v>2.2077449536158953E-2</v>
      </c>
      <c r="AL207" s="82">
        <f>2*ATAN(AM207)</f>
        <v>-3.0608524310520204</v>
      </c>
      <c r="AM207" s="82">
        <f>SQRT((1+$AB$7)/(1-$AB$7))*TAN(AN207/2)</f>
        <v>-24.757343017514973</v>
      </c>
      <c r="AN207" s="146">
        <f>$AU207+$AB$7*SIN(AO207)</f>
        <v>9.4857596130875237</v>
      </c>
      <c r="AO207" s="146">
        <f>$AU207+$AB$7*SIN(AP207)</f>
        <v>9.4857545653939379</v>
      </c>
      <c r="AP207" s="146">
        <f>$AU207+$AB$7*SIN(AQ207)</f>
        <v>9.4857360910211046</v>
      </c>
      <c r="AQ207" s="146">
        <f>$AU207+$AB$7*SIN(AR207)</f>
        <v>9.4856684756737568</v>
      </c>
      <c r="AR207" s="146">
        <f>$AU207+$AB$7*SIN(AS207)</f>
        <v>9.4854210090143471</v>
      </c>
      <c r="AS207" s="146">
        <f>$AU207+$AB$7*SIN(AT207)</f>
        <v>9.4845153328055165</v>
      </c>
      <c r="AT207" s="146">
        <f>$AU207+$AB$7*SIN(AU207)</f>
        <v>9.4812011599462362</v>
      </c>
      <c r="AU207" s="146">
        <f>RADIANS($AB$9)+$AB$18*(F207-AB$15)</f>
        <v>9.4690785011373464</v>
      </c>
      <c r="AW207" s="90"/>
      <c r="AX207" s="96"/>
    </row>
    <row r="208" spans="1:50" s="82" customFormat="1" ht="12.95" customHeight="1" x14ac:dyDescent="0.2">
      <c r="A208" s="155" t="s">
        <v>73</v>
      </c>
      <c r="B208" s="156" t="s">
        <v>196</v>
      </c>
      <c r="C208" s="157">
        <v>57322.420400000003</v>
      </c>
      <c r="D208" s="158">
        <v>1.7000000000000001E-2</v>
      </c>
      <c r="E208" s="146">
        <f>+(C208-C$7)/C$8</f>
        <v>4576.000476902811</v>
      </c>
      <c r="F208" s="146">
        <f>ROUND(2*E208,0)/2</f>
        <v>4576</v>
      </c>
      <c r="G208" s="146">
        <f>+C208-(C$7+F208*C$8)</f>
        <v>1.9718342155101709E-3</v>
      </c>
      <c r="H208" s="146"/>
      <c r="K208" s="146">
        <f>G208</f>
        <v>1.9718342155101709E-3</v>
      </c>
      <c r="L208" s="146"/>
      <c r="M208" s="146"/>
      <c r="N208" s="146"/>
      <c r="O208" s="146">
        <f ca="1">+C$11+C$12*F208</f>
        <v>6.8980510666757019E-3</v>
      </c>
      <c r="P208" s="146"/>
      <c r="Q208" s="147">
        <f>+C208-15018.5</f>
        <v>42303.920400000003</v>
      </c>
      <c r="S208" s="9">
        <v>1</v>
      </c>
      <c r="T208" s="146"/>
      <c r="U208" s="146"/>
      <c r="V208" s="146"/>
      <c r="Z208" s="82">
        <f>F208</f>
        <v>4576</v>
      </c>
      <c r="AA208" s="146">
        <f>AB$3+AB$4*Z208+AB$5*Z208^2+AH208</f>
        <v>4.737645477189736E-3</v>
      </c>
      <c r="AB208" s="146">
        <f>IF(S208&lt;&gt;0,G208-AH208, -9999)</f>
        <v>-5.6911165762010612E-3</v>
      </c>
      <c r="AC208" s="146">
        <f>+G208-P208</f>
        <v>1.9718342155101709E-3</v>
      </c>
      <c r="AD208" s="146">
        <f>IF(S208&lt;&gt;0,G208-AA208, -9999)</f>
        <v>-2.7658112616795651E-3</v>
      </c>
      <c r="AE208" s="146">
        <f>+(G208-AA208)^2*S208</f>
        <v>7.6497119352335079E-6</v>
      </c>
      <c r="AF208" s="82">
        <f>IF(S208&lt;&gt;0,G208-P208, -9999)</f>
        <v>1.9718342155101709E-3</v>
      </c>
      <c r="AG208" s="9"/>
      <c r="AH208" s="82">
        <f>$AB$6*($AB$11/AI208*AJ208+$AB$12)</f>
        <v>7.6629507917112321E-3</v>
      </c>
      <c r="AI208" s="82">
        <f>1+$AB$7*COS(AL208)</f>
        <v>1.2465451855495535</v>
      </c>
      <c r="AJ208" s="82">
        <f>SIN(AL208+RADIANS($AB$9))</f>
        <v>0.95214188473719741</v>
      </c>
      <c r="AK208" s="82">
        <f>$AB$7*SIN(AL208)</f>
        <v>0.11893916747863509</v>
      </c>
      <c r="AL208" s="82">
        <f>2*ATAN(AM208)</f>
        <v>-2.6921049352421949</v>
      </c>
      <c r="AM208" s="82">
        <f>SQRT((1+$AB$7)/(1-$AB$7))*TAN(AN208/2)</f>
        <v>-4.3743416818326555</v>
      </c>
      <c r="AN208" s="146">
        <f>$AU208+$AB$7*SIN(AO208)</f>
        <v>9.7666519860230476</v>
      </c>
      <c r="AO208" s="146">
        <f>$AU208+$AB$7*SIN(AP208)</f>
        <v>9.7666315357796805</v>
      </c>
      <c r="AP208" s="146">
        <f>$AU208+$AB$7*SIN(AQ208)</f>
        <v>9.7665522403165426</v>
      </c>
      <c r="AQ208" s="146">
        <f>$AU208+$AB$7*SIN(AR208)</f>
        <v>9.7662447946812492</v>
      </c>
      <c r="AR208" s="146">
        <f>$AU208+$AB$7*SIN(AS208)</f>
        <v>9.7650530787747218</v>
      </c>
      <c r="AS208" s="146">
        <f>$AU208+$AB$7*SIN(AT208)</f>
        <v>9.7604384972375726</v>
      </c>
      <c r="AT208" s="146">
        <f>$AU208+$AB$7*SIN(AU208)</f>
        <v>9.7426386111868304</v>
      </c>
      <c r="AU208" s="146">
        <f>RADIANS($AB$9)+$AB$18*(F208-AB$15)</f>
        <v>9.6748865863838276</v>
      </c>
      <c r="AW208" s="90"/>
      <c r="AX208" s="96"/>
    </row>
    <row r="209" spans="1:50" s="82" customFormat="1" ht="12.95" customHeight="1" x14ac:dyDescent="0.2">
      <c r="A209" s="148" t="s">
        <v>238</v>
      </c>
      <c r="B209" s="65" t="s">
        <v>196</v>
      </c>
      <c r="C209" s="64">
        <v>57347.23499999987</v>
      </c>
      <c r="D209" s="64"/>
      <c r="E209" s="146">
        <f>+(C209-C$7)/C$8</f>
        <v>4582.0020729839398</v>
      </c>
      <c r="F209" s="146">
        <f>ROUND(2*E209,0)/2</f>
        <v>4582</v>
      </c>
      <c r="G209" s="146">
        <f>+C209-(C$7+F209*C$8)</f>
        <v>8.5710978455608711E-3</v>
      </c>
      <c r="H209" s="146"/>
      <c r="I209" s="146">
        <f>G209</f>
        <v>8.5710978455608711E-3</v>
      </c>
      <c r="L209" s="146"/>
      <c r="M209" s="146"/>
      <c r="N209" s="146"/>
      <c r="O209" s="146">
        <f ca="1">+C$11+C$12*F209</f>
        <v>6.8334120564801648E-3</v>
      </c>
      <c r="P209" s="146"/>
      <c r="Q209" s="147">
        <f>+C209-15018.5</f>
        <v>42328.73499999987</v>
      </c>
      <c r="S209" s="9">
        <v>0.1</v>
      </c>
      <c r="T209" s="146"/>
      <c r="U209" s="146"/>
      <c r="V209" s="146"/>
      <c r="Z209" s="82">
        <f>F209</f>
        <v>4582</v>
      </c>
      <c r="AA209" s="146">
        <f>AB$3+AB$4*Z209+AB$5*Z209^2+AH209</f>
        <v>4.8058130718070143E-3</v>
      </c>
      <c r="AB209" s="146">
        <f>IF(S209&lt;&gt;0,G209-AH209, -9999)</f>
        <v>8.3314743879043217E-4</v>
      </c>
      <c r="AC209" s="146">
        <f>+G209-P209</f>
        <v>8.5710978455608711E-3</v>
      </c>
      <c r="AD209" s="146">
        <f>IF(S209&lt;&gt;0,G209-AA209, -9999)</f>
        <v>3.7652847737538568E-3</v>
      </c>
      <c r="AE209" s="146">
        <f>+(G209-AA209)^2*S209</f>
        <v>1.4177369427462635E-6</v>
      </c>
      <c r="AF209" s="82">
        <f>IF(S209&lt;&gt;0,G209-P209, -9999)</f>
        <v>8.5710978455608711E-3</v>
      </c>
      <c r="AG209" s="9"/>
      <c r="AH209" s="82">
        <f>$AB$6*($AB$11/AI209*AJ209+$AB$12)</f>
        <v>7.7379504067704389E-3</v>
      </c>
      <c r="AI209" s="82">
        <f>1+$AB$7*COS(AL209)</f>
        <v>1.2427482384815367</v>
      </c>
      <c r="AJ209" s="82">
        <f>SIN(AL209+RADIANS($AB$9))</f>
        <v>0.9611407237457249</v>
      </c>
      <c r="AK209" s="82">
        <f>$AB$7*SIN(AL209)</f>
        <v>0.12650828744507436</v>
      </c>
      <c r="AL209" s="82">
        <f>2*ATAN(AM209)</f>
        <v>-2.6611684218742635</v>
      </c>
      <c r="AM209" s="82">
        <f>SQRT((1+$AB$7)/(1-$AB$7))*TAN(AN209/2)</f>
        <v>-4.0826069285025417</v>
      </c>
      <c r="AN209" s="146">
        <f>$AU209+$AB$7*SIN(AO209)</f>
        <v>9.7905579273214212</v>
      </c>
      <c r="AO209" s="146">
        <f>$AU209+$AB$7*SIN(AP209)</f>
        <v>9.7905371102923553</v>
      </c>
      <c r="AP209" s="146">
        <f>$AU209+$AB$7*SIN(AQ209)</f>
        <v>9.790455676855693</v>
      </c>
      <c r="AQ209" s="146">
        <f>$AU209+$AB$7*SIN(AR209)</f>
        <v>9.7901371445169403</v>
      </c>
      <c r="AR209" s="146">
        <f>$AU209+$AB$7*SIN(AS209)</f>
        <v>9.7888915563082968</v>
      </c>
      <c r="AS209" s="146">
        <f>$AU209+$AB$7*SIN(AT209)</f>
        <v>9.7840264590869097</v>
      </c>
      <c r="AT209" s="146">
        <f>$AU209+$AB$7*SIN(AU209)</f>
        <v>9.7651075666450016</v>
      </c>
      <c r="AU209" s="146">
        <f>RADIANS($AB$9)+$AB$18*(F209-AB$15)</f>
        <v>9.6926541908655377</v>
      </c>
      <c r="AW209" s="90"/>
      <c r="AX209" s="96"/>
    </row>
    <row r="210" spans="1:50" s="82" customFormat="1" ht="12.95" customHeight="1" x14ac:dyDescent="0.2">
      <c r="A210" s="148" t="s">
        <v>238</v>
      </c>
      <c r="B210" s="65" t="s">
        <v>196</v>
      </c>
      <c r="C210" s="64">
        <v>57347.23499999987</v>
      </c>
      <c r="D210" s="64" t="s">
        <v>218</v>
      </c>
      <c r="E210" s="146">
        <f>+(C210-C$7)/C$8</f>
        <v>4582.0020729839398</v>
      </c>
      <c r="F210" s="146">
        <f>ROUND(2*E210,0)/2</f>
        <v>4582</v>
      </c>
      <c r="G210" s="146">
        <f>+C210-(C$7+F210*C$8)</f>
        <v>8.5710978455608711E-3</v>
      </c>
      <c r="H210" s="146"/>
      <c r="I210" s="146">
        <f>G210</f>
        <v>8.5710978455608711E-3</v>
      </c>
      <c r="L210" s="146"/>
      <c r="M210" s="146"/>
      <c r="N210" s="146"/>
      <c r="O210" s="146">
        <f ca="1">+C$11+C$12*F210</f>
        <v>6.8334120564801648E-3</v>
      </c>
      <c r="P210" s="146"/>
      <c r="Q210" s="147">
        <f>+C210-15018.5</f>
        <v>42328.73499999987</v>
      </c>
      <c r="S210" s="9">
        <v>0.1</v>
      </c>
      <c r="T210" s="146"/>
      <c r="U210" s="146"/>
      <c r="V210" s="146"/>
      <c r="Z210" s="82">
        <f>F210</f>
        <v>4582</v>
      </c>
      <c r="AA210" s="146">
        <f>AB$3+AB$4*Z210+AB$5*Z210^2+AH210</f>
        <v>4.8058130718070143E-3</v>
      </c>
      <c r="AB210" s="146">
        <f>IF(S210&lt;&gt;0,G210-AH210, -9999)</f>
        <v>8.3314743879043217E-4</v>
      </c>
      <c r="AC210" s="146">
        <f>+G210-P210</f>
        <v>8.5710978455608711E-3</v>
      </c>
      <c r="AD210" s="146">
        <f>IF(S210&lt;&gt;0,G210-AA210, -9999)</f>
        <v>3.7652847737538568E-3</v>
      </c>
      <c r="AE210" s="146">
        <f>+(G210-AA210)^2*S210</f>
        <v>1.4177369427462635E-6</v>
      </c>
      <c r="AF210" s="82">
        <f>IF(S210&lt;&gt;0,G210-P210, -9999)</f>
        <v>8.5710978455608711E-3</v>
      </c>
      <c r="AG210" s="9"/>
      <c r="AH210" s="82">
        <f>$AB$6*($AB$11/AI210*AJ210+$AB$12)</f>
        <v>7.7379504067704389E-3</v>
      </c>
      <c r="AI210" s="82">
        <f>1+$AB$7*COS(AL210)</f>
        <v>1.2427482384815367</v>
      </c>
      <c r="AJ210" s="82">
        <f>SIN(AL210+RADIANS($AB$9))</f>
        <v>0.9611407237457249</v>
      </c>
      <c r="AK210" s="82">
        <f>$AB$7*SIN(AL210)</f>
        <v>0.12650828744507436</v>
      </c>
      <c r="AL210" s="82">
        <f>2*ATAN(AM210)</f>
        <v>-2.6611684218742635</v>
      </c>
      <c r="AM210" s="82">
        <f>SQRT((1+$AB$7)/(1-$AB$7))*TAN(AN210/2)</f>
        <v>-4.0826069285025417</v>
      </c>
      <c r="AN210" s="146">
        <f>$AU210+$AB$7*SIN(AO210)</f>
        <v>9.7905579273214212</v>
      </c>
      <c r="AO210" s="146">
        <f>$AU210+$AB$7*SIN(AP210)</f>
        <v>9.7905371102923553</v>
      </c>
      <c r="AP210" s="146">
        <f>$AU210+$AB$7*SIN(AQ210)</f>
        <v>9.790455676855693</v>
      </c>
      <c r="AQ210" s="146">
        <f>$AU210+$AB$7*SIN(AR210)</f>
        <v>9.7901371445169403</v>
      </c>
      <c r="AR210" s="146">
        <f>$AU210+$AB$7*SIN(AS210)</f>
        <v>9.7888915563082968</v>
      </c>
      <c r="AS210" s="146">
        <f>$AU210+$AB$7*SIN(AT210)</f>
        <v>9.7840264590869097</v>
      </c>
      <c r="AT210" s="146">
        <f>$AU210+$AB$7*SIN(AU210)</f>
        <v>9.7651075666450016</v>
      </c>
      <c r="AU210" s="146">
        <f>RADIANS($AB$9)+$AB$18*(F210-AB$15)</f>
        <v>9.6926541908655377</v>
      </c>
      <c r="AW210" s="90"/>
      <c r="AX210" s="96"/>
    </row>
    <row r="211" spans="1:50" s="82" customFormat="1" ht="12.95" customHeight="1" x14ac:dyDescent="0.2">
      <c r="A211" s="64" t="s">
        <v>74</v>
      </c>
      <c r="B211" s="65" t="s">
        <v>196</v>
      </c>
      <c r="C211" s="64">
        <v>57347.235000000001</v>
      </c>
      <c r="D211" s="64" t="s">
        <v>218</v>
      </c>
      <c r="E211" s="146">
        <f>+(C211-C$7)/C$8</f>
        <v>4582.0020729839716</v>
      </c>
      <c r="F211" s="146">
        <f>ROUND(2*E211,0)/2</f>
        <v>4582</v>
      </c>
      <c r="G211" s="146">
        <f>+C211-(C$7+F211*C$8)</f>
        <v>8.5710979765281081E-3</v>
      </c>
      <c r="H211" s="146"/>
      <c r="I211" s="146">
        <f>G211</f>
        <v>8.5710979765281081E-3</v>
      </c>
      <c r="L211" s="146"/>
      <c r="M211" s="146"/>
      <c r="N211" s="146"/>
      <c r="O211" s="146">
        <f ca="1">+C$11+C$12*F211</f>
        <v>6.8334120564801648E-3</v>
      </c>
      <c r="P211" s="146"/>
      <c r="Q211" s="147">
        <f>+C211-15018.5</f>
        <v>42328.735000000001</v>
      </c>
      <c r="S211" s="9">
        <v>0.1</v>
      </c>
      <c r="T211" s="146"/>
      <c r="U211" s="146"/>
      <c r="V211" s="146"/>
      <c r="Z211" s="82">
        <f>F211</f>
        <v>4582</v>
      </c>
      <c r="AA211" s="146">
        <f>AB$3+AB$4*Z211+AB$5*Z211^2+AH211</f>
        <v>4.8058130718070143E-3</v>
      </c>
      <c r="AB211" s="146">
        <f>IF(S211&lt;&gt;0,G211-AH211, -9999)</f>
        <v>8.3314756975766922E-4</v>
      </c>
      <c r="AC211" s="146">
        <f>+G211-P211</f>
        <v>8.5710979765281081E-3</v>
      </c>
      <c r="AD211" s="146">
        <f>IF(S211&lt;&gt;0,G211-AA211, -9999)</f>
        <v>3.7652849047210939E-3</v>
      </c>
      <c r="AE211" s="146">
        <f>+(G211-AA211)^2*S211</f>
        <v>1.4177370413720537E-6</v>
      </c>
      <c r="AF211" s="82">
        <f>IF(S211&lt;&gt;0,G211-P211, -9999)</f>
        <v>8.5710979765281081E-3</v>
      </c>
      <c r="AG211" s="9"/>
      <c r="AH211" s="82">
        <f>$AB$6*($AB$11/AI211*AJ211+$AB$12)</f>
        <v>7.7379504067704389E-3</v>
      </c>
      <c r="AI211" s="82">
        <f>1+$AB$7*COS(AL211)</f>
        <v>1.2427482384815367</v>
      </c>
      <c r="AJ211" s="82">
        <f>SIN(AL211+RADIANS($AB$9))</f>
        <v>0.9611407237457249</v>
      </c>
      <c r="AK211" s="82">
        <f>$AB$7*SIN(AL211)</f>
        <v>0.12650828744507436</v>
      </c>
      <c r="AL211" s="82">
        <f>2*ATAN(AM211)</f>
        <v>-2.6611684218742635</v>
      </c>
      <c r="AM211" s="82">
        <f>SQRT((1+$AB$7)/(1-$AB$7))*TAN(AN211/2)</f>
        <v>-4.0826069285025417</v>
      </c>
      <c r="AN211" s="146">
        <f>$AU211+$AB$7*SIN(AO211)</f>
        <v>9.7905579273214212</v>
      </c>
      <c r="AO211" s="146">
        <f>$AU211+$AB$7*SIN(AP211)</f>
        <v>9.7905371102923553</v>
      </c>
      <c r="AP211" s="146">
        <f>$AU211+$AB$7*SIN(AQ211)</f>
        <v>9.790455676855693</v>
      </c>
      <c r="AQ211" s="146">
        <f>$AU211+$AB$7*SIN(AR211)</f>
        <v>9.7901371445169403</v>
      </c>
      <c r="AR211" s="146">
        <f>$AU211+$AB$7*SIN(AS211)</f>
        <v>9.7888915563082968</v>
      </c>
      <c r="AS211" s="146">
        <f>$AU211+$AB$7*SIN(AT211)</f>
        <v>9.7840264590869097</v>
      </c>
      <c r="AT211" s="146">
        <f>$AU211+$AB$7*SIN(AU211)</f>
        <v>9.7651075666450016</v>
      </c>
      <c r="AU211" s="146">
        <f>RADIANS($AB$9)+$AB$18*(F211-AB$15)</f>
        <v>9.6926541908655377</v>
      </c>
      <c r="AW211" s="90"/>
      <c r="AX211" s="96"/>
    </row>
    <row r="212" spans="1:50" s="82" customFormat="1" ht="12.95" customHeight="1" x14ac:dyDescent="0.2">
      <c r="A212" s="64" t="s">
        <v>74</v>
      </c>
      <c r="B212" s="65" t="s">
        <v>191</v>
      </c>
      <c r="C212" s="64">
        <v>57374.097000000002</v>
      </c>
      <c r="D212" s="64" t="s">
        <v>218</v>
      </c>
      <c r="E212" s="146">
        <f>+(C212-C$7)/C$8</f>
        <v>4588.4988480249613</v>
      </c>
      <c r="F212" s="146">
        <f>ROUND(2*E212,0)/2</f>
        <v>4588.5</v>
      </c>
      <c r="G212" s="146">
        <f>+C212-(C$7+F212*C$8)</f>
        <v>-4.7630329354433343E-3</v>
      </c>
      <c r="H212" s="146"/>
      <c r="I212" s="146">
        <f>G212</f>
        <v>-4.7630329354433343E-3</v>
      </c>
      <c r="L212" s="146"/>
      <c r="M212" s="146"/>
      <c r="N212" s="146"/>
      <c r="O212" s="146">
        <f ca="1">+C$11+C$12*F212</f>
        <v>6.7633864621016587E-3</v>
      </c>
      <c r="P212" s="146"/>
      <c r="Q212" s="147">
        <f>+C212-15018.5</f>
        <v>42355.597000000002</v>
      </c>
      <c r="S212" s="9">
        <v>0.1</v>
      </c>
      <c r="T212" s="146"/>
      <c r="U212" s="146"/>
      <c r="V212" s="146"/>
      <c r="Z212" s="82">
        <f>F212</f>
        <v>4588.5</v>
      </c>
      <c r="AA212" s="146">
        <f>AB$3+AB$4*Z212+AB$5*Z212^2+AH212</f>
        <v>4.8744285824314001E-3</v>
      </c>
      <c r="AB212" s="146">
        <f>IF(S212&lt;&gt;0,G212-AH212, -9999)</f>
        <v>-1.2577000947036811E-2</v>
      </c>
      <c r="AC212" s="146">
        <f>+G212-P212</f>
        <v>-4.7630329354433343E-3</v>
      </c>
      <c r="AD212" s="146">
        <f>IF(S212&lt;&gt;0,G212-AA212, -9999)</f>
        <v>-9.6374615178747344E-3</v>
      </c>
      <c r="AE212" s="146">
        <f>+(G212-AA212)^2*S212</f>
        <v>9.2880664508516384E-6</v>
      </c>
      <c r="AF212" s="82">
        <f>IF(S212&lt;&gt;0,G212-P212, -9999)</f>
        <v>-4.7630329354433343E-3</v>
      </c>
      <c r="AG212" s="9"/>
      <c r="AH212" s="82">
        <f>$AB$6*($AB$11/AI212*AJ212+$AB$12)</f>
        <v>7.8139680115934772E-3</v>
      </c>
      <c r="AI212" s="82">
        <f>1+$AB$7*COS(AL212)</f>
        <v>1.238402269221885</v>
      </c>
      <c r="AJ212" s="82">
        <f>SIN(AL212+RADIANS($AB$9))</f>
        <v>0.96979792674152365</v>
      </c>
      <c r="AK212" s="82">
        <f>$AB$7*SIN(AL212)</f>
        <v>0.13451918862389284</v>
      </c>
      <c r="AL212" s="82">
        <f>2*ATAN(AM212)</f>
        <v>-2.6278725572606056</v>
      </c>
      <c r="AM212" s="82">
        <f>SQRT((1+$AB$7)/(1-$AB$7))*TAN(AN212/2)</f>
        <v>-3.8071716519827108</v>
      </c>
      <c r="AN212" s="146">
        <f>$AU212+$AB$7*SIN(AO212)</f>
        <v>9.8163714275186518</v>
      </c>
      <c r="AO212" s="146">
        <f>$AU212+$AB$7*SIN(AP212)</f>
        <v>9.8163503969735828</v>
      </c>
      <c r="AP212" s="146">
        <f>$AU212+$AB$7*SIN(AQ212)</f>
        <v>9.8162672790931111</v>
      </c>
      <c r="AQ212" s="146">
        <f>$AU212+$AB$7*SIN(AR212)</f>
        <v>9.8159388047102745</v>
      </c>
      <c r="AR212" s="146">
        <f>$AU212+$AB$7*SIN(AS212)</f>
        <v>9.8146411383352863</v>
      </c>
      <c r="AS212" s="146">
        <f>$AU212+$AB$7*SIN(AT212)</f>
        <v>9.8095213265129146</v>
      </c>
      <c r="AT212" s="146">
        <f>$AU212+$AB$7*SIN(AU212)</f>
        <v>9.7894230782435034</v>
      </c>
      <c r="AU212" s="146">
        <f>RADIANS($AB$9)+$AB$18*(F212-AB$15)</f>
        <v>9.7119024290540565</v>
      </c>
      <c r="AW212" s="90"/>
      <c r="AX212" s="96"/>
    </row>
    <row r="213" spans="1:50" s="82" customFormat="1" ht="12.95" customHeight="1" x14ac:dyDescent="0.2">
      <c r="A213" s="148" t="s">
        <v>238</v>
      </c>
      <c r="B213" s="65" t="s">
        <v>191</v>
      </c>
      <c r="C213" s="64">
        <v>57374.097000000067</v>
      </c>
      <c r="D213" s="64"/>
      <c r="E213" s="146">
        <f>+(C213-C$7)/C$8</f>
        <v>4588.4988480249767</v>
      </c>
      <c r="F213" s="146">
        <f>ROUND(2*E213,0)/2</f>
        <v>4588.5</v>
      </c>
      <c r="G213" s="146">
        <f>+C213-(C$7+F213*C$8)</f>
        <v>-4.7630328699597158E-3</v>
      </c>
      <c r="H213" s="146"/>
      <c r="I213" s="146">
        <f>G213</f>
        <v>-4.7630328699597158E-3</v>
      </c>
      <c r="L213" s="146"/>
      <c r="M213" s="146"/>
      <c r="N213" s="146"/>
      <c r="O213" s="146">
        <f ca="1">+C$11+C$12*F213</f>
        <v>6.7633864621016587E-3</v>
      </c>
      <c r="P213" s="146"/>
      <c r="Q213" s="147">
        <f>+C213-15018.5</f>
        <v>42355.597000000067</v>
      </c>
      <c r="S213" s="9">
        <v>0.1</v>
      </c>
      <c r="T213" s="146"/>
      <c r="U213" s="146"/>
      <c r="V213" s="146"/>
      <c r="Z213" s="82">
        <f>F213</f>
        <v>4588.5</v>
      </c>
      <c r="AA213" s="146">
        <f>AB$3+AB$4*Z213+AB$5*Z213^2+AH213</f>
        <v>4.8744285824314001E-3</v>
      </c>
      <c r="AB213" s="146">
        <f>IF(S213&lt;&gt;0,G213-AH213, -9999)</f>
        <v>-1.2577000881553193E-2</v>
      </c>
      <c r="AC213" s="146">
        <f>+G213-P213</f>
        <v>-4.7630328699597158E-3</v>
      </c>
      <c r="AD213" s="146">
        <f>IF(S213&lt;&gt;0,G213-AA213, -9999)</f>
        <v>-9.6374614523911158E-3</v>
      </c>
      <c r="AE213" s="146">
        <f>+(G213-AA213)^2*S213</f>
        <v>9.2880663246324688E-6</v>
      </c>
      <c r="AF213" s="82">
        <f>IF(S213&lt;&gt;0,G213-P213, -9999)</f>
        <v>-4.7630328699597158E-3</v>
      </c>
      <c r="AG213" s="9"/>
      <c r="AH213" s="82">
        <f>$AB$6*($AB$11/AI213*AJ213+$AB$12)</f>
        <v>7.8139680115934772E-3</v>
      </c>
      <c r="AI213" s="82">
        <f>1+$AB$7*COS(AL213)</f>
        <v>1.238402269221885</v>
      </c>
      <c r="AJ213" s="82">
        <f>SIN(AL213+RADIANS($AB$9))</f>
        <v>0.96979792674152365</v>
      </c>
      <c r="AK213" s="82">
        <f>$AB$7*SIN(AL213)</f>
        <v>0.13451918862389284</v>
      </c>
      <c r="AL213" s="82">
        <f>2*ATAN(AM213)</f>
        <v>-2.6278725572606056</v>
      </c>
      <c r="AM213" s="82">
        <f>SQRT((1+$AB$7)/(1-$AB$7))*TAN(AN213/2)</f>
        <v>-3.8071716519827108</v>
      </c>
      <c r="AN213" s="146">
        <f>$AU213+$AB$7*SIN(AO213)</f>
        <v>9.8163714275186518</v>
      </c>
      <c r="AO213" s="146">
        <f>$AU213+$AB$7*SIN(AP213)</f>
        <v>9.8163503969735828</v>
      </c>
      <c r="AP213" s="146">
        <f>$AU213+$AB$7*SIN(AQ213)</f>
        <v>9.8162672790931111</v>
      </c>
      <c r="AQ213" s="146">
        <f>$AU213+$AB$7*SIN(AR213)</f>
        <v>9.8159388047102745</v>
      </c>
      <c r="AR213" s="146">
        <f>$AU213+$AB$7*SIN(AS213)</f>
        <v>9.8146411383352863</v>
      </c>
      <c r="AS213" s="146">
        <f>$AU213+$AB$7*SIN(AT213)</f>
        <v>9.8095213265129146</v>
      </c>
      <c r="AT213" s="146">
        <f>$AU213+$AB$7*SIN(AU213)</f>
        <v>9.7894230782435034</v>
      </c>
      <c r="AU213" s="146">
        <f>RADIANS($AB$9)+$AB$18*(F213-AB$15)</f>
        <v>9.7119024290540565</v>
      </c>
      <c r="AW213" s="90"/>
      <c r="AX213" s="96"/>
    </row>
    <row r="214" spans="1:50" s="82" customFormat="1" ht="12.95" customHeight="1" x14ac:dyDescent="0.2">
      <c r="A214" s="148" t="s">
        <v>238</v>
      </c>
      <c r="B214" s="65" t="s">
        <v>191</v>
      </c>
      <c r="C214" s="64">
        <v>57374.097000000067</v>
      </c>
      <c r="D214" s="64" t="s">
        <v>218</v>
      </c>
      <c r="E214" s="146">
        <f>+(C214-C$7)/C$8</f>
        <v>4588.4988480249767</v>
      </c>
      <c r="F214" s="146">
        <f>ROUND(2*E214,0)/2</f>
        <v>4588.5</v>
      </c>
      <c r="G214" s="146">
        <f>+C214-(C$7+F214*C$8)</f>
        <v>-4.7630328699597158E-3</v>
      </c>
      <c r="H214" s="146"/>
      <c r="I214" s="146">
        <f>G214</f>
        <v>-4.7630328699597158E-3</v>
      </c>
      <c r="L214" s="146"/>
      <c r="M214" s="146"/>
      <c r="N214" s="146"/>
      <c r="O214" s="146">
        <f ca="1">+C$11+C$12*F214</f>
        <v>6.7633864621016587E-3</v>
      </c>
      <c r="P214" s="146"/>
      <c r="Q214" s="147">
        <f>+C214-15018.5</f>
        <v>42355.597000000067</v>
      </c>
      <c r="S214" s="9">
        <v>0.1</v>
      </c>
      <c r="T214" s="146"/>
      <c r="U214" s="146"/>
      <c r="V214" s="146"/>
      <c r="Z214" s="82">
        <f>F214</f>
        <v>4588.5</v>
      </c>
      <c r="AA214" s="146">
        <f>AB$3+AB$4*Z214+AB$5*Z214^2+AH214</f>
        <v>4.8744285824314001E-3</v>
      </c>
      <c r="AB214" s="146">
        <f>IF(S214&lt;&gt;0,G214-AH214, -9999)</f>
        <v>-1.2577000881553193E-2</v>
      </c>
      <c r="AC214" s="146">
        <f>+G214-P214</f>
        <v>-4.7630328699597158E-3</v>
      </c>
      <c r="AD214" s="146">
        <f>IF(S214&lt;&gt;0,G214-AA214, -9999)</f>
        <v>-9.6374614523911158E-3</v>
      </c>
      <c r="AE214" s="146">
        <f>+(G214-AA214)^2*S214</f>
        <v>9.2880663246324688E-6</v>
      </c>
      <c r="AF214" s="82">
        <f>IF(S214&lt;&gt;0,G214-P214, -9999)</f>
        <v>-4.7630328699597158E-3</v>
      </c>
      <c r="AG214" s="9"/>
      <c r="AH214" s="82">
        <f>$AB$6*($AB$11/AI214*AJ214+$AB$12)</f>
        <v>7.8139680115934772E-3</v>
      </c>
      <c r="AI214" s="82">
        <f>1+$AB$7*COS(AL214)</f>
        <v>1.238402269221885</v>
      </c>
      <c r="AJ214" s="82">
        <f>SIN(AL214+RADIANS($AB$9))</f>
        <v>0.96979792674152365</v>
      </c>
      <c r="AK214" s="82">
        <f>$AB$7*SIN(AL214)</f>
        <v>0.13451918862389284</v>
      </c>
      <c r="AL214" s="82">
        <f>2*ATAN(AM214)</f>
        <v>-2.6278725572606056</v>
      </c>
      <c r="AM214" s="82">
        <f>SQRT((1+$AB$7)/(1-$AB$7))*TAN(AN214/2)</f>
        <v>-3.8071716519827108</v>
      </c>
      <c r="AN214" s="146">
        <f>$AU214+$AB$7*SIN(AO214)</f>
        <v>9.8163714275186518</v>
      </c>
      <c r="AO214" s="146">
        <f>$AU214+$AB$7*SIN(AP214)</f>
        <v>9.8163503969735828</v>
      </c>
      <c r="AP214" s="146">
        <f>$AU214+$AB$7*SIN(AQ214)</f>
        <v>9.8162672790931111</v>
      </c>
      <c r="AQ214" s="146">
        <f>$AU214+$AB$7*SIN(AR214)</f>
        <v>9.8159388047102745</v>
      </c>
      <c r="AR214" s="146">
        <f>$AU214+$AB$7*SIN(AS214)</f>
        <v>9.8146411383352863</v>
      </c>
      <c r="AS214" s="146">
        <f>$AU214+$AB$7*SIN(AT214)</f>
        <v>9.8095213265129146</v>
      </c>
      <c r="AT214" s="146">
        <f>$AU214+$AB$7*SIN(AU214)</f>
        <v>9.7894230782435034</v>
      </c>
      <c r="AU214" s="146">
        <f>RADIANS($AB$9)+$AB$18*(F214-AB$15)</f>
        <v>9.7119024290540565</v>
      </c>
      <c r="AW214" s="90"/>
      <c r="AX214" s="96"/>
    </row>
    <row r="215" spans="1:50" s="82" customFormat="1" ht="12.95" customHeight="1" x14ac:dyDescent="0.2">
      <c r="A215" s="148" t="s">
        <v>238</v>
      </c>
      <c r="B215" s="65" t="s">
        <v>196</v>
      </c>
      <c r="C215" s="64">
        <v>57376.171999999788</v>
      </c>
      <c r="D215" s="64"/>
      <c r="E215" s="146">
        <f>+(C215-C$7)/C$8</f>
        <v>4589.0007022505833</v>
      </c>
      <c r="F215" s="146">
        <f>ROUND(2*E215,0)/2</f>
        <v>4589</v>
      </c>
      <c r="G215" s="146">
        <f>+C215-(C$7+F215*C$8)</f>
        <v>2.9035721672698855E-3</v>
      </c>
      <c r="H215" s="146"/>
      <c r="I215" s="146">
        <f>G215</f>
        <v>2.9035721672698855E-3</v>
      </c>
      <c r="L215" s="146"/>
      <c r="M215" s="146"/>
      <c r="N215" s="146"/>
      <c r="O215" s="146">
        <f ca="1">+C$11+C$12*F215</f>
        <v>6.7579998779186967E-3</v>
      </c>
      <c r="P215" s="146"/>
      <c r="Q215" s="147">
        <f>+C215-15018.5</f>
        <v>42357.671999999788</v>
      </c>
      <c r="S215" s="9">
        <v>0.1</v>
      </c>
      <c r="T215" s="146"/>
      <c r="U215" s="146"/>
      <c r="V215" s="146"/>
      <c r="Z215" s="82">
        <f>F215</f>
        <v>4589</v>
      </c>
      <c r="AA215" s="146">
        <f>AB$3+AB$4*Z215+AB$5*Z215^2+AH215</f>
        <v>4.8794809398627348E-3</v>
      </c>
      <c r="AB215" s="146">
        <f>IF(S215&lt;&gt;0,G215-AH215, -9999)</f>
        <v>-4.9160176254381422E-3</v>
      </c>
      <c r="AC215" s="146">
        <f>+G215-P215</f>
        <v>2.9035721672698855E-3</v>
      </c>
      <c r="AD215" s="146">
        <f>IF(S215&lt;&gt;0,G215-AA215, -9999)</f>
        <v>-1.9759087725928492E-3</v>
      </c>
      <c r="AE215" s="146">
        <f>+(G215-AA215)^2*S215</f>
        <v>3.90421547760938E-7</v>
      </c>
      <c r="AF215" s="82">
        <f>IF(S215&lt;&gt;0,G215-P215, -9999)</f>
        <v>2.9035721672698855E-3</v>
      </c>
      <c r="AG215" s="9"/>
      <c r="AH215" s="82">
        <f>$AB$6*($AB$11/AI215*AJ215+$AB$12)</f>
        <v>7.8195897927080277E-3</v>
      </c>
      <c r="AI215" s="82">
        <f>1+$AB$7*COS(AL215)</f>
        <v>1.2380582722671956</v>
      </c>
      <c r="AJ215" s="82">
        <f>SIN(AL215+RADIANS($AB$9))</f>
        <v>0.97041709724703173</v>
      </c>
      <c r="AK215" s="82">
        <f>$AB$7*SIN(AL215)</f>
        <v>0.1351270257325764</v>
      </c>
      <c r="AL215" s="82">
        <f>2*ATAN(AM215)</f>
        <v>-2.6253210898210022</v>
      </c>
      <c r="AM215" s="82">
        <f>SQRT((1+$AB$7)/(1-$AB$7))*TAN(AN215/2)</f>
        <v>-3.7875002564977476</v>
      </c>
      <c r="AN215" s="146">
        <f>$AU215+$AB$7*SIN(AO215)</f>
        <v>9.8183532996105889</v>
      </c>
      <c r="AO215" s="146">
        <f>$AU215+$AB$7*SIN(AP215)</f>
        <v>9.8183322603731149</v>
      </c>
      <c r="AP215" s="146">
        <f>$AU215+$AB$7*SIN(AQ215)</f>
        <v>9.818249039885206</v>
      </c>
      <c r="AQ215" s="146">
        <f>$AU215+$AB$7*SIN(AR215)</f>
        <v>9.8179198902665625</v>
      </c>
      <c r="AR215" s="146">
        <f>$AU215+$AB$7*SIN(AS215)</f>
        <v>9.816618493448372</v>
      </c>
      <c r="AS215" s="146">
        <f>$AU215+$AB$7*SIN(AT215)</f>
        <v>9.8114798285894889</v>
      </c>
      <c r="AT215" s="146">
        <f>$AU215+$AB$7*SIN(AU215)</f>
        <v>9.7912923364800406</v>
      </c>
      <c r="AU215" s="146">
        <f>RADIANS($AB$9)+$AB$18*(F215-AB$15)</f>
        <v>9.713383062760867</v>
      </c>
      <c r="AW215" s="90"/>
      <c r="AX215" s="96"/>
    </row>
    <row r="216" spans="1:50" s="82" customFormat="1" ht="12.95" customHeight="1" x14ac:dyDescent="0.2">
      <c r="A216" s="148" t="s">
        <v>238</v>
      </c>
      <c r="B216" s="65" t="s">
        <v>196</v>
      </c>
      <c r="C216" s="64">
        <v>57376.171999999788</v>
      </c>
      <c r="D216" s="64" t="s">
        <v>218</v>
      </c>
      <c r="E216" s="146">
        <f>+(C216-C$7)/C$8</f>
        <v>4589.0007022505833</v>
      </c>
      <c r="F216" s="146">
        <f>ROUND(2*E216,0)/2</f>
        <v>4589</v>
      </c>
      <c r="G216" s="146">
        <f>+C216-(C$7+F216*C$8)</f>
        <v>2.9035721672698855E-3</v>
      </c>
      <c r="H216" s="146"/>
      <c r="I216" s="146">
        <f>G216</f>
        <v>2.9035721672698855E-3</v>
      </c>
      <c r="L216" s="146"/>
      <c r="M216" s="146"/>
      <c r="N216" s="146"/>
      <c r="O216" s="146">
        <f ca="1">+C$11+C$12*F216</f>
        <v>6.7579998779186967E-3</v>
      </c>
      <c r="P216" s="146"/>
      <c r="Q216" s="147">
        <f>+C216-15018.5</f>
        <v>42357.671999999788</v>
      </c>
      <c r="S216" s="9">
        <v>0.1</v>
      </c>
      <c r="T216" s="146"/>
      <c r="U216" s="146"/>
      <c r="V216" s="146"/>
      <c r="Z216" s="82">
        <f>F216</f>
        <v>4589</v>
      </c>
      <c r="AA216" s="146">
        <f>AB$3+AB$4*Z216+AB$5*Z216^2+AH216</f>
        <v>4.8794809398627348E-3</v>
      </c>
      <c r="AB216" s="146">
        <f>IF(S216&lt;&gt;0,G216-AH216, -9999)</f>
        <v>-4.9160176254381422E-3</v>
      </c>
      <c r="AC216" s="146">
        <f>+G216-P216</f>
        <v>2.9035721672698855E-3</v>
      </c>
      <c r="AD216" s="146">
        <f>IF(S216&lt;&gt;0,G216-AA216, -9999)</f>
        <v>-1.9759087725928492E-3</v>
      </c>
      <c r="AE216" s="146">
        <f>+(G216-AA216)^2*S216</f>
        <v>3.90421547760938E-7</v>
      </c>
      <c r="AF216" s="82">
        <f>IF(S216&lt;&gt;0,G216-P216, -9999)</f>
        <v>2.9035721672698855E-3</v>
      </c>
      <c r="AG216" s="9"/>
      <c r="AH216" s="82">
        <f>$AB$6*($AB$11/AI216*AJ216+$AB$12)</f>
        <v>7.8195897927080277E-3</v>
      </c>
      <c r="AI216" s="82">
        <f>1+$AB$7*COS(AL216)</f>
        <v>1.2380582722671956</v>
      </c>
      <c r="AJ216" s="82">
        <f>SIN(AL216+RADIANS($AB$9))</f>
        <v>0.97041709724703173</v>
      </c>
      <c r="AK216" s="82">
        <f>$AB$7*SIN(AL216)</f>
        <v>0.1351270257325764</v>
      </c>
      <c r="AL216" s="82">
        <f>2*ATAN(AM216)</f>
        <v>-2.6253210898210022</v>
      </c>
      <c r="AM216" s="82">
        <f>SQRT((1+$AB$7)/(1-$AB$7))*TAN(AN216/2)</f>
        <v>-3.7875002564977476</v>
      </c>
      <c r="AN216" s="146">
        <f>$AU216+$AB$7*SIN(AO216)</f>
        <v>9.8183532996105889</v>
      </c>
      <c r="AO216" s="146">
        <f>$AU216+$AB$7*SIN(AP216)</f>
        <v>9.8183322603731149</v>
      </c>
      <c r="AP216" s="146">
        <f>$AU216+$AB$7*SIN(AQ216)</f>
        <v>9.818249039885206</v>
      </c>
      <c r="AQ216" s="146">
        <f>$AU216+$AB$7*SIN(AR216)</f>
        <v>9.8179198902665625</v>
      </c>
      <c r="AR216" s="146">
        <f>$AU216+$AB$7*SIN(AS216)</f>
        <v>9.816618493448372</v>
      </c>
      <c r="AS216" s="146">
        <f>$AU216+$AB$7*SIN(AT216)</f>
        <v>9.8114798285894889</v>
      </c>
      <c r="AT216" s="146">
        <f>$AU216+$AB$7*SIN(AU216)</f>
        <v>9.7912923364800406</v>
      </c>
      <c r="AU216" s="146">
        <f>RADIANS($AB$9)+$AB$18*(F216-AB$15)</f>
        <v>9.713383062760867</v>
      </c>
      <c r="AW216" s="90"/>
      <c r="AX216" s="96"/>
    </row>
    <row r="217" spans="1:50" s="82" customFormat="1" ht="12.95" customHeight="1" x14ac:dyDescent="0.2">
      <c r="A217" s="64" t="s">
        <v>74</v>
      </c>
      <c r="B217" s="65" t="s">
        <v>196</v>
      </c>
      <c r="C217" s="64">
        <v>57376.171999999999</v>
      </c>
      <c r="D217" s="64" t="s">
        <v>218</v>
      </c>
      <c r="E217" s="146">
        <f>+(C217-C$7)/C$8</f>
        <v>4589.0007022506343</v>
      </c>
      <c r="F217" s="146">
        <f>ROUND(2*E217,0)/2</f>
        <v>4589</v>
      </c>
      <c r="G217" s="146">
        <f>+C217-(C$7+F217*C$8)</f>
        <v>2.9035723782726564E-3</v>
      </c>
      <c r="H217" s="146"/>
      <c r="I217" s="146">
        <f>G217</f>
        <v>2.9035723782726564E-3</v>
      </c>
      <c r="L217" s="146"/>
      <c r="M217" s="146"/>
      <c r="N217" s="146"/>
      <c r="O217" s="146">
        <f ca="1">+C$11+C$12*F217</f>
        <v>6.7579998779186967E-3</v>
      </c>
      <c r="P217" s="146"/>
      <c r="Q217" s="147">
        <f>+C217-15018.5</f>
        <v>42357.671999999999</v>
      </c>
      <c r="S217" s="9">
        <v>0.1</v>
      </c>
      <c r="T217" s="146"/>
      <c r="U217" s="146"/>
      <c r="V217" s="146"/>
      <c r="Z217" s="82">
        <f>F217</f>
        <v>4589</v>
      </c>
      <c r="AA217" s="146">
        <f>AB$3+AB$4*Z217+AB$5*Z217^2+AH217</f>
        <v>4.8794809398627348E-3</v>
      </c>
      <c r="AB217" s="146">
        <f>IF(S217&lt;&gt;0,G217-AH217, -9999)</f>
        <v>-4.9160174144353714E-3</v>
      </c>
      <c r="AC217" s="146">
        <f>+G217-P217</f>
        <v>2.9035723782726564E-3</v>
      </c>
      <c r="AD217" s="146">
        <f>IF(S217&lt;&gt;0,G217-AA217, -9999)</f>
        <v>-1.9759085615900784E-3</v>
      </c>
      <c r="AE217" s="146">
        <f>+(G217-AA217)^2*S217</f>
        <v>3.9042146437649729E-7</v>
      </c>
      <c r="AF217" s="82">
        <f>IF(S217&lt;&gt;0,G217-P217, -9999)</f>
        <v>2.9035723782726564E-3</v>
      </c>
      <c r="AG217" s="9"/>
      <c r="AH217" s="82">
        <f>$AB$6*($AB$11/AI217*AJ217+$AB$12)</f>
        <v>7.8195897927080277E-3</v>
      </c>
      <c r="AI217" s="82">
        <f>1+$AB$7*COS(AL217)</f>
        <v>1.2380582722671956</v>
      </c>
      <c r="AJ217" s="82">
        <f>SIN(AL217+RADIANS($AB$9))</f>
        <v>0.97041709724703173</v>
      </c>
      <c r="AK217" s="82">
        <f>$AB$7*SIN(AL217)</f>
        <v>0.1351270257325764</v>
      </c>
      <c r="AL217" s="82">
        <f>2*ATAN(AM217)</f>
        <v>-2.6253210898210022</v>
      </c>
      <c r="AM217" s="82">
        <f>SQRT((1+$AB$7)/(1-$AB$7))*TAN(AN217/2)</f>
        <v>-3.7875002564977476</v>
      </c>
      <c r="AN217" s="146">
        <f>$AU217+$AB$7*SIN(AO217)</f>
        <v>9.8183532996105889</v>
      </c>
      <c r="AO217" s="146">
        <f>$AU217+$AB$7*SIN(AP217)</f>
        <v>9.8183322603731149</v>
      </c>
      <c r="AP217" s="146">
        <f>$AU217+$AB$7*SIN(AQ217)</f>
        <v>9.818249039885206</v>
      </c>
      <c r="AQ217" s="146">
        <f>$AU217+$AB$7*SIN(AR217)</f>
        <v>9.8179198902665625</v>
      </c>
      <c r="AR217" s="146">
        <f>$AU217+$AB$7*SIN(AS217)</f>
        <v>9.816618493448372</v>
      </c>
      <c r="AS217" s="146">
        <f>$AU217+$AB$7*SIN(AT217)</f>
        <v>9.8114798285894889</v>
      </c>
      <c r="AT217" s="146">
        <f>$AU217+$AB$7*SIN(AU217)</f>
        <v>9.7912923364800406</v>
      </c>
      <c r="AU217" s="146">
        <f>RADIANS($AB$9)+$AB$18*(F217-AB$15)</f>
        <v>9.713383062760867</v>
      </c>
      <c r="AW217" s="90"/>
      <c r="AX217" s="96"/>
    </row>
    <row r="218" spans="1:50" s="82" customFormat="1" ht="12.95" customHeight="1" x14ac:dyDescent="0.2">
      <c r="A218" s="64" t="s">
        <v>70</v>
      </c>
      <c r="B218" s="65" t="s">
        <v>196</v>
      </c>
      <c r="C218" s="64">
        <v>57388.5789</v>
      </c>
      <c r="D218" s="64">
        <v>1E-4</v>
      </c>
      <c r="E218" s="146">
        <f>+(C218-C$7)/C$8</f>
        <v>4592.0014035482318</v>
      </c>
      <c r="F218" s="146">
        <f>ROUND(2*E218,0)/2</f>
        <v>4592</v>
      </c>
      <c r="G218" s="146">
        <f>+C218-(C$7+F218*C$8)</f>
        <v>5.8032042652484961E-3</v>
      </c>
      <c r="H218" s="146"/>
      <c r="I218" s="146"/>
      <c r="J218" s="146"/>
      <c r="K218" s="146">
        <f>G218</f>
        <v>5.8032042652484961E-3</v>
      </c>
      <c r="L218" s="146"/>
      <c r="O218" s="146">
        <f ca="1">+C$11+C$12*F218</f>
        <v>6.7256803728209247E-3</v>
      </c>
      <c r="P218" s="146"/>
      <c r="Q218" s="147">
        <f>+C218-15018.5</f>
        <v>42370.0789</v>
      </c>
      <c r="S218" s="9">
        <v>1</v>
      </c>
      <c r="T218" s="146"/>
      <c r="U218" s="146"/>
      <c r="V218" s="146"/>
      <c r="Z218" s="82">
        <f>F218</f>
        <v>4592</v>
      </c>
      <c r="AA218" s="146">
        <f>AB$3+AB$4*Z218+AB$5*Z218^2+AH218</f>
        <v>4.9091173545612651E-3</v>
      </c>
      <c r="AB218" s="146">
        <f>IF(S218&lt;&gt;0,G218-AH218, -9999)</f>
        <v>-2.0494385797226924E-3</v>
      </c>
      <c r="AC218" s="146">
        <f>+G218-P218</f>
        <v>5.8032042652484961E-3</v>
      </c>
      <c r="AD218" s="146">
        <f>IF(S218&lt;&gt;0,G218-AA218, -9999)</f>
        <v>8.9408691068723102E-4</v>
      </c>
      <c r="AE218" s="146">
        <f>+(G218-AA218)^2*S218</f>
        <v>7.9939140386223663E-7</v>
      </c>
      <c r="AF218" s="82">
        <f>IF(S218&lt;&gt;0,G218-P218, -9999)</f>
        <v>5.8032042652484961E-3</v>
      </c>
      <c r="AG218" s="9"/>
      <c r="AH218" s="82">
        <f>$AB$6*($AB$11/AI218*AJ218+$AB$12)</f>
        <v>7.8526428449711885E-3</v>
      </c>
      <c r="AI218" s="82">
        <f>1+$AB$7*COS(AL218)</f>
        <v>1.2359659866741519</v>
      </c>
      <c r="AJ218" s="82">
        <f>SIN(AL218+RADIANS($AB$9))</f>
        <v>0.97399252080741561</v>
      </c>
      <c r="AK218" s="82">
        <f>$AB$7*SIN(AL218)</f>
        <v>0.13874835930946536</v>
      </c>
      <c r="AL218" s="82">
        <f>2*ATAN(AM218)</f>
        <v>-2.6100422805166623</v>
      </c>
      <c r="AM218" s="82">
        <f>SQRT((1+$AB$7)/(1-$AB$7))*TAN(AN218/2)</f>
        <v>-3.6735667474959146</v>
      </c>
      <c r="AN218" s="146">
        <f>$AU218+$AB$7*SIN(AO218)</f>
        <v>9.8302328796565863</v>
      </c>
      <c r="AO218" s="146">
        <f>$AU218+$AB$7*SIN(AP218)</f>
        <v>9.830211810926718</v>
      </c>
      <c r="AP218" s="146">
        <f>$AU218+$AB$7*SIN(AQ218)</f>
        <v>9.8301280548062628</v>
      </c>
      <c r="AQ218" s="146">
        <f>$AU218+$AB$7*SIN(AR218)</f>
        <v>9.8297951225056313</v>
      </c>
      <c r="AR218" s="146">
        <f>$AU218+$AB$7*SIN(AS218)</f>
        <v>9.828472179021599</v>
      </c>
      <c r="AS218" s="146">
        <f>$AU218+$AB$7*SIN(AT218)</f>
        <v>9.8232226644895899</v>
      </c>
      <c r="AT218" s="146">
        <f>$AU218+$AB$7*SIN(AU218)</f>
        <v>9.8025042693356621</v>
      </c>
      <c r="AU218" s="146">
        <f>RADIANS($AB$9)+$AB$18*(F218-AB$15)</f>
        <v>9.7222668650017212</v>
      </c>
      <c r="AW218" s="90"/>
      <c r="AX218" s="96"/>
    </row>
    <row r="219" spans="1:50" s="82" customFormat="1" ht="12.95" customHeight="1" x14ac:dyDescent="0.2">
      <c r="A219" s="64" t="s">
        <v>71</v>
      </c>
      <c r="B219" s="65" t="s">
        <v>196</v>
      </c>
      <c r="C219" s="64">
        <v>57702.813300000002</v>
      </c>
      <c r="D219" s="64">
        <v>1E-4</v>
      </c>
      <c r="E219" s="146">
        <f>+(C219-C$7)/C$8</f>
        <v>4668.0013367974452</v>
      </c>
      <c r="F219" s="146">
        <f>ROUND(2*E219,0)/2</f>
        <v>4668</v>
      </c>
      <c r="G219" s="146">
        <f>+C219-(C$7+F219*C$8)</f>
        <v>5.5272120007430203E-3</v>
      </c>
      <c r="H219" s="146"/>
      <c r="I219" s="146"/>
      <c r="J219" s="146"/>
      <c r="K219" s="146">
        <f>G219</f>
        <v>5.5272120007430203E-3</v>
      </c>
      <c r="L219" s="146"/>
      <c r="O219" s="146">
        <f ca="1">+C$11+C$12*F219</f>
        <v>5.9069195770107066E-3</v>
      </c>
      <c r="P219" s="146"/>
      <c r="Q219" s="147">
        <f>+C219-15018.5</f>
        <v>42684.313300000002</v>
      </c>
      <c r="S219" s="9">
        <v>1</v>
      </c>
      <c r="T219" s="146"/>
      <c r="U219" s="146"/>
      <c r="V219" s="146"/>
      <c r="Z219" s="82">
        <f>F219</f>
        <v>4668</v>
      </c>
      <c r="AA219" s="146">
        <f>AB$3+AB$4*Z219+AB$5*Z219^2+AH219</f>
        <v>5.2780488632821945E-3</v>
      </c>
      <c r="AB219" s="146">
        <f>IF(S219&lt;&gt;0,G219-AH219, -9999)</f>
        <v>-2.7809717592440428E-3</v>
      </c>
      <c r="AC219" s="146">
        <f>+G219-P219</f>
        <v>5.5272120007430203E-3</v>
      </c>
      <c r="AD219" s="146">
        <f>IF(S219&lt;&gt;0,G219-AA219, -9999)</f>
        <v>2.4916313746082587E-4</v>
      </c>
      <c r="AE219" s="146">
        <f>+(G219-AA219)^2*S219</f>
        <v>6.2082269069322403E-8</v>
      </c>
      <c r="AF219" s="82">
        <f>IF(S219&lt;&gt;0,G219-P219, -9999)</f>
        <v>5.5272120007430203E-3</v>
      </c>
      <c r="AG219" s="9"/>
      <c r="AH219" s="82">
        <f>$AB$6*($AB$11/AI219*AJ219+$AB$12)</f>
        <v>8.3081837599870631E-3</v>
      </c>
      <c r="AI219" s="82">
        <f>1+$AB$7*COS(AL219)</f>
        <v>1.1703989396664618</v>
      </c>
      <c r="AJ219" s="82">
        <f>SIN(AL219+RADIANS($AB$9))</f>
        <v>0.99038909613513992</v>
      </c>
      <c r="AK219" s="82">
        <f>$AB$7*SIN(AL219)</f>
        <v>0.21423177971234822</v>
      </c>
      <c r="AL219" s="82">
        <f>2*ATAN(AM219)</f>
        <v>-2.2427231800775735</v>
      </c>
      <c r="AM219" s="82">
        <f>SQRT((1+$AB$7)/(1-$AB$7))*TAN(AN219/2)</f>
        <v>-2.0731485898941875</v>
      </c>
      <c r="AN219" s="146">
        <f>$AU219+$AB$7*SIN(AO219)</f>
        <v>10.12337089420863</v>
      </c>
      <c r="AO219" s="146">
        <f>$AU219+$AB$7*SIN(AP219)</f>
        <v>10.123358019745153</v>
      </c>
      <c r="AP219" s="146">
        <f>$AU219+$AB$7*SIN(AQ219)</f>
        <v>10.12329660162569</v>
      </c>
      <c r="AQ219" s="146">
        <f>$AU219+$AB$7*SIN(AR219)</f>
        <v>10.123003647729126</v>
      </c>
      <c r="AR219" s="146">
        <f>$AU219+$AB$7*SIN(AS219)</f>
        <v>10.121607297420548</v>
      </c>
      <c r="AS219" s="146">
        <f>$AU219+$AB$7*SIN(AT219)</f>
        <v>10.114973916919528</v>
      </c>
      <c r="AT219" s="146">
        <f>$AU219+$AB$7*SIN(AU219)</f>
        <v>10.083941042746698</v>
      </c>
      <c r="AU219" s="146">
        <f>RADIANS($AB$9)+$AB$18*(F219-AB$15)</f>
        <v>9.947323188436723</v>
      </c>
      <c r="AW219" s="90"/>
      <c r="AX219" s="96"/>
    </row>
    <row r="220" spans="1:50" s="82" customFormat="1" ht="12.95" customHeight="1" x14ac:dyDescent="0.2">
      <c r="A220" s="161" t="s">
        <v>62</v>
      </c>
      <c r="B220" s="162" t="s">
        <v>196</v>
      </c>
      <c r="C220" s="163">
        <v>57810.314599999998</v>
      </c>
      <c r="D220" s="163">
        <v>6.9999999999999999E-4</v>
      </c>
      <c r="E220" s="146">
        <f>+(C220-C$7)/C$8</f>
        <v>4694.0013279639224</v>
      </c>
      <c r="F220" s="146">
        <f>ROUND(2*E220,0)/2</f>
        <v>4694</v>
      </c>
      <c r="G220" s="146">
        <f>+C220-(C$7+F220*C$8)</f>
        <v>5.4906883306102827E-3</v>
      </c>
      <c r="H220" s="146"/>
      <c r="I220" s="146"/>
      <c r="J220" s="146"/>
      <c r="K220" s="146">
        <f>G220</f>
        <v>5.4906883306102827E-3</v>
      </c>
      <c r="L220" s="146"/>
      <c r="O220" s="146">
        <f ca="1">+C$11+C$12*F220</f>
        <v>5.6268171994966823E-3</v>
      </c>
      <c r="P220" s="146"/>
      <c r="Q220" s="147">
        <f>+C220-15018.5</f>
        <v>42791.814599999998</v>
      </c>
      <c r="S220" s="9">
        <v>1</v>
      </c>
      <c r="T220" s="146"/>
      <c r="U220" s="146"/>
      <c r="V220" s="146"/>
      <c r="Z220" s="82">
        <f>F220</f>
        <v>4694</v>
      </c>
      <c r="AA220" s="146">
        <f>AB$3+AB$4*Z220+AB$5*Z220^2+AH220</f>
        <v>5.2435338317303338E-3</v>
      </c>
      <c r="AB220" s="146">
        <f>IF(S220&lt;&gt;0,G220-AH220, -9999)</f>
        <v>-2.8126340433748606E-3</v>
      </c>
      <c r="AC220" s="146">
        <f>+G220-P220</f>
        <v>5.4906883306102827E-3</v>
      </c>
      <c r="AD220" s="146">
        <f>IF(S220&lt;&gt;0,G220-AA220, -9999)</f>
        <v>2.4715449887994893E-4</v>
      </c>
      <c r="AE220" s="146">
        <f>+(G220-AA220)^2*S220</f>
        <v>6.1085346316598673E-8</v>
      </c>
      <c r="AF220" s="82">
        <f>IF(S220&lt;&gt;0,G220-P220, -9999)</f>
        <v>5.4906883306102827E-3</v>
      </c>
      <c r="AG220" s="9"/>
      <c r="AH220" s="82">
        <f>$AB$6*($AB$11/AI220*AJ220+$AB$12)</f>
        <v>8.3033223739851433E-3</v>
      </c>
      <c r="AI220" s="82">
        <f>1+$AB$7*COS(AL220)</f>
        <v>1.1444704747550754</v>
      </c>
      <c r="AJ220" s="82">
        <f>SIN(AL220+RADIANS($AB$9))</f>
        <v>0.96773819625073898</v>
      </c>
      <c r="AK220" s="82">
        <f>$AB$7*SIN(AL220)</f>
        <v>0.23250663646919348</v>
      </c>
      <c r="AL220" s="82">
        <f>2*ATAN(AM220)</f>
        <v>-2.1267742997928871</v>
      </c>
      <c r="AM220" s="82">
        <f>SQRT((1+$AB$7)/(1-$AB$7))*TAN(AN220/2)</f>
        <v>-1.7986834847408826</v>
      </c>
      <c r="AN220" s="146">
        <f>$AU220+$AB$7*SIN(AO220)</f>
        <v>10.219711420362531</v>
      </c>
      <c r="AO220" s="146">
        <f>$AU220+$AB$7*SIN(AP220)</f>
        <v>10.219702631972851</v>
      </c>
      <c r="AP220" s="146">
        <f>$AU220+$AB$7*SIN(AQ220)</f>
        <v>10.219656790325775</v>
      </c>
      <c r="AQ220" s="146">
        <f>$AU220+$AB$7*SIN(AR220)</f>
        <v>10.219417707668972</v>
      </c>
      <c r="AR220" s="146">
        <f>$AU220+$AB$7*SIN(AS220)</f>
        <v>10.218171737529127</v>
      </c>
      <c r="AS220" s="146">
        <f>$AU220+$AB$7*SIN(AT220)</f>
        <v>10.211703733408221</v>
      </c>
      <c r="AT220" s="146">
        <f>$AU220+$AB$7*SIN(AU220)</f>
        <v>10.178774406494725</v>
      </c>
      <c r="AU220" s="146">
        <f>RADIANS($AB$9)+$AB$18*(F220-AB$15)</f>
        <v>10.024316141190802</v>
      </c>
      <c r="AW220" s="90"/>
      <c r="AX220" s="96"/>
    </row>
    <row r="221" spans="1:50" s="82" customFormat="1" ht="12.95" customHeight="1" x14ac:dyDescent="0.2">
      <c r="A221" s="66" t="s">
        <v>239</v>
      </c>
      <c r="B221" s="164" t="s">
        <v>196</v>
      </c>
      <c r="C221" s="66">
        <v>58132.818200000002</v>
      </c>
      <c r="D221" s="66">
        <v>2.0000000000000001E-4</v>
      </c>
      <c r="E221" s="146">
        <f>+(C221-C$7)/C$8</f>
        <v>4772.0012289061206</v>
      </c>
      <c r="F221" s="146">
        <f>ROUND(2*E221,0)/2</f>
        <v>4772</v>
      </c>
      <c r="G221" s="146">
        <f>+C221-(C$7+F221*C$8)</f>
        <v>5.0811173205147497E-3</v>
      </c>
      <c r="H221" s="146"/>
      <c r="I221" s="146"/>
      <c r="J221" s="146"/>
      <c r="K221" s="146">
        <f>G221</f>
        <v>5.0811173205147497E-3</v>
      </c>
      <c r="L221" s="146"/>
      <c r="O221" s="146">
        <f ca="1">+C$11+C$12*F221</f>
        <v>4.7865100669546162E-3</v>
      </c>
      <c r="P221" s="146"/>
      <c r="Q221" s="147">
        <f>+C221-15018.5</f>
        <v>43114.318200000002</v>
      </c>
      <c r="S221" s="9">
        <v>1</v>
      </c>
      <c r="T221" s="146"/>
      <c r="U221" s="146"/>
      <c r="V221" s="146"/>
      <c r="Z221" s="82">
        <f>F221</f>
        <v>4772</v>
      </c>
      <c r="AA221" s="146">
        <f>AB$3+AB$4*Z221+AB$5*Z221^2+AH221</f>
        <v>4.7179291605011029E-3</v>
      </c>
      <c r="AB221" s="146">
        <f>IF(S221&lt;&gt;0,G221-AH221, -9999)</f>
        <v>-2.785635072685571E-3</v>
      </c>
      <c r="AC221" s="146">
        <f>+G221-P221</f>
        <v>5.0811173205147497E-3</v>
      </c>
      <c r="AD221" s="146">
        <f>IF(S221&lt;&gt;0,G221-AA221, -9999)</f>
        <v>3.6318816001364683E-4</v>
      </c>
      <c r="AE221" s="146">
        <f>+(G221-AA221)^2*S221</f>
        <v>1.3190563957409834E-7</v>
      </c>
      <c r="AF221" s="82">
        <f>IF(S221&lt;&gt;0,G221-P221, -9999)</f>
        <v>5.0811173205147497E-3</v>
      </c>
      <c r="AG221" s="9"/>
      <c r="AH221" s="82">
        <f>$AB$6*($AB$11/AI221*AJ221+$AB$12)</f>
        <v>7.8667523932003207E-3</v>
      </c>
      <c r="AI221" s="82">
        <f>1+$AB$7*COS(AL221)</f>
        <v>1.0648283979384361</v>
      </c>
      <c r="AJ221" s="82">
        <f>SIN(AL221+RADIANS($AB$9))</f>
        <v>0.84104705574825822</v>
      </c>
      <c r="AK221" s="82">
        <f>$AB$7*SIN(AL221)</f>
        <v>0.26594798908604361</v>
      </c>
      <c r="AL221" s="82">
        <f>2*ATAN(AM221)</f>
        <v>-1.8098967325501296</v>
      </c>
      <c r="AM221" s="82">
        <f>SQRT((1+$AB$7)/(1-$AB$7))*TAN(AN221/2)</f>
        <v>-1.2730450471036043</v>
      </c>
      <c r="AN221" s="146">
        <f>$AU221+$AB$7*SIN(AO221)</f>
        <v>10.495512043564506</v>
      </c>
      <c r="AO221" s="146">
        <f>$AU221+$AB$7*SIN(AP221)</f>
        <v>10.495510701572304</v>
      </c>
      <c r="AP221" s="146">
        <f>$AU221+$AB$7*SIN(AQ221)</f>
        <v>10.495500477043608</v>
      </c>
      <c r="AQ221" s="146">
        <f>$AU221+$AB$7*SIN(AR221)</f>
        <v>10.495422583477742</v>
      </c>
      <c r="AR221" s="146">
        <f>$AU221+$AB$7*SIN(AS221)</f>
        <v>10.494829530670694</v>
      </c>
      <c r="AS221" s="146">
        <f>$AU221+$AB$7*SIN(AT221)</f>
        <v>10.490335132402507</v>
      </c>
      <c r="AT221" s="146">
        <f>$AU221+$AB$7*SIN(AU221)</f>
        <v>10.457388407457149</v>
      </c>
      <c r="AU221" s="146">
        <f>RADIANS($AB$9)+$AB$18*(F221-AB$15)</f>
        <v>10.25529499945304</v>
      </c>
      <c r="AW221" s="90"/>
      <c r="AX221" s="96"/>
    </row>
    <row r="222" spans="1:50" s="82" customFormat="1" ht="12.95" customHeight="1" x14ac:dyDescent="0.2">
      <c r="A222" s="159" t="s">
        <v>1</v>
      </c>
      <c r="B222" s="160" t="s">
        <v>196</v>
      </c>
      <c r="C222" s="159">
        <v>58409.839699999997</v>
      </c>
      <c r="D222" s="159">
        <v>2.0000000000000001E-4</v>
      </c>
      <c r="E222" s="146">
        <f>+(C222-C$7)/C$8</f>
        <v>4839.0009447507136</v>
      </c>
      <c r="F222" s="146">
        <f>ROUND(2*E222,0)/2</f>
        <v>4839</v>
      </c>
      <c r="G222" s="146">
        <f>+C222-(C$7+F222*C$8)</f>
        <v>3.9062294017639942E-3</v>
      </c>
      <c r="H222" s="146"/>
      <c r="I222" s="146"/>
      <c r="J222" s="146"/>
      <c r="K222" s="146">
        <f>G222</f>
        <v>3.9062294017639942E-3</v>
      </c>
      <c r="L222" s="146"/>
      <c r="O222" s="146">
        <f ca="1">+C$11+C$12*F222</f>
        <v>4.0647077864377143E-3</v>
      </c>
      <c r="P222" s="146"/>
      <c r="Q222" s="147">
        <f>+C222-15018.5</f>
        <v>43391.339699999997</v>
      </c>
      <c r="S222" s="9">
        <v>1</v>
      </c>
      <c r="T222" s="146"/>
      <c r="U222" s="146"/>
      <c r="V222" s="146"/>
      <c r="Z222" s="82">
        <f>F222</f>
        <v>4839</v>
      </c>
      <c r="AA222" s="146">
        <f>AB$3+AB$4*Z222+AB$5*Z222^2+AH222</f>
        <v>3.8577201777440966E-3</v>
      </c>
      <c r="AB222" s="146">
        <f>IF(S222&lt;&gt;0,G222-AH222, -9999)</f>
        <v>-3.176880853000206E-3</v>
      </c>
      <c r="AC222" s="146">
        <f>+G222-P222</f>
        <v>3.9062294017639942E-3</v>
      </c>
      <c r="AD222" s="146">
        <f>IF(S222&lt;&gt;0,G222-AA222, -9999)</f>
        <v>4.850922401989765E-5</v>
      </c>
      <c r="AE222" s="146">
        <f>+(G222-AA222)^2*S222</f>
        <v>2.353144815012615E-9</v>
      </c>
      <c r="AF222" s="82">
        <f>IF(S222&lt;&gt;0,G222-P222, -9999)</f>
        <v>3.9062294017639942E-3</v>
      </c>
      <c r="AG222" s="9"/>
      <c r="AH222" s="82">
        <f>$AB$6*($AB$11/AI222*AJ222+$AB$12)</f>
        <v>7.0831102547642003E-3</v>
      </c>
      <c r="AI222" s="82">
        <f>1+$AB$7*COS(AL222)</f>
        <v>1.0004061844824959</v>
      </c>
      <c r="AJ222" s="82">
        <f>SIN(AL222+RADIANS($AB$9))</f>
        <v>0.69007980622231047</v>
      </c>
      <c r="AK222" s="82">
        <f>$AB$7*SIN(AL222)</f>
        <v>0.2737350709944576</v>
      </c>
      <c r="AL222" s="82">
        <f>2*ATAN(AM222)</f>
        <v>-1.5722801855598803</v>
      </c>
      <c r="AM222" s="82">
        <f>SQRT((1+$AB$7)/(1-$AB$7))*TAN(AN222/2)</f>
        <v>-1.0014849607734835</v>
      </c>
      <c r="AN222" s="146">
        <f>$AU222+$AB$7*SIN(AO222)</f>
        <v>10.716872786797689</v>
      </c>
      <c r="AO222" s="146">
        <f>$AU222+$AB$7*SIN(AP222)</f>
        <v>10.716872719137802</v>
      </c>
      <c r="AP222" s="146">
        <f>$AU222+$AB$7*SIN(AQ222)</f>
        <v>10.716871820681096</v>
      </c>
      <c r="AQ222" s="146">
        <f>$AU222+$AB$7*SIN(AR222)</f>
        <v>10.716859890327768</v>
      </c>
      <c r="AR222" s="146">
        <f>$AU222+$AB$7*SIN(AS222)</f>
        <v>10.716701517655389</v>
      </c>
      <c r="AS222" s="146">
        <f>$AU222+$AB$7*SIN(AT222)</f>
        <v>10.714607394808334</v>
      </c>
      <c r="AT222" s="146">
        <f>$AU222+$AB$7*SIN(AU222)</f>
        <v>10.688220915357602</v>
      </c>
      <c r="AU222" s="146">
        <f>RADIANS($AB$9)+$AB$18*(F222-AB$15)</f>
        <v>10.453699916165476</v>
      </c>
      <c r="AW222" s="90"/>
      <c r="AX222" s="96"/>
    </row>
    <row r="223" spans="1:50" s="82" customFormat="1" ht="12.95" customHeight="1" x14ac:dyDescent="0.2">
      <c r="A223" s="35"/>
      <c r="B223" s="41"/>
      <c r="C223" s="35"/>
      <c r="D223" s="35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S223" s="9"/>
      <c r="T223" s="146"/>
      <c r="U223" s="146"/>
      <c r="V223" s="146"/>
      <c r="AA223" s="146"/>
      <c r="AB223" s="146"/>
      <c r="AC223" s="146"/>
      <c r="AD223" s="146"/>
      <c r="AE223" s="146"/>
      <c r="AG223" s="9"/>
      <c r="AN223" s="146"/>
      <c r="AO223" s="146"/>
      <c r="AP223" s="146"/>
      <c r="AQ223" s="146"/>
      <c r="AR223" s="146"/>
      <c r="AS223" s="146"/>
      <c r="AT223" s="146"/>
      <c r="AU223" s="146"/>
      <c r="AW223" s="90"/>
      <c r="AX223" s="96"/>
    </row>
    <row r="224" spans="1:50" s="82" customFormat="1" ht="12.95" customHeight="1" x14ac:dyDescent="0.2">
      <c r="A224" s="35"/>
      <c r="B224" s="41"/>
      <c r="C224" s="35"/>
      <c r="D224" s="35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S224" s="9"/>
      <c r="T224" s="146"/>
      <c r="U224" s="146"/>
      <c r="V224" s="146"/>
      <c r="AA224" s="146"/>
      <c r="AB224" s="146"/>
      <c r="AC224" s="146"/>
      <c r="AD224" s="146"/>
      <c r="AE224" s="146"/>
      <c r="AG224" s="9"/>
      <c r="AN224" s="146"/>
      <c r="AO224" s="146"/>
      <c r="AP224" s="146"/>
      <c r="AQ224" s="146"/>
      <c r="AR224" s="146"/>
      <c r="AS224" s="146"/>
      <c r="AT224" s="146"/>
      <c r="AU224" s="146"/>
      <c r="AW224" s="90"/>
      <c r="AX224" s="96"/>
    </row>
    <row r="225" spans="1:50" s="82" customFormat="1" ht="12.95" customHeight="1" x14ac:dyDescent="0.2">
      <c r="A225" s="35"/>
      <c r="B225" s="41"/>
      <c r="C225" s="35"/>
      <c r="D225" s="35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S225" s="9"/>
      <c r="T225" s="146"/>
      <c r="U225" s="146"/>
      <c r="V225" s="146"/>
      <c r="AA225" s="146"/>
      <c r="AB225" s="146"/>
      <c r="AC225" s="146"/>
      <c r="AD225" s="146"/>
      <c r="AE225" s="146"/>
      <c r="AG225" s="9"/>
      <c r="AN225" s="146"/>
      <c r="AO225" s="146"/>
      <c r="AP225" s="146"/>
      <c r="AQ225" s="146"/>
      <c r="AR225" s="146"/>
      <c r="AS225" s="146"/>
      <c r="AT225" s="146"/>
      <c r="AU225" s="146"/>
      <c r="AW225" s="90"/>
      <c r="AX225" s="96"/>
    </row>
    <row r="226" spans="1:50" s="82" customFormat="1" ht="12.95" customHeight="1" x14ac:dyDescent="0.2">
      <c r="A226" s="35"/>
      <c r="B226" s="41"/>
      <c r="C226" s="35"/>
      <c r="D226" s="35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S226" s="9"/>
      <c r="T226" s="146"/>
      <c r="U226" s="146"/>
      <c r="V226" s="146"/>
      <c r="AA226" s="146"/>
      <c r="AB226" s="146"/>
      <c r="AC226" s="146"/>
      <c r="AD226" s="146"/>
      <c r="AE226" s="146"/>
      <c r="AG226" s="9"/>
      <c r="AN226" s="146"/>
      <c r="AO226" s="146"/>
      <c r="AP226" s="146"/>
      <c r="AQ226" s="146"/>
      <c r="AR226" s="146"/>
      <c r="AS226" s="146"/>
      <c r="AT226" s="146"/>
      <c r="AU226" s="146"/>
      <c r="AW226" s="90"/>
      <c r="AX226" s="96"/>
    </row>
    <row r="227" spans="1:50" s="82" customFormat="1" ht="12.95" customHeight="1" x14ac:dyDescent="0.2">
      <c r="A227" s="35"/>
      <c r="B227" s="41"/>
      <c r="C227" s="35"/>
      <c r="D227" s="35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S227" s="9"/>
      <c r="T227" s="146"/>
      <c r="U227" s="146"/>
      <c r="V227" s="146"/>
      <c r="AA227" s="146"/>
      <c r="AB227" s="146"/>
      <c r="AC227" s="146"/>
      <c r="AD227" s="146"/>
      <c r="AE227" s="146"/>
      <c r="AG227" s="9"/>
      <c r="AN227" s="146"/>
      <c r="AO227" s="146"/>
      <c r="AP227" s="146"/>
      <c r="AQ227" s="146"/>
      <c r="AR227" s="146"/>
      <c r="AS227" s="146"/>
      <c r="AT227" s="146"/>
      <c r="AU227" s="146"/>
      <c r="AW227" s="90"/>
      <c r="AX227" s="96"/>
    </row>
    <row r="228" spans="1:50" s="82" customFormat="1" ht="12.95" customHeight="1" x14ac:dyDescent="0.2">
      <c r="A228" s="35"/>
      <c r="B228" s="41"/>
      <c r="C228" s="35"/>
      <c r="D228" s="35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S228" s="9"/>
      <c r="T228" s="146"/>
      <c r="U228" s="146"/>
      <c r="V228" s="146"/>
      <c r="AA228" s="146"/>
      <c r="AB228" s="146"/>
      <c r="AC228" s="146"/>
      <c r="AD228" s="146"/>
      <c r="AE228" s="146"/>
      <c r="AG228" s="9"/>
      <c r="AN228" s="146"/>
      <c r="AO228" s="146"/>
      <c r="AP228" s="146"/>
      <c r="AQ228" s="146"/>
      <c r="AR228" s="146"/>
      <c r="AS228" s="146"/>
      <c r="AT228" s="146"/>
      <c r="AU228" s="146"/>
      <c r="AW228" s="90"/>
      <c r="AX228" s="96"/>
    </row>
    <row r="229" spans="1:50" s="82" customFormat="1" ht="12.95" customHeight="1" x14ac:dyDescent="0.2">
      <c r="A229" s="35"/>
      <c r="B229" s="41"/>
      <c r="C229" s="35"/>
      <c r="D229" s="35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S229" s="9"/>
      <c r="T229" s="146"/>
      <c r="U229" s="146"/>
      <c r="V229" s="146"/>
      <c r="AA229" s="146"/>
      <c r="AB229" s="146"/>
      <c r="AC229" s="146"/>
      <c r="AD229" s="146"/>
      <c r="AE229" s="146"/>
      <c r="AG229" s="9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90"/>
      <c r="AX229" s="96"/>
    </row>
    <row r="230" spans="1:50" s="82" customFormat="1" ht="12.95" customHeight="1" x14ac:dyDescent="0.2">
      <c r="A230" s="35"/>
      <c r="B230" s="41"/>
      <c r="C230" s="35"/>
      <c r="D230" s="35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S230" s="9"/>
      <c r="T230" s="146"/>
      <c r="U230" s="146"/>
      <c r="V230" s="146"/>
      <c r="AA230" s="146"/>
      <c r="AB230" s="146"/>
      <c r="AC230" s="146"/>
      <c r="AD230" s="146"/>
      <c r="AE230" s="146"/>
      <c r="AG230" s="9"/>
      <c r="AN230" s="146"/>
      <c r="AO230" s="146"/>
      <c r="AP230" s="146"/>
      <c r="AQ230" s="146"/>
      <c r="AR230" s="146"/>
      <c r="AS230" s="146"/>
      <c r="AT230" s="146"/>
      <c r="AU230" s="146"/>
      <c r="AW230" s="90"/>
      <c r="AX230" s="96"/>
    </row>
    <row r="231" spans="1:50" s="82" customFormat="1" ht="12.95" customHeight="1" x14ac:dyDescent="0.2">
      <c r="A231" s="35"/>
      <c r="B231" s="41"/>
      <c r="C231" s="35"/>
      <c r="D231" s="35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S231" s="9"/>
      <c r="T231" s="146"/>
      <c r="U231" s="146"/>
      <c r="V231" s="146"/>
      <c r="AA231" s="146"/>
      <c r="AB231" s="146"/>
      <c r="AC231" s="146"/>
      <c r="AD231" s="146"/>
      <c r="AE231" s="146"/>
      <c r="AG231" s="9"/>
      <c r="AN231" s="146"/>
      <c r="AO231" s="146"/>
      <c r="AP231" s="146"/>
      <c r="AQ231" s="146"/>
      <c r="AR231" s="146"/>
      <c r="AS231" s="146"/>
      <c r="AT231" s="146"/>
      <c r="AU231" s="146"/>
      <c r="AW231" s="90"/>
      <c r="AX231" s="96"/>
    </row>
    <row r="232" spans="1:50" s="82" customFormat="1" ht="12.95" customHeight="1" x14ac:dyDescent="0.2">
      <c r="A232" s="35"/>
      <c r="B232" s="41"/>
      <c r="C232" s="35"/>
      <c r="D232" s="35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S232" s="9"/>
      <c r="T232" s="146"/>
      <c r="U232" s="146"/>
      <c r="V232" s="146"/>
      <c r="AA232" s="146"/>
      <c r="AB232" s="146"/>
      <c r="AC232" s="146"/>
      <c r="AD232" s="146"/>
      <c r="AE232" s="146"/>
      <c r="AG232" s="9"/>
      <c r="AN232" s="146"/>
      <c r="AO232" s="146"/>
      <c r="AP232" s="146"/>
      <c r="AQ232" s="146"/>
      <c r="AR232" s="146"/>
      <c r="AS232" s="146"/>
      <c r="AT232" s="146"/>
      <c r="AU232" s="146"/>
      <c r="AW232" s="90"/>
      <c r="AX232" s="96"/>
    </row>
    <row r="233" spans="1:50" s="82" customFormat="1" ht="12.95" customHeight="1" x14ac:dyDescent="0.2">
      <c r="A233" s="35"/>
      <c r="B233" s="41"/>
      <c r="C233" s="35"/>
      <c r="D233" s="35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S233" s="9"/>
      <c r="T233" s="146"/>
      <c r="U233" s="146"/>
      <c r="V233" s="146"/>
      <c r="AA233" s="146"/>
      <c r="AB233" s="146"/>
      <c r="AC233" s="146"/>
      <c r="AD233" s="146"/>
      <c r="AE233" s="146"/>
      <c r="AG233" s="9"/>
      <c r="AN233" s="146"/>
      <c r="AO233" s="146"/>
      <c r="AP233" s="146"/>
      <c r="AQ233" s="146"/>
      <c r="AR233" s="146"/>
      <c r="AS233" s="146"/>
      <c r="AT233" s="146"/>
      <c r="AU233" s="146"/>
      <c r="AW233" s="90"/>
      <c r="AX233" s="96"/>
    </row>
    <row r="234" spans="1:50" s="82" customFormat="1" ht="12.95" customHeight="1" x14ac:dyDescent="0.2">
      <c r="A234" s="35"/>
      <c r="B234" s="41"/>
      <c r="C234" s="35"/>
      <c r="D234" s="35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S234" s="9"/>
      <c r="T234" s="146"/>
      <c r="U234" s="146"/>
      <c r="V234" s="146"/>
      <c r="AA234" s="146"/>
      <c r="AB234" s="146"/>
      <c r="AC234" s="146"/>
      <c r="AD234" s="146"/>
      <c r="AE234" s="146"/>
      <c r="AG234" s="9"/>
      <c r="AN234" s="146"/>
      <c r="AO234" s="146"/>
      <c r="AP234" s="146"/>
      <c r="AQ234" s="146"/>
      <c r="AR234" s="146"/>
      <c r="AS234" s="146"/>
      <c r="AT234" s="146"/>
      <c r="AU234" s="146"/>
      <c r="AW234" s="90"/>
      <c r="AX234" s="96"/>
    </row>
    <row r="235" spans="1:50" s="82" customFormat="1" ht="12.95" customHeight="1" x14ac:dyDescent="0.2">
      <c r="A235" s="35"/>
      <c r="B235" s="41"/>
      <c r="C235" s="35"/>
      <c r="D235" s="35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S235" s="9"/>
      <c r="T235" s="146"/>
      <c r="U235" s="146"/>
      <c r="V235" s="146"/>
      <c r="AA235" s="146"/>
      <c r="AB235" s="146"/>
      <c r="AC235" s="146"/>
      <c r="AD235" s="146"/>
      <c r="AE235" s="146"/>
      <c r="AG235" s="9"/>
      <c r="AN235" s="146"/>
      <c r="AO235" s="146"/>
      <c r="AP235" s="146"/>
      <c r="AQ235" s="146"/>
      <c r="AR235" s="146"/>
      <c r="AS235" s="146"/>
      <c r="AT235" s="146"/>
      <c r="AU235" s="146"/>
      <c r="AW235" s="90"/>
      <c r="AX235" s="96"/>
    </row>
    <row r="236" spans="1:50" s="82" customFormat="1" ht="12.95" customHeight="1" x14ac:dyDescent="0.2">
      <c r="A236" s="35"/>
      <c r="B236" s="41"/>
      <c r="C236" s="35"/>
      <c r="D236" s="35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S236" s="9"/>
      <c r="T236" s="146"/>
      <c r="U236" s="146"/>
      <c r="V236" s="146"/>
      <c r="AA236" s="146"/>
      <c r="AB236" s="146"/>
      <c r="AC236" s="146"/>
      <c r="AD236" s="146"/>
      <c r="AE236" s="146"/>
      <c r="AG236" s="9"/>
      <c r="AN236" s="146"/>
      <c r="AO236" s="146"/>
      <c r="AP236" s="146"/>
      <c r="AQ236" s="146"/>
      <c r="AR236" s="146"/>
      <c r="AS236" s="146"/>
      <c r="AT236" s="146"/>
      <c r="AU236" s="146"/>
      <c r="AW236" s="90"/>
      <c r="AX236" s="96"/>
    </row>
    <row r="237" spans="1:50" s="82" customFormat="1" ht="12.95" customHeight="1" x14ac:dyDescent="0.2">
      <c r="A237" s="35"/>
      <c r="B237" s="41"/>
      <c r="C237" s="35"/>
      <c r="D237" s="3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S237" s="9"/>
      <c r="T237" s="146"/>
      <c r="U237" s="146"/>
      <c r="V237" s="146"/>
      <c r="AA237" s="146"/>
      <c r="AB237" s="146"/>
      <c r="AC237" s="146"/>
      <c r="AD237" s="146"/>
      <c r="AE237" s="146"/>
      <c r="AG237" s="9"/>
      <c r="AN237" s="146"/>
      <c r="AO237" s="146"/>
      <c r="AP237" s="146"/>
      <c r="AQ237" s="146"/>
      <c r="AR237" s="146"/>
      <c r="AS237" s="146"/>
      <c r="AT237" s="146"/>
      <c r="AU237" s="146"/>
      <c r="AW237" s="90"/>
      <c r="AX237" s="96"/>
    </row>
    <row r="238" spans="1:50" s="82" customFormat="1" ht="12.95" customHeight="1" x14ac:dyDescent="0.2">
      <c r="A238" s="35"/>
      <c r="B238" s="41"/>
      <c r="C238" s="35"/>
      <c r="D238" s="35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S238" s="9"/>
      <c r="T238" s="146"/>
      <c r="U238" s="146"/>
      <c r="V238" s="146"/>
      <c r="AA238" s="146"/>
      <c r="AB238" s="146"/>
      <c r="AC238" s="146"/>
      <c r="AD238" s="146"/>
      <c r="AE238" s="146"/>
      <c r="AG238" s="9"/>
      <c r="AN238" s="146"/>
      <c r="AO238" s="146"/>
      <c r="AP238" s="146"/>
      <c r="AQ238" s="146"/>
      <c r="AR238" s="146"/>
      <c r="AS238" s="146"/>
      <c r="AT238" s="146"/>
      <c r="AU238" s="146"/>
      <c r="AW238" s="90"/>
      <c r="AX238" s="96"/>
    </row>
    <row r="239" spans="1:50" s="82" customFormat="1" ht="12.95" customHeight="1" x14ac:dyDescent="0.2">
      <c r="A239" s="35"/>
      <c r="B239" s="41"/>
      <c r="C239" s="35"/>
      <c r="D239" s="35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S239" s="9"/>
      <c r="T239" s="146"/>
      <c r="U239" s="146"/>
      <c r="V239" s="146"/>
      <c r="AA239" s="146"/>
      <c r="AB239" s="146"/>
      <c r="AC239" s="146"/>
      <c r="AD239" s="146"/>
      <c r="AE239" s="146"/>
      <c r="AG239" s="9"/>
      <c r="AN239" s="146"/>
      <c r="AO239" s="146"/>
      <c r="AP239" s="146"/>
      <c r="AQ239" s="146"/>
      <c r="AR239" s="146"/>
      <c r="AS239" s="146"/>
      <c r="AT239" s="146"/>
      <c r="AU239" s="146"/>
      <c r="AW239" s="90"/>
      <c r="AX239" s="96"/>
    </row>
    <row r="240" spans="1:50" s="82" customFormat="1" ht="12.95" customHeight="1" x14ac:dyDescent="0.2">
      <c r="A240" s="35"/>
      <c r="B240" s="41"/>
      <c r="C240" s="35"/>
      <c r="D240" s="35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S240" s="9"/>
      <c r="T240" s="146"/>
      <c r="U240" s="146"/>
      <c r="V240" s="146"/>
      <c r="AA240" s="146"/>
      <c r="AB240" s="146"/>
      <c r="AC240" s="146"/>
      <c r="AD240" s="146"/>
      <c r="AE240" s="146"/>
      <c r="AG240" s="9"/>
      <c r="AN240" s="146"/>
      <c r="AO240" s="146"/>
      <c r="AP240" s="146"/>
      <c r="AQ240" s="146"/>
      <c r="AR240" s="146"/>
      <c r="AS240" s="146"/>
      <c r="AT240" s="146"/>
      <c r="AU240" s="146"/>
      <c r="AW240" s="90"/>
      <c r="AX240" s="96"/>
    </row>
    <row r="241" spans="1:50" s="82" customFormat="1" ht="12.95" customHeight="1" x14ac:dyDescent="0.2">
      <c r="A241" s="35"/>
      <c r="B241" s="41"/>
      <c r="C241" s="35"/>
      <c r="D241" s="35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S241" s="9"/>
      <c r="T241" s="146"/>
      <c r="U241" s="146"/>
      <c r="V241" s="146"/>
      <c r="AA241" s="146"/>
      <c r="AB241" s="146"/>
      <c r="AC241" s="146"/>
      <c r="AD241" s="146"/>
      <c r="AE241" s="146"/>
      <c r="AG241" s="9"/>
      <c r="AN241" s="146"/>
      <c r="AO241" s="146"/>
      <c r="AP241" s="146"/>
      <c r="AQ241" s="146"/>
      <c r="AR241" s="146"/>
      <c r="AS241" s="146"/>
      <c r="AT241" s="146"/>
      <c r="AU241" s="146"/>
      <c r="AW241" s="90"/>
      <c r="AX241" s="96"/>
    </row>
    <row r="242" spans="1:50" s="82" customFormat="1" ht="12.95" customHeight="1" x14ac:dyDescent="0.2">
      <c r="A242" s="35"/>
      <c r="B242" s="41"/>
      <c r="C242" s="35"/>
      <c r="D242" s="35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S242" s="9"/>
      <c r="T242" s="146"/>
      <c r="U242" s="146"/>
      <c r="V242" s="146"/>
      <c r="AA242" s="146"/>
      <c r="AB242" s="146"/>
      <c r="AC242" s="146"/>
      <c r="AD242" s="146"/>
      <c r="AE242" s="146"/>
      <c r="AG242" s="9"/>
      <c r="AN242" s="146"/>
      <c r="AO242" s="146"/>
      <c r="AP242" s="146"/>
      <c r="AQ242" s="146"/>
      <c r="AR242" s="146"/>
      <c r="AS242" s="146"/>
      <c r="AT242" s="146"/>
      <c r="AU242" s="146"/>
      <c r="AW242" s="90"/>
      <c r="AX242" s="96"/>
    </row>
    <row r="243" spans="1:50" s="82" customFormat="1" ht="12.95" customHeight="1" x14ac:dyDescent="0.2">
      <c r="A243" s="35"/>
      <c r="B243" s="41"/>
      <c r="C243" s="35"/>
      <c r="D243" s="35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S243" s="9"/>
      <c r="T243" s="146"/>
      <c r="U243" s="146"/>
      <c r="V243" s="146"/>
      <c r="AA243" s="146"/>
      <c r="AB243" s="146"/>
      <c r="AC243" s="146"/>
      <c r="AD243" s="146"/>
      <c r="AE243" s="146"/>
      <c r="AG243" s="9"/>
      <c r="AN243" s="146"/>
      <c r="AO243" s="146"/>
      <c r="AP243" s="146"/>
      <c r="AQ243" s="146"/>
      <c r="AR243" s="146"/>
      <c r="AS243" s="146"/>
      <c r="AT243" s="146"/>
      <c r="AU243" s="146"/>
      <c r="AW243" s="90"/>
      <c r="AX243" s="96"/>
    </row>
    <row r="244" spans="1:50" s="82" customFormat="1" ht="12.95" customHeight="1" x14ac:dyDescent="0.2">
      <c r="A244" s="35"/>
      <c r="B244" s="41"/>
      <c r="C244" s="35"/>
      <c r="D244" s="35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S244" s="9"/>
      <c r="T244" s="146"/>
      <c r="U244" s="146"/>
      <c r="V244" s="146"/>
      <c r="AA244" s="146"/>
      <c r="AB244" s="146"/>
      <c r="AC244" s="146"/>
      <c r="AD244" s="146"/>
      <c r="AE244" s="146"/>
      <c r="AG244" s="9"/>
      <c r="AN244" s="146"/>
      <c r="AO244" s="146"/>
      <c r="AP244" s="146"/>
      <c r="AQ244" s="146"/>
      <c r="AR244" s="146"/>
      <c r="AS244" s="146"/>
      <c r="AT244" s="146"/>
      <c r="AU244" s="146"/>
      <c r="AW244" s="90"/>
      <c r="AX244" s="96"/>
    </row>
    <row r="245" spans="1:50" s="82" customFormat="1" ht="12.95" customHeight="1" x14ac:dyDescent="0.2">
      <c r="A245" s="35"/>
      <c r="B245" s="41"/>
      <c r="C245" s="35"/>
      <c r="D245" s="35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S245" s="9"/>
      <c r="T245" s="146"/>
      <c r="U245" s="146"/>
      <c r="V245" s="146"/>
      <c r="AA245" s="146"/>
      <c r="AB245" s="146"/>
      <c r="AC245" s="146"/>
      <c r="AD245" s="146"/>
      <c r="AE245" s="146"/>
      <c r="AG245" s="9"/>
      <c r="AN245" s="146"/>
      <c r="AO245" s="146"/>
      <c r="AP245" s="146"/>
      <c r="AQ245" s="146"/>
      <c r="AR245" s="146"/>
      <c r="AS245" s="146"/>
      <c r="AT245" s="146"/>
      <c r="AU245" s="146"/>
      <c r="AW245" s="90"/>
      <c r="AX245" s="96"/>
    </row>
    <row r="246" spans="1:50" s="82" customFormat="1" ht="12.95" customHeight="1" x14ac:dyDescent="0.2">
      <c r="A246" s="35"/>
      <c r="B246" s="41"/>
      <c r="C246" s="35"/>
      <c r="D246" s="35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S246" s="9"/>
      <c r="T246" s="146"/>
      <c r="U246" s="146"/>
      <c r="V246" s="146"/>
      <c r="AA246" s="146"/>
      <c r="AB246" s="146"/>
      <c r="AC246" s="146"/>
      <c r="AD246" s="146"/>
      <c r="AE246" s="146"/>
      <c r="AG246" s="9"/>
      <c r="AN246" s="146"/>
      <c r="AO246" s="146"/>
      <c r="AP246" s="146"/>
      <c r="AQ246" s="146"/>
      <c r="AR246" s="146"/>
      <c r="AS246" s="146"/>
      <c r="AT246" s="146"/>
      <c r="AU246" s="146"/>
      <c r="AW246" s="90"/>
      <c r="AX246" s="96"/>
    </row>
    <row r="247" spans="1:50" s="82" customFormat="1" ht="12.95" customHeight="1" x14ac:dyDescent="0.2">
      <c r="A247" s="35"/>
      <c r="B247" s="41"/>
      <c r="C247" s="35"/>
      <c r="D247" s="35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S247" s="9"/>
      <c r="T247" s="146"/>
      <c r="U247" s="146"/>
      <c r="V247" s="146"/>
      <c r="AA247" s="146"/>
      <c r="AB247" s="146"/>
      <c r="AC247" s="146"/>
      <c r="AD247" s="146"/>
      <c r="AE247" s="146"/>
      <c r="AG247" s="9"/>
      <c r="AN247" s="146"/>
      <c r="AO247" s="146"/>
      <c r="AP247" s="146"/>
      <c r="AQ247" s="146"/>
      <c r="AR247" s="146"/>
      <c r="AS247" s="146"/>
      <c r="AT247" s="146"/>
      <c r="AU247" s="146"/>
      <c r="AW247" s="90"/>
      <c r="AX247" s="96"/>
    </row>
    <row r="248" spans="1:50" s="82" customFormat="1" ht="12.95" customHeight="1" x14ac:dyDescent="0.2">
      <c r="A248" s="35"/>
      <c r="B248" s="41"/>
      <c r="C248" s="35"/>
      <c r="D248" s="35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S248" s="9"/>
      <c r="T248" s="146"/>
      <c r="U248" s="146"/>
      <c r="V248" s="146"/>
      <c r="AA248" s="146"/>
      <c r="AB248" s="146"/>
      <c r="AC248" s="146"/>
      <c r="AD248" s="146"/>
      <c r="AE248" s="146"/>
      <c r="AG248" s="9"/>
      <c r="AN248" s="146"/>
      <c r="AO248" s="146"/>
      <c r="AP248" s="146"/>
      <c r="AQ248" s="146"/>
      <c r="AR248" s="146"/>
      <c r="AS248" s="146"/>
      <c r="AT248" s="146"/>
      <c r="AU248" s="146"/>
      <c r="AW248" s="90"/>
      <c r="AX248" s="96"/>
    </row>
    <row r="249" spans="1:50" s="82" customFormat="1" ht="12.95" customHeight="1" x14ac:dyDescent="0.2">
      <c r="A249" s="35"/>
      <c r="B249" s="41"/>
      <c r="C249" s="35"/>
      <c r="D249" s="35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S249" s="9"/>
      <c r="T249" s="146"/>
      <c r="U249" s="146"/>
      <c r="V249" s="146"/>
      <c r="AA249" s="146"/>
      <c r="AB249" s="146"/>
      <c r="AC249" s="146"/>
      <c r="AD249" s="146"/>
      <c r="AE249" s="146"/>
      <c r="AG249" s="9"/>
      <c r="AN249" s="146"/>
      <c r="AO249" s="146"/>
      <c r="AP249" s="146"/>
      <c r="AQ249" s="146"/>
      <c r="AR249" s="146"/>
      <c r="AS249" s="146"/>
      <c r="AT249" s="146"/>
      <c r="AU249" s="146"/>
      <c r="AW249" s="90"/>
      <c r="AX249" s="96"/>
    </row>
    <row r="250" spans="1:50" s="82" customFormat="1" ht="12.95" customHeight="1" x14ac:dyDescent="0.2">
      <c r="A250" s="35"/>
      <c r="B250" s="41"/>
      <c r="C250" s="35"/>
      <c r="D250" s="35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S250" s="9"/>
      <c r="T250" s="146"/>
      <c r="U250" s="146"/>
      <c r="V250" s="146"/>
      <c r="AA250" s="146"/>
      <c r="AB250" s="146"/>
      <c r="AC250" s="146"/>
      <c r="AD250" s="146"/>
      <c r="AE250" s="146"/>
      <c r="AG250" s="9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90"/>
      <c r="AX250" s="96"/>
    </row>
    <row r="251" spans="1:50" s="82" customFormat="1" ht="12.95" customHeight="1" x14ac:dyDescent="0.2">
      <c r="A251" s="35"/>
      <c r="B251" s="41"/>
      <c r="C251" s="35"/>
      <c r="D251" s="35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S251" s="9"/>
      <c r="T251" s="146"/>
      <c r="U251" s="146"/>
      <c r="V251" s="146"/>
      <c r="AA251" s="146"/>
      <c r="AB251" s="146"/>
      <c r="AC251" s="146"/>
      <c r="AD251" s="146"/>
      <c r="AE251" s="146"/>
      <c r="AG251" s="9"/>
      <c r="AN251" s="146"/>
      <c r="AO251" s="146"/>
      <c r="AP251" s="146"/>
      <c r="AQ251" s="146"/>
      <c r="AR251" s="146"/>
      <c r="AS251" s="146"/>
      <c r="AT251" s="146"/>
      <c r="AU251" s="146"/>
      <c r="AW251" s="90"/>
      <c r="AX251" s="96"/>
    </row>
    <row r="252" spans="1:50" s="82" customFormat="1" ht="12.95" customHeight="1" x14ac:dyDescent="0.2">
      <c r="A252" s="35"/>
      <c r="B252" s="41"/>
      <c r="C252" s="35"/>
      <c r="D252" s="35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S252" s="9"/>
      <c r="T252" s="146"/>
      <c r="U252" s="146"/>
      <c r="V252" s="146"/>
      <c r="AA252" s="146"/>
      <c r="AB252" s="146"/>
      <c r="AC252" s="146"/>
      <c r="AD252" s="146"/>
      <c r="AE252" s="146"/>
      <c r="AG252" s="9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90"/>
      <c r="AX252" s="96"/>
    </row>
    <row r="253" spans="1:50" s="82" customFormat="1" ht="12.95" customHeight="1" x14ac:dyDescent="0.2">
      <c r="A253" s="35"/>
      <c r="B253" s="41"/>
      <c r="C253" s="35"/>
      <c r="D253" s="35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S253" s="9"/>
      <c r="T253" s="146"/>
      <c r="U253" s="146"/>
      <c r="V253" s="146"/>
      <c r="AA253" s="146"/>
      <c r="AB253" s="146"/>
      <c r="AC253" s="146"/>
      <c r="AD253" s="146"/>
      <c r="AE253" s="146"/>
      <c r="AG253" s="9"/>
      <c r="AN253" s="146"/>
      <c r="AO253" s="146"/>
      <c r="AP253" s="146"/>
      <c r="AQ253" s="146"/>
      <c r="AR253" s="146"/>
      <c r="AS253" s="146"/>
      <c r="AT253" s="146"/>
      <c r="AU253" s="146"/>
      <c r="AW253" s="90"/>
      <c r="AX253" s="96"/>
    </row>
    <row r="254" spans="1:50" s="82" customFormat="1" ht="12.95" customHeight="1" x14ac:dyDescent="0.2">
      <c r="A254" s="35"/>
      <c r="B254" s="41"/>
      <c r="C254" s="35"/>
      <c r="D254" s="35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S254" s="9"/>
      <c r="T254" s="146"/>
      <c r="U254" s="146"/>
      <c r="V254" s="146"/>
      <c r="AA254" s="146"/>
      <c r="AB254" s="146"/>
      <c r="AC254" s="146"/>
      <c r="AD254" s="146"/>
      <c r="AE254" s="146"/>
      <c r="AG254" s="9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90"/>
      <c r="AX254" s="96"/>
    </row>
    <row r="255" spans="1:50" s="82" customFormat="1" ht="12.95" customHeight="1" x14ac:dyDescent="0.2">
      <c r="A255" s="35"/>
      <c r="B255" s="41"/>
      <c r="C255" s="35"/>
      <c r="D255" s="35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S255" s="9"/>
      <c r="T255" s="146"/>
      <c r="U255" s="146"/>
      <c r="V255" s="146"/>
      <c r="AA255" s="146"/>
      <c r="AB255" s="146"/>
      <c r="AC255" s="146"/>
      <c r="AD255" s="146"/>
      <c r="AE255" s="146"/>
      <c r="AG255" s="9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90"/>
      <c r="AX255" s="96"/>
    </row>
    <row r="256" spans="1:50" s="82" customFormat="1" ht="12.95" customHeight="1" x14ac:dyDescent="0.2">
      <c r="A256" s="35"/>
      <c r="B256" s="41"/>
      <c r="C256" s="35"/>
      <c r="D256" s="35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S256" s="9"/>
      <c r="T256" s="146"/>
      <c r="U256" s="146"/>
      <c r="V256" s="146"/>
      <c r="AA256" s="146"/>
      <c r="AB256" s="146"/>
      <c r="AC256" s="146"/>
      <c r="AD256" s="146"/>
      <c r="AE256" s="146"/>
      <c r="AG256" s="9"/>
      <c r="AN256" s="146"/>
      <c r="AO256" s="146"/>
      <c r="AP256" s="146"/>
      <c r="AQ256" s="146"/>
      <c r="AR256" s="146"/>
      <c r="AS256" s="146"/>
      <c r="AT256" s="146"/>
      <c r="AU256" s="146"/>
      <c r="AW256" s="90"/>
      <c r="AX256" s="96"/>
    </row>
    <row r="257" spans="1:50" s="82" customFormat="1" ht="12.95" customHeight="1" x14ac:dyDescent="0.2">
      <c r="A257" s="35"/>
      <c r="B257" s="41"/>
      <c r="C257" s="35"/>
      <c r="D257" s="35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S257" s="9"/>
      <c r="T257" s="146"/>
      <c r="U257" s="146"/>
      <c r="V257" s="146"/>
      <c r="AA257" s="146"/>
      <c r="AB257" s="146"/>
      <c r="AC257" s="146"/>
      <c r="AD257" s="146"/>
      <c r="AE257" s="146"/>
      <c r="AG257" s="9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90"/>
      <c r="AX257" s="96"/>
    </row>
    <row r="258" spans="1:50" s="82" customFormat="1" ht="12.95" customHeight="1" x14ac:dyDescent="0.2">
      <c r="A258" s="35"/>
      <c r="B258" s="41"/>
      <c r="C258" s="35"/>
      <c r="D258" s="35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S258" s="9"/>
      <c r="T258" s="146"/>
      <c r="U258" s="146"/>
      <c r="V258" s="146"/>
      <c r="AA258" s="146"/>
      <c r="AB258" s="146"/>
      <c r="AC258" s="146"/>
      <c r="AD258" s="146"/>
      <c r="AE258" s="146"/>
      <c r="AG258" s="9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90"/>
      <c r="AX258" s="96"/>
    </row>
    <row r="259" spans="1:50" s="82" customFormat="1" ht="12.95" customHeight="1" x14ac:dyDescent="0.2">
      <c r="A259" s="35"/>
      <c r="B259" s="41"/>
      <c r="C259" s="35"/>
      <c r="D259" s="35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S259" s="9"/>
      <c r="T259" s="146"/>
      <c r="U259" s="146"/>
      <c r="V259" s="146"/>
      <c r="AA259" s="146"/>
      <c r="AB259" s="146"/>
      <c r="AC259" s="146"/>
      <c r="AD259" s="146"/>
      <c r="AE259" s="146"/>
      <c r="AG259" s="9"/>
      <c r="AN259" s="146"/>
      <c r="AO259" s="146"/>
      <c r="AP259" s="146"/>
      <c r="AQ259" s="146"/>
      <c r="AR259" s="146"/>
      <c r="AS259" s="146"/>
      <c r="AT259" s="146"/>
      <c r="AU259" s="146"/>
      <c r="AW259" s="90"/>
      <c r="AX259" s="96"/>
    </row>
    <row r="260" spans="1:50" s="82" customFormat="1" ht="12.95" customHeight="1" x14ac:dyDescent="0.2">
      <c r="A260" s="35"/>
      <c r="B260" s="41"/>
      <c r="C260" s="35"/>
      <c r="D260" s="35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S260" s="9"/>
      <c r="T260" s="146"/>
      <c r="U260" s="146"/>
      <c r="V260" s="146"/>
      <c r="AA260" s="146"/>
      <c r="AB260" s="146"/>
      <c r="AC260" s="146"/>
      <c r="AD260" s="146"/>
      <c r="AE260" s="146"/>
      <c r="AG260" s="9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90"/>
      <c r="AX260" s="96"/>
    </row>
    <row r="261" spans="1:50" s="82" customFormat="1" ht="12.95" customHeight="1" x14ac:dyDescent="0.2">
      <c r="A261" s="35"/>
      <c r="B261" s="41"/>
      <c r="C261" s="35"/>
      <c r="D261" s="35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S261" s="9"/>
      <c r="T261" s="146"/>
      <c r="U261" s="146"/>
      <c r="V261" s="146"/>
      <c r="AA261" s="146"/>
      <c r="AB261" s="146"/>
      <c r="AC261" s="146"/>
      <c r="AD261" s="146"/>
      <c r="AE261" s="146"/>
      <c r="AG261" s="9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90"/>
      <c r="AX261" s="96"/>
    </row>
    <row r="262" spans="1:50" s="82" customFormat="1" ht="12.95" customHeight="1" x14ac:dyDescent="0.2">
      <c r="A262" s="35"/>
      <c r="B262" s="41"/>
      <c r="C262" s="35"/>
      <c r="D262" s="35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S262" s="9"/>
      <c r="T262" s="146"/>
      <c r="U262" s="146"/>
      <c r="V262" s="146"/>
      <c r="AA262" s="146"/>
      <c r="AB262" s="146"/>
      <c r="AC262" s="146"/>
      <c r="AD262" s="146"/>
      <c r="AE262" s="146"/>
      <c r="AG262" s="9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90"/>
      <c r="AX262" s="96"/>
    </row>
    <row r="263" spans="1:50" s="82" customFormat="1" ht="12.95" customHeight="1" x14ac:dyDescent="0.2">
      <c r="A263" s="35"/>
      <c r="B263" s="41"/>
      <c r="C263" s="35"/>
      <c r="D263" s="35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S263" s="9"/>
      <c r="T263" s="146"/>
      <c r="U263" s="146"/>
      <c r="V263" s="146"/>
      <c r="AA263" s="146"/>
      <c r="AB263" s="146"/>
      <c r="AC263" s="146"/>
      <c r="AD263" s="146"/>
      <c r="AE263" s="146"/>
      <c r="AG263" s="9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90"/>
      <c r="AX263" s="96"/>
    </row>
    <row r="264" spans="1:50" s="82" customFormat="1" ht="12.95" customHeight="1" x14ac:dyDescent="0.2">
      <c r="A264" s="35"/>
      <c r="B264" s="41"/>
      <c r="C264" s="35"/>
      <c r="D264" s="35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S264" s="9"/>
      <c r="T264" s="146"/>
      <c r="U264" s="146"/>
      <c r="V264" s="146"/>
      <c r="AA264" s="146"/>
      <c r="AB264" s="146"/>
      <c r="AC264" s="146"/>
      <c r="AD264" s="146"/>
      <c r="AE264" s="146"/>
      <c r="AG264" s="9"/>
      <c r="AN264" s="146"/>
      <c r="AO264" s="146"/>
      <c r="AP264" s="146"/>
      <c r="AQ264" s="146"/>
      <c r="AR264" s="146"/>
      <c r="AS264" s="146"/>
      <c r="AT264" s="146"/>
      <c r="AU264" s="146"/>
      <c r="AW264" s="90"/>
      <c r="AX264" s="96"/>
    </row>
    <row r="265" spans="1:50" s="82" customFormat="1" ht="12.95" customHeight="1" x14ac:dyDescent="0.2">
      <c r="A265" s="35"/>
      <c r="B265" s="41"/>
      <c r="C265" s="35"/>
      <c r="D265" s="35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S265" s="9"/>
      <c r="T265" s="146"/>
      <c r="U265" s="146"/>
      <c r="V265" s="146"/>
      <c r="AA265" s="146"/>
      <c r="AB265" s="146"/>
      <c r="AC265" s="146"/>
      <c r="AD265" s="146"/>
      <c r="AE265" s="146"/>
      <c r="AG265" s="9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90"/>
      <c r="AX265" s="96"/>
    </row>
    <row r="266" spans="1:50" s="82" customFormat="1" ht="12.95" customHeight="1" x14ac:dyDescent="0.2">
      <c r="A266" s="35"/>
      <c r="B266" s="41"/>
      <c r="C266" s="35"/>
      <c r="D266" s="35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S266" s="9"/>
      <c r="T266" s="146"/>
      <c r="U266" s="146"/>
      <c r="V266" s="146"/>
      <c r="AA266" s="146"/>
      <c r="AB266" s="146"/>
      <c r="AC266" s="146"/>
      <c r="AD266" s="146"/>
      <c r="AE266" s="146"/>
      <c r="AG266" s="9"/>
      <c r="AN266" s="146"/>
      <c r="AO266" s="146"/>
      <c r="AP266" s="146"/>
      <c r="AQ266" s="146"/>
      <c r="AR266" s="146"/>
      <c r="AS266" s="146"/>
      <c r="AT266" s="146"/>
      <c r="AU266" s="146"/>
      <c r="AW266" s="90"/>
      <c r="AX266" s="96"/>
    </row>
    <row r="267" spans="1:50" s="82" customFormat="1" ht="12.95" customHeight="1" x14ac:dyDescent="0.2">
      <c r="A267" s="35"/>
      <c r="B267" s="41"/>
      <c r="C267" s="35"/>
      <c r="D267" s="35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S267" s="9"/>
      <c r="T267" s="146"/>
      <c r="U267" s="146"/>
      <c r="V267" s="146"/>
      <c r="AA267" s="146"/>
      <c r="AB267" s="146"/>
      <c r="AC267" s="146"/>
      <c r="AD267" s="146"/>
      <c r="AE267" s="146"/>
      <c r="AG267" s="9"/>
      <c r="AN267" s="146"/>
      <c r="AO267" s="146"/>
      <c r="AP267" s="146"/>
      <c r="AQ267" s="146"/>
      <c r="AR267" s="146"/>
      <c r="AS267" s="146"/>
      <c r="AT267" s="146"/>
      <c r="AU267" s="146"/>
      <c r="AW267" s="90"/>
      <c r="AX267" s="96"/>
    </row>
    <row r="268" spans="1:50" s="82" customFormat="1" ht="12.95" customHeight="1" x14ac:dyDescent="0.2">
      <c r="A268" s="35"/>
      <c r="B268" s="41"/>
      <c r="C268" s="35"/>
      <c r="D268" s="3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S268" s="9"/>
      <c r="T268" s="146"/>
      <c r="U268" s="146"/>
      <c r="V268" s="146"/>
      <c r="AA268" s="146"/>
      <c r="AB268" s="146"/>
      <c r="AC268" s="146"/>
      <c r="AD268" s="146"/>
      <c r="AE268" s="146"/>
      <c r="AG268" s="9"/>
      <c r="AN268" s="146"/>
      <c r="AO268" s="146"/>
      <c r="AP268" s="146"/>
      <c r="AQ268" s="146"/>
      <c r="AR268" s="146"/>
      <c r="AS268" s="146"/>
      <c r="AT268" s="146"/>
      <c r="AU268" s="146"/>
      <c r="AW268" s="90"/>
      <c r="AX268" s="96"/>
    </row>
    <row r="269" spans="1:50" s="82" customFormat="1" ht="12.95" customHeight="1" x14ac:dyDescent="0.2">
      <c r="A269" s="35"/>
      <c r="B269" s="41"/>
      <c r="C269" s="35"/>
      <c r="D269" s="35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S269" s="9"/>
      <c r="T269" s="146"/>
      <c r="U269" s="146"/>
      <c r="V269" s="146"/>
      <c r="AA269" s="146"/>
      <c r="AB269" s="146"/>
      <c r="AC269" s="146"/>
      <c r="AD269" s="146"/>
      <c r="AE269" s="146"/>
      <c r="AG269" s="9"/>
      <c r="AN269" s="146"/>
      <c r="AO269" s="146"/>
      <c r="AP269" s="146"/>
      <c r="AQ269" s="146"/>
      <c r="AR269" s="146"/>
      <c r="AS269" s="146"/>
      <c r="AT269" s="146"/>
      <c r="AU269" s="146"/>
      <c r="AW269" s="90"/>
      <c r="AX269" s="96"/>
    </row>
    <row r="270" spans="1:50" s="82" customFormat="1" ht="12.95" customHeight="1" x14ac:dyDescent="0.2">
      <c r="A270" s="35"/>
      <c r="B270" s="41"/>
      <c r="C270" s="35"/>
      <c r="D270" s="35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S270" s="9"/>
      <c r="T270" s="146"/>
      <c r="U270" s="146"/>
      <c r="V270" s="146"/>
      <c r="AA270" s="146"/>
      <c r="AB270" s="146"/>
      <c r="AC270" s="146"/>
      <c r="AD270" s="146"/>
      <c r="AE270" s="146"/>
      <c r="AG270" s="9"/>
      <c r="AN270" s="146"/>
      <c r="AO270" s="146"/>
      <c r="AP270" s="146"/>
      <c r="AQ270" s="146"/>
      <c r="AR270" s="146"/>
      <c r="AS270" s="146"/>
      <c r="AT270" s="146"/>
      <c r="AU270" s="146"/>
      <c r="AW270" s="90"/>
      <c r="AX270" s="96"/>
    </row>
    <row r="271" spans="1:50" s="82" customFormat="1" ht="12.95" customHeight="1" x14ac:dyDescent="0.2">
      <c r="A271" s="35"/>
      <c r="B271" s="41"/>
      <c r="C271" s="35"/>
      <c r="D271" s="35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S271" s="9"/>
      <c r="T271" s="146"/>
      <c r="U271" s="146"/>
      <c r="V271" s="146"/>
      <c r="AA271" s="146"/>
      <c r="AB271" s="146"/>
      <c r="AC271" s="146"/>
      <c r="AD271" s="146"/>
      <c r="AE271" s="146"/>
      <c r="AG271" s="9"/>
      <c r="AN271" s="146"/>
      <c r="AO271" s="146"/>
      <c r="AP271" s="146"/>
      <c r="AQ271" s="146"/>
      <c r="AR271" s="146"/>
      <c r="AS271" s="146"/>
      <c r="AT271" s="146"/>
      <c r="AU271" s="146"/>
      <c r="AW271" s="90"/>
      <c r="AX271" s="96"/>
    </row>
    <row r="272" spans="1:50" s="82" customFormat="1" ht="12.95" customHeight="1" x14ac:dyDescent="0.2">
      <c r="A272" s="35"/>
      <c r="B272" s="41"/>
      <c r="C272" s="35"/>
      <c r="D272" s="35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S272" s="9"/>
      <c r="T272" s="146"/>
      <c r="U272" s="146"/>
      <c r="V272" s="146"/>
      <c r="AA272" s="146"/>
      <c r="AB272" s="146"/>
      <c r="AC272" s="146"/>
      <c r="AD272" s="146"/>
      <c r="AE272" s="146"/>
      <c r="AG272" s="9"/>
      <c r="AN272" s="146"/>
      <c r="AO272" s="146"/>
      <c r="AP272" s="146"/>
      <c r="AQ272" s="146"/>
      <c r="AR272" s="146"/>
      <c r="AS272" s="146"/>
      <c r="AT272" s="146"/>
      <c r="AU272" s="146"/>
      <c r="AW272" s="90"/>
      <c r="AX272" s="96"/>
    </row>
    <row r="273" spans="1:50" s="82" customFormat="1" ht="12.95" customHeight="1" x14ac:dyDescent="0.2">
      <c r="A273" s="35"/>
      <c r="B273" s="41"/>
      <c r="C273" s="35"/>
      <c r="D273" s="35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S273" s="9"/>
      <c r="T273" s="146"/>
      <c r="U273" s="146"/>
      <c r="V273" s="146"/>
      <c r="AA273" s="146"/>
      <c r="AB273" s="146"/>
      <c r="AC273" s="146"/>
      <c r="AD273" s="146"/>
      <c r="AE273" s="146"/>
      <c r="AG273" s="9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90"/>
      <c r="AX273" s="96"/>
    </row>
    <row r="274" spans="1:50" s="82" customFormat="1" ht="12.95" customHeight="1" x14ac:dyDescent="0.2">
      <c r="A274" s="35"/>
      <c r="B274" s="41"/>
      <c r="C274" s="35"/>
      <c r="D274" s="35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S274" s="9"/>
      <c r="T274" s="146"/>
      <c r="U274" s="146"/>
      <c r="V274" s="146"/>
      <c r="AA274" s="146"/>
      <c r="AB274" s="146"/>
      <c r="AC274" s="146"/>
      <c r="AD274" s="146"/>
      <c r="AE274" s="146"/>
      <c r="AG274" s="9"/>
      <c r="AN274" s="146"/>
      <c r="AO274" s="146"/>
      <c r="AP274" s="146"/>
      <c r="AQ274" s="146"/>
      <c r="AR274" s="146"/>
      <c r="AS274" s="146"/>
      <c r="AT274" s="146"/>
      <c r="AU274" s="146"/>
      <c r="AW274" s="90"/>
      <c r="AX274" s="96"/>
    </row>
    <row r="275" spans="1:50" s="82" customFormat="1" ht="12.95" customHeight="1" x14ac:dyDescent="0.2">
      <c r="A275" s="35"/>
      <c r="B275" s="41"/>
      <c r="C275" s="35"/>
      <c r="D275" s="35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S275" s="9"/>
      <c r="T275" s="146"/>
      <c r="U275" s="146"/>
      <c r="V275" s="146"/>
      <c r="AA275" s="146"/>
      <c r="AB275" s="146"/>
      <c r="AC275" s="146"/>
      <c r="AD275" s="146"/>
      <c r="AE275" s="146"/>
      <c r="AG275" s="9"/>
      <c r="AN275" s="146"/>
      <c r="AO275" s="146"/>
      <c r="AP275" s="146"/>
      <c r="AQ275" s="146"/>
      <c r="AR275" s="146"/>
      <c r="AS275" s="146"/>
      <c r="AT275" s="146"/>
      <c r="AU275" s="146"/>
      <c r="AW275" s="90"/>
      <c r="AX275" s="96"/>
    </row>
    <row r="276" spans="1:50" s="82" customFormat="1" ht="12.95" customHeight="1" x14ac:dyDescent="0.2">
      <c r="A276" s="35"/>
      <c r="B276" s="41"/>
      <c r="C276" s="35"/>
      <c r="D276" s="35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S276" s="9"/>
      <c r="T276" s="146"/>
      <c r="U276" s="146"/>
      <c r="V276" s="146"/>
      <c r="AA276" s="146"/>
      <c r="AB276" s="146"/>
      <c r="AC276" s="146"/>
      <c r="AD276" s="146"/>
      <c r="AE276" s="146"/>
      <c r="AG276" s="9"/>
      <c r="AN276" s="146"/>
      <c r="AO276" s="146"/>
      <c r="AP276" s="146"/>
      <c r="AQ276" s="146"/>
      <c r="AR276" s="146"/>
      <c r="AS276" s="146"/>
      <c r="AT276" s="146"/>
      <c r="AU276" s="146"/>
      <c r="AW276" s="90"/>
      <c r="AX276" s="96"/>
    </row>
    <row r="277" spans="1:50" s="82" customFormat="1" ht="12.95" customHeight="1" x14ac:dyDescent="0.2">
      <c r="A277" s="35"/>
      <c r="B277" s="41"/>
      <c r="C277" s="35"/>
      <c r="D277" s="35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S277" s="9"/>
      <c r="T277" s="146"/>
      <c r="U277" s="146"/>
      <c r="V277" s="146"/>
      <c r="AA277" s="146"/>
      <c r="AB277" s="146"/>
      <c r="AC277" s="146"/>
      <c r="AD277" s="146"/>
      <c r="AE277" s="146"/>
      <c r="AG277" s="9"/>
      <c r="AN277" s="146"/>
      <c r="AO277" s="146"/>
      <c r="AP277" s="146"/>
      <c r="AQ277" s="146"/>
      <c r="AR277" s="146"/>
      <c r="AS277" s="146"/>
      <c r="AT277" s="146"/>
      <c r="AU277" s="146"/>
      <c r="AW277" s="90"/>
      <c r="AX277" s="96"/>
    </row>
    <row r="278" spans="1:50" s="82" customFormat="1" ht="12.95" customHeight="1" x14ac:dyDescent="0.2">
      <c r="A278" s="35"/>
      <c r="B278" s="41"/>
      <c r="C278" s="35"/>
      <c r="D278" s="35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S278" s="9"/>
      <c r="T278" s="146"/>
      <c r="U278" s="146"/>
      <c r="V278" s="146"/>
      <c r="AA278" s="146"/>
      <c r="AB278" s="146"/>
      <c r="AC278" s="146"/>
      <c r="AD278" s="146"/>
      <c r="AE278" s="146"/>
      <c r="AG278" s="9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90"/>
      <c r="AX278" s="96"/>
    </row>
    <row r="279" spans="1:50" s="82" customFormat="1" ht="12.95" customHeight="1" x14ac:dyDescent="0.2">
      <c r="A279" s="35"/>
      <c r="B279" s="41"/>
      <c r="C279" s="35"/>
      <c r="D279" s="35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S279" s="9"/>
      <c r="T279" s="146"/>
      <c r="U279" s="146"/>
      <c r="V279" s="146"/>
      <c r="AA279" s="146"/>
      <c r="AB279" s="146"/>
      <c r="AC279" s="146"/>
      <c r="AD279" s="146"/>
      <c r="AE279" s="146"/>
      <c r="AG279" s="9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90"/>
      <c r="AX279" s="96"/>
    </row>
    <row r="280" spans="1:50" s="82" customFormat="1" ht="12.95" customHeight="1" x14ac:dyDescent="0.2">
      <c r="A280" s="35"/>
      <c r="B280" s="41"/>
      <c r="C280" s="35"/>
      <c r="D280" s="35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S280" s="9"/>
      <c r="T280" s="146"/>
      <c r="U280" s="146"/>
      <c r="V280" s="146"/>
      <c r="AA280" s="146"/>
      <c r="AB280" s="146"/>
      <c r="AC280" s="146"/>
      <c r="AD280" s="146"/>
      <c r="AE280" s="146"/>
      <c r="AG280" s="9"/>
      <c r="AN280" s="146"/>
      <c r="AO280" s="146"/>
      <c r="AP280" s="146"/>
      <c r="AQ280" s="146"/>
      <c r="AR280" s="146"/>
      <c r="AS280" s="146"/>
      <c r="AT280" s="146"/>
      <c r="AU280" s="146"/>
      <c r="AW280" s="90"/>
      <c r="AX280" s="96"/>
    </row>
    <row r="281" spans="1:50" s="82" customFormat="1" ht="12.95" customHeight="1" x14ac:dyDescent="0.2">
      <c r="A281" s="35"/>
      <c r="B281" s="41"/>
      <c r="C281" s="35"/>
      <c r="D281" s="35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S281" s="9"/>
      <c r="T281" s="146"/>
      <c r="U281" s="146"/>
      <c r="V281" s="146"/>
      <c r="AA281" s="146"/>
      <c r="AB281" s="146"/>
      <c r="AC281" s="146"/>
      <c r="AD281" s="146"/>
      <c r="AE281" s="146"/>
      <c r="AG281" s="9"/>
      <c r="AN281" s="146"/>
      <c r="AO281" s="146"/>
      <c r="AP281" s="146"/>
      <c r="AQ281" s="146"/>
      <c r="AR281" s="146"/>
      <c r="AS281" s="146"/>
      <c r="AT281" s="146"/>
      <c r="AU281" s="146"/>
      <c r="AW281" s="90"/>
      <c r="AX281" s="96"/>
    </row>
    <row r="282" spans="1:50" s="82" customFormat="1" ht="12.95" customHeight="1" x14ac:dyDescent="0.2">
      <c r="A282" s="35"/>
      <c r="B282" s="41"/>
      <c r="C282" s="35"/>
      <c r="D282" s="35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S282" s="9"/>
      <c r="T282" s="146"/>
      <c r="U282" s="146"/>
      <c r="V282" s="146"/>
      <c r="AA282" s="146"/>
      <c r="AB282" s="146"/>
      <c r="AC282" s="146"/>
      <c r="AD282" s="146"/>
      <c r="AE282" s="146"/>
      <c r="AG282" s="9"/>
      <c r="AN282" s="146"/>
      <c r="AO282" s="146"/>
      <c r="AP282" s="146"/>
      <c r="AQ282" s="146"/>
      <c r="AR282" s="146"/>
      <c r="AS282" s="146"/>
      <c r="AT282" s="146"/>
      <c r="AU282" s="146"/>
      <c r="AW282" s="90"/>
      <c r="AX282" s="96"/>
    </row>
    <row r="283" spans="1:50" s="82" customFormat="1" ht="12.95" customHeight="1" x14ac:dyDescent="0.2">
      <c r="A283" s="35"/>
      <c r="B283" s="41"/>
      <c r="C283" s="35"/>
      <c r="D283" s="35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S283" s="9"/>
      <c r="T283" s="146"/>
      <c r="U283" s="146"/>
      <c r="V283" s="146"/>
      <c r="AA283" s="146"/>
      <c r="AB283" s="146"/>
      <c r="AC283" s="146"/>
      <c r="AD283" s="146"/>
      <c r="AE283" s="146"/>
      <c r="AG283" s="9"/>
      <c r="AN283" s="146"/>
      <c r="AO283" s="146"/>
      <c r="AP283" s="146"/>
      <c r="AQ283" s="146"/>
      <c r="AR283" s="146"/>
      <c r="AS283" s="146"/>
      <c r="AT283" s="146"/>
      <c r="AU283" s="146"/>
      <c r="AW283" s="90"/>
      <c r="AX283" s="96"/>
    </row>
    <row r="284" spans="1:50" s="82" customFormat="1" ht="12.95" customHeight="1" x14ac:dyDescent="0.2">
      <c r="A284" s="35"/>
      <c r="B284" s="41"/>
      <c r="C284" s="35"/>
      <c r="D284" s="35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S284" s="9"/>
      <c r="T284" s="146"/>
      <c r="U284" s="146"/>
      <c r="V284" s="146"/>
      <c r="AA284" s="146"/>
      <c r="AB284" s="146"/>
      <c r="AC284" s="146"/>
      <c r="AD284" s="146"/>
      <c r="AE284" s="146"/>
      <c r="AG284" s="9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90"/>
      <c r="AX284" s="96"/>
    </row>
    <row r="285" spans="1:50" s="82" customFormat="1" ht="12.95" customHeight="1" x14ac:dyDescent="0.2">
      <c r="A285" s="35"/>
      <c r="B285" s="41"/>
      <c r="C285" s="35"/>
      <c r="D285" s="35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S285" s="9"/>
      <c r="T285" s="146"/>
      <c r="U285" s="146"/>
      <c r="V285" s="146"/>
      <c r="AA285" s="146"/>
      <c r="AB285" s="146"/>
      <c r="AC285" s="146"/>
      <c r="AD285" s="146"/>
      <c r="AE285" s="146"/>
      <c r="AG285" s="9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90"/>
      <c r="AX285" s="96"/>
    </row>
    <row r="286" spans="1:50" s="82" customFormat="1" ht="12.95" customHeight="1" x14ac:dyDescent="0.2">
      <c r="A286" s="35"/>
      <c r="B286" s="41"/>
      <c r="C286" s="35"/>
      <c r="D286" s="35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S286" s="9"/>
      <c r="T286" s="146"/>
      <c r="U286" s="146"/>
      <c r="V286" s="146"/>
      <c r="AA286" s="146"/>
      <c r="AB286" s="146"/>
      <c r="AC286" s="146"/>
      <c r="AD286" s="146"/>
      <c r="AE286" s="146"/>
      <c r="AG286" s="9"/>
      <c r="AN286" s="146"/>
      <c r="AO286" s="146"/>
      <c r="AP286" s="146"/>
      <c r="AQ286" s="146"/>
      <c r="AR286" s="146"/>
      <c r="AS286" s="146"/>
      <c r="AT286" s="146"/>
      <c r="AU286" s="146"/>
      <c r="AW286" s="90"/>
      <c r="AX286" s="96"/>
    </row>
    <row r="287" spans="1:50" s="82" customFormat="1" ht="12.95" customHeight="1" x14ac:dyDescent="0.2">
      <c r="A287" s="35"/>
      <c r="B287" s="41"/>
      <c r="C287" s="35"/>
      <c r="D287" s="35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S287" s="9"/>
      <c r="T287" s="146"/>
      <c r="U287" s="146"/>
      <c r="V287" s="146"/>
      <c r="AA287" s="146"/>
      <c r="AB287" s="146"/>
      <c r="AC287" s="146"/>
      <c r="AD287" s="146"/>
      <c r="AE287" s="146"/>
      <c r="AG287" s="9"/>
      <c r="AN287" s="146"/>
      <c r="AO287" s="146"/>
      <c r="AP287" s="146"/>
      <c r="AQ287" s="146"/>
      <c r="AR287" s="146"/>
      <c r="AS287" s="146"/>
      <c r="AT287" s="146"/>
      <c r="AU287" s="146"/>
      <c r="AW287" s="90"/>
      <c r="AX287" s="96"/>
    </row>
    <row r="288" spans="1:50" s="82" customFormat="1" ht="12.95" customHeight="1" x14ac:dyDescent="0.2">
      <c r="A288" s="35"/>
      <c r="B288" s="41"/>
      <c r="C288" s="35"/>
      <c r="D288" s="35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S288" s="9"/>
      <c r="T288" s="146"/>
      <c r="U288" s="146"/>
      <c r="V288" s="146"/>
      <c r="AA288" s="146"/>
      <c r="AB288" s="146"/>
      <c r="AC288" s="146"/>
      <c r="AD288" s="146"/>
      <c r="AE288" s="146"/>
      <c r="AG288" s="9"/>
      <c r="AN288" s="146"/>
      <c r="AO288" s="146"/>
      <c r="AP288" s="146"/>
      <c r="AQ288" s="146"/>
      <c r="AR288" s="146"/>
      <c r="AS288" s="146"/>
      <c r="AT288" s="146"/>
      <c r="AU288" s="146"/>
      <c r="AW288" s="90"/>
      <c r="AX288" s="96"/>
    </row>
    <row r="289" spans="1:50" s="82" customFormat="1" ht="12.95" customHeight="1" x14ac:dyDescent="0.2">
      <c r="A289" s="35"/>
      <c r="B289" s="41"/>
      <c r="C289" s="35"/>
      <c r="D289" s="35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S289" s="9"/>
      <c r="T289" s="146"/>
      <c r="U289" s="146"/>
      <c r="V289" s="146"/>
      <c r="AA289" s="146"/>
      <c r="AB289" s="146"/>
      <c r="AC289" s="146"/>
      <c r="AD289" s="146"/>
      <c r="AE289" s="146"/>
      <c r="AG289" s="9"/>
      <c r="AN289" s="146"/>
      <c r="AO289" s="146"/>
      <c r="AP289" s="146"/>
      <c r="AQ289" s="146"/>
      <c r="AR289" s="146"/>
      <c r="AS289" s="146"/>
      <c r="AT289" s="146"/>
      <c r="AU289" s="146"/>
      <c r="AW289" s="90"/>
      <c r="AX289" s="96"/>
    </row>
    <row r="290" spans="1:50" s="82" customFormat="1" ht="12.95" customHeight="1" x14ac:dyDescent="0.2">
      <c r="A290" s="35"/>
      <c r="B290" s="41"/>
      <c r="C290" s="35"/>
      <c r="D290" s="35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S290" s="9"/>
      <c r="T290" s="146"/>
      <c r="U290" s="146"/>
      <c r="V290" s="146"/>
      <c r="AA290" s="146"/>
      <c r="AB290" s="146"/>
      <c r="AC290" s="146"/>
      <c r="AD290" s="146"/>
      <c r="AE290" s="146"/>
      <c r="AG290" s="9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90"/>
      <c r="AX290" s="96"/>
    </row>
    <row r="291" spans="1:50" s="82" customFormat="1" ht="12.95" customHeight="1" x14ac:dyDescent="0.2">
      <c r="A291" s="35"/>
      <c r="B291" s="41"/>
      <c r="C291" s="35"/>
      <c r="D291" s="35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S291" s="9"/>
      <c r="T291" s="146"/>
      <c r="U291" s="146"/>
      <c r="V291" s="146"/>
      <c r="AA291" s="146"/>
      <c r="AB291" s="146"/>
      <c r="AC291" s="146"/>
      <c r="AD291" s="146"/>
      <c r="AE291" s="146"/>
      <c r="AG291" s="9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90"/>
      <c r="AX291" s="96"/>
    </row>
    <row r="292" spans="1:50" s="82" customFormat="1" ht="12.95" customHeight="1" x14ac:dyDescent="0.2">
      <c r="A292" s="35"/>
      <c r="B292" s="41"/>
      <c r="C292" s="35"/>
      <c r="D292" s="35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S292" s="9"/>
      <c r="T292" s="146"/>
      <c r="U292" s="146"/>
      <c r="V292" s="146"/>
      <c r="AA292" s="146"/>
      <c r="AB292" s="146"/>
      <c r="AC292" s="146"/>
      <c r="AD292" s="146"/>
      <c r="AE292" s="146"/>
      <c r="AG292" s="9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90"/>
      <c r="AX292" s="96"/>
    </row>
    <row r="293" spans="1:50" s="82" customFormat="1" ht="12.95" customHeight="1" x14ac:dyDescent="0.2">
      <c r="A293" s="35"/>
      <c r="B293" s="41"/>
      <c r="C293" s="35"/>
      <c r="D293" s="35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S293" s="9"/>
      <c r="T293" s="146"/>
      <c r="U293" s="146"/>
      <c r="V293" s="146"/>
      <c r="AA293" s="146"/>
      <c r="AB293" s="146"/>
      <c r="AC293" s="146"/>
      <c r="AD293" s="146"/>
      <c r="AE293" s="146"/>
      <c r="AG293" s="9"/>
      <c r="AN293" s="146"/>
      <c r="AO293" s="146"/>
      <c r="AP293" s="146"/>
      <c r="AQ293" s="146"/>
      <c r="AR293" s="146"/>
      <c r="AS293" s="146"/>
      <c r="AT293" s="146"/>
      <c r="AU293" s="146"/>
      <c r="AW293" s="90"/>
      <c r="AX293" s="96"/>
    </row>
    <row r="294" spans="1:50" s="82" customFormat="1" ht="12.95" customHeight="1" x14ac:dyDescent="0.2">
      <c r="A294" s="35"/>
      <c r="B294" s="41"/>
      <c r="C294" s="35"/>
      <c r="D294" s="35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S294" s="9"/>
      <c r="T294" s="146"/>
      <c r="U294" s="146"/>
      <c r="V294" s="146"/>
      <c r="AA294" s="146"/>
      <c r="AB294" s="146"/>
      <c r="AC294" s="146"/>
      <c r="AD294" s="146"/>
      <c r="AE294" s="146"/>
      <c r="AG294" s="9"/>
      <c r="AN294" s="146"/>
      <c r="AO294" s="146"/>
      <c r="AP294" s="146"/>
      <c r="AQ294" s="146"/>
      <c r="AR294" s="146"/>
      <c r="AS294" s="146"/>
      <c r="AT294" s="146"/>
      <c r="AU294" s="146"/>
      <c r="AW294" s="90"/>
      <c r="AX294" s="96"/>
    </row>
    <row r="295" spans="1:50" s="82" customFormat="1" ht="12.95" customHeight="1" x14ac:dyDescent="0.2">
      <c r="A295" s="35"/>
      <c r="B295" s="41"/>
      <c r="C295" s="35"/>
      <c r="D295" s="35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S295" s="9"/>
      <c r="T295" s="146"/>
      <c r="U295" s="146"/>
      <c r="V295" s="146"/>
      <c r="AA295" s="146"/>
      <c r="AB295" s="146"/>
      <c r="AC295" s="146"/>
      <c r="AD295" s="146"/>
      <c r="AE295" s="146"/>
      <c r="AG295" s="9"/>
      <c r="AN295" s="146"/>
      <c r="AO295" s="146"/>
      <c r="AP295" s="146"/>
      <c r="AQ295" s="146"/>
      <c r="AR295" s="146"/>
      <c r="AS295" s="146"/>
      <c r="AT295" s="146"/>
      <c r="AU295" s="146"/>
      <c r="AW295" s="90"/>
      <c r="AX295" s="96"/>
    </row>
    <row r="296" spans="1:50" s="82" customFormat="1" ht="12.95" customHeight="1" x14ac:dyDescent="0.2">
      <c r="A296" s="35"/>
      <c r="B296" s="41"/>
      <c r="C296" s="35"/>
      <c r="D296" s="35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S296" s="9"/>
      <c r="T296" s="146"/>
      <c r="U296" s="146"/>
      <c r="V296" s="146"/>
      <c r="AA296" s="146"/>
      <c r="AB296" s="146"/>
      <c r="AC296" s="146"/>
      <c r="AD296" s="146"/>
      <c r="AE296" s="146"/>
      <c r="AG296" s="9"/>
      <c r="AN296" s="146"/>
      <c r="AO296" s="146"/>
      <c r="AP296" s="146"/>
      <c r="AQ296" s="146"/>
      <c r="AR296" s="146"/>
      <c r="AS296" s="146"/>
      <c r="AT296" s="146"/>
      <c r="AU296" s="146"/>
      <c r="AW296" s="90"/>
      <c r="AX296" s="96"/>
    </row>
    <row r="297" spans="1:50" s="82" customFormat="1" ht="12.95" customHeight="1" x14ac:dyDescent="0.2">
      <c r="A297" s="35"/>
      <c r="B297" s="41"/>
      <c r="C297" s="35"/>
      <c r="D297" s="35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S297" s="9"/>
      <c r="T297" s="146"/>
      <c r="U297" s="146"/>
      <c r="V297" s="146"/>
      <c r="AA297" s="146"/>
      <c r="AB297" s="146"/>
      <c r="AC297" s="146"/>
      <c r="AD297" s="146"/>
      <c r="AE297" s="146"/>
      <c r="AG297" s="9"/>
      <c r="AN297" s="146"/>
      <c r="AO297" s="146"/>
      <c r="AP297" s="146"/>
      <c r="AQ297" s="146"/>
      <c r="AR297" s="146"/>
      <c r="AS297" s="146"/>
      <c r="AT297" s="146"/>
      <c r="AU297" s="146"/>
      <c r="AW297" s="90"/>
      <c r="AX297" s="96"/>
    </row>
    <row r="298" spans="1:50" s="82" customFormat="1" ht="12.95" customHeight="1" x14ac:dyDescent="0.2">
      <c r="A298" s="35"/>
      <c r="B298" s="41"/>
      <c r="C298" s="35"/>
      <c r="D298" s="35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S298" s="9"/>
      <c r="T298" s="146"/>
      <c r="U298" s="146"/>
      <c r="V298" s="146"/>
      <c r="AA298" s="146"/>
      <c r="AB298" s="146"/>
      <c r="AC298" s="146"/>
      <c r="AD298" s="146"/>
      <c r="AE298" s="146"/>
      <c r="AG298" s="9"/>
      <c r="AN298" s="146"/>
      <c r="AO298" s="146"/>
      <c r="AP298" s="146"/>
      <c r="AQ298" s="146"/>
      <c r="AR298" s="146"/>
      <c r="AS298" s="146"/>
      <c r="AT298" s="146"/>
      <c r="AU298" s="146"/>
      <c r="AW298" s="90"/>
      <c r="AX298" s="96"/>
    </row>
    <row r="299" spans="1:50" s="82" customFormat="1" ht="12.95" customHeight="1" x14ac:dyDescent="0.2">
      <c r="A299" s="35"/>
      <c r="B299" s="41"/>
      <c r="C299" s="35"/>
      <c r="D299" s="3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S299" s="9"/>
      <c r="T299" s="146"/>
      <c r="U299" s="146"/>
      <c r="V299" s="146"/>
      <c r="AA299" s="146"/>
      <c r="AB299" s="146"/>
      <c r="AC299" s="146"/>
      <c r="AD299" s="146"/>
      <c r="AE299" s="146"/>
      <c r="AG299" s="9"/>
      <c r="AN299" s="146"/>
      <c r="AO299" s="146"/>
      <c r="AP299" s="146"/>
      <c r="AQ299" s="146"/>
      <c r="AR299" s="146"/>
      <c r="AS299" s="146"/>
      <c r="AT299" s="146"/>
      <c r="AU299" s="146"/>
      <c r="AW299" s="90"/>
      <c r="AX299" s="96"/>
    </row>
    <row r="300" spans="1:50" s="82" customFormat="1" ht="12.95" customHeight="1" x14ac:dyDescent="0.2">
      <c r="A300" s="35"/>
      <c r="B300" s="41"/>
      <c r="C300" s="35"/>
      <c r="D300" s="35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S300" s="9"/>
      <c r="T300" s="146"/>
      <c r="U300" s="146"/>
      <c r="V300" s="146"/>
      <c r="AA300" s="146"/>
      <c r="AB300" s="146"/>
      <c r="AC300" s="146"/>
      <c r="AD300" s="146"/>
      <c r="AE300" s="146"/>
      <c r="AG300" s="9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90"/>
      <c r="AX300" s="96"/>
    </row>
    <row r="301" spans="1:50" s="82" customFormat="1" ht="12.95" customHeight="1" x14ac:dyDescent="0.2">
      <c r="A301" s="35"/>
      <c r="B301" s="41"/>
      <c r="C301" s="35"/>
      <c r="D301" s="35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S301" s="9"/>
      <c r="T301" s="146"/>
      <c r="U301" s="146"/>
      <c r="V301" s="146"/>
      <c r="AA301" s="146"/>
      <c r="AB301" s="146"/>
      <c r="AC301" s="146"/>
      <c r="AD301" s="146"/>
      <c r="AE301" s="146"/>
      <c r="AG301" s="9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90"/>
      <c r="AX301" s="96"/>
    </row>
    <row r="302" spans="1:50" s="82" customFormat="1" ht="12.95" customHeight="1" x14ac:dyDescent="0.2">
      <c r="A302" s="35"/>
      <c r="B302" s="41"/>
      <c r="C302" s="35"/>
      <c r="D302" s="35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S302" s="9"/>
      <c r="T302" s="146"/>
      <c r="U302" s="146"/>
      <c r="V302" s="146"/>
      <c r="AA302" s="146"/>
      <c r="AB302" s="146"/>
      <c r="AC302" s="146"/>
      <c r="AD302" s="146"/>
      <c r="AE302" s="146"/>
      <c r="AG302" s="9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90"/>
      <c r="AX302" s="96"/>
    </row>
    <row r="303" spans="1:50" s="82" customFormat="1" ht="12.95" customHeight="1" x14ac:dyDescent="0.2">
      <c r="A303" s="35"/>
      <c r="B303" s="41"/>
      <c r="C303" s="35"/>
      <c r="D303" s="35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S303" s="9"/>
      <c r="T303" s="146"/>
      <c r="U303" s="146"/>
      <c r="V303" s="146"/>
      <c r="AA303" s="146"/>
      <c r="AB303" s="146"/>
      <c r="AC303" s="146"/>
      <c r="AD303" s="146"/>
      <c r="AE303" s="146"/>
      <c r="AG303" s="9"/>
      <c r="AN303" s="146"/>
      <c r="AO303" s="146"/>
      <c r="AP303" s="146"/>
      <c r="AQ303" s="146"/>
      <c r="AR303" s="146"/>
      <c r="AS303" s="146"/>
      <c r="AT303" s="146"/>
      <c r="AU303" s="146"/>
      <c r="AW303" s="90"/>
      <c r="AX303" s="96"/>
    </row>
    <row r="304" spans="1:50" s="82" customFormat="1" ht="12.95" customHeight="1" x14ac:dyDescent="0.2">
      <c r="A304" s="35"/>
      <c r="B304" s="41"/>
      <c r="C304" s="35"/>
      <c r="D304" s="35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S304" s="9"/>
      <c r="T304" s="146"/>
      <c r="U304" s="146"/>
      <c r="V304" s="146"/>
      <c r="AA304" s="146"/>
      <c r="AB304" s="146"/>
      <c r="AC304" s="146"/>
      <c r="AD304" s="146"/>
      <c r="AE304" s="146"/>
      <c r="AG304" s="9"/>
      <c r="AN304" s="146"/>
      <c r="AO304" s="146"/>
      <c r="AP304" s="146"/>
      <c r="AQ304" s="146"/>
      <c r="AR304" s="146"/>
      <c r="AS304" s="146"/>
      <c r="AT304" s="146"/>
      <c r="AU304" s="146"/>
      <c r="AW304" s="90"/>
      <c r="AX304" s="96"/>
    </row>
    <row r="305" spans="1:50" s="82" customFormat="1" ht="12.95" customHeight="1" x14ac:dyDescent="0.2">
      <c r="A305" s="35"/>
      <c r="B305" s="41"/>
      <c r="C305" s="35"/>
      <c r="D305" s="35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S305" s="9"/>
      <c r="T305" s="146"/>
      <c r="U305" s="146"/>
      <c r="V305" s="146"/>
      <c r="AA305" s="146"/>
      <c r="AB305" s="146"/>
      <c r="AC305" s="146"/>
      <c r="AD305" s="146"/>
      <c r="AE305" s="146"/>
      <c r="AG305" s="9"/>
      <c r="AN305" s="146"/>
      <c r="AO305" s="146"/>
      <c r="AP305" s="146"/>
      <c r="AQ305" s="146"/>
      <c r="AR305" s="146"/>
      <c r="AS305" s="146"/>
      <c r="AT305" s="146"/>
      <c r="AU305" s="146"/>
      <c r="AW305" s="90"/>
      <c r="AX305" s="96"/>
    </row>
    <row r="306" spans="1:50" s="82" customFormat="1" ht="12.95" customHeight="1" x14ac:dyDescent="0.2">
      <c r="A306" s="35"/>
      <c r="B306" s="41"/>
      <c r="C306" s="35"/>
      <c r="D306" s="35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S306" s="9"/>
      <c r="T306" s="146"/>
      <c r="U306" s="146"/>
      <c r="V306" s="146"/>
      <c r="AA306" s="146"/>
      <c r="AB306" s="146"/>
      <c r="AC306" s="146"/>
      <c r="AD306" s="146"/>
      <c r="AE306" s="146"/>
      <c r="AG306" s="9"/>
      <c r="AN306" s="146"/>
      <c r="AO306" s="146"/>
      <c r="AP306" s="146"/>
      <c r="AQ306" s="146"/>
      <c r="AR306" s="146"/>
      <c r="AS306" s="146"/>
      <c r="AT306" s="146"/>
      <c r="AU306" s="146"/>
      <c r="AW306" s="90"/>
      <c r="AX306" s="96"/>
    </row>
    <row r="307" spans="1:50" s="82" customFormat="1" ht="12.95" customHeight="1" x14ac:dyDescent="0.2">
      <c r="A307" s="35"/>
      <c r="B307" s="41"/>
      <c r="C307" s="35"/>
      <c r="D307" s="35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S307" s="9"/>
      <c r="T307" s="146"/>
      <c r="U307" s="146"/>
      <c r="V307" s="146"/>
      <c r="AA307" s="146"/>
      <c r="AB307" s="146"/>
      <c r="AC307" s="146"/>
      <c r="AD307" s="146"/>
      <c r="AE307" s="146"/>
      <c r="AG307" s="9"/>
      <c r="AN307" s="146"/>
      <c r="AO307" s="146"/>
      <c r="AP307" s="146"/>
      <c r="AQ307" s="146"/>
      <c r="AR307" s="146"/>
      <c r="AS307" s="146"/>
      <c r="AT307" s="146"/>
      <c r="AU307" s="146"/>
      <c r="AW307" s="90"/>
      <c r="AX307" s="96"/>
    </row>
    <row r="308" spans="1:50" s="82" customFormat="1" ht="12.95" customHeight="1" x14ac:dyDescent="0.2">
      <c r="A308" s="35"/>
      <c r="B308" s="41"/>
      <c r="C308" s="35"/>
      <c r="D308" s="35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S308" s="9"/>
      <c r="T308" s="146"/>
      <c r="U308" s="146"/>
      <c r="V308" s="146"/>
      <c r="AA308" s="146"/>
      <c r="AB308" s="146"/>
      <c r="AC308" s="146"/>
      <c r="AD308" s="146"/>
      <c r="AE308" s="146"/>
      <c r="AG308" s="9"/>
      <c r="AN308" s="146"/>
      <c r="AO308" s="146"/>
      <c r="AP308" s="146"/>
      <c r="AQ308" s="146"/>
      <c r="AR308" s="146"/>
      <c r="AS308" s="146"/>
      <c r="AT308" s="146"/>
      <c r="AU308" s="146"/>
      <c r="AW308" s="90"/>
      <c r="AX308" s="96"/>
    </row>
    <row r="309" spans="1:50" s="82" customFormat="1" ht="12.95" customHeight="1" x14ac:dyDescent="0.2">
      <c r="A309" s="35"/>
      <c r="B309" s="41"/>
      <c r="C309" s="35"/>
      <c r="D309" s="35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S309" s="9"/>
      <c r="T309" s="146"/>
      <c r="U309" s="146"/>
      <c r="V309" s="146"/>
      <c r="AA309" s="146"/>
      <c r="AB309" s="146"/>
      <c r="AC309" s="146"/>
      <c r="AD309" s="146"/>
      <c r="AE309" s="146"/>
      <c r="AG309" s="9"/>
      <c r="AN309" s="146"/>
      <c r="AO309" s="146"/>
      <c r="AP309" s="146"/>
      <c r="AQ309" s="146"/>
      <c r="AR309" s="146"/>
      <c r="AS309" s="146"/>
      <c r="AT309" s="146"/>
      <c r="AU309" s="146"/>
      <c r="AW309" s="90"/>
      <c r="AX309" s="96"/>
    </row>
    <row r="310" spans="1:50" s="82" customFormat="1" ht="12.95" customHeight="1" x14ac:dyDescent="0.2">
      <c r="A310" s="35"/>
      <c r="B310" s="41"/>
      <c r="C310" s="35"/>
      <c r="D310" s="35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S310" s="9"/>
      <c r="T310" s="146"/>
      <c r="U310" s="146"/>
      <c r="V310" s="146"/>
      <c r="AA310" s="146"/>
      <c r="AB310" s="146"/>
      <c r="AC310" s="146"/>
      <c r="AD310" s="146"/>
      <c r="AE310" s="146"/>
      <c r="AG310" s="9"/>
      <c r="AN310" s="146"/>
      <c r="AO310" s="146"/>
      <c r="AP310" s="146"/>
      <c r="AQ310" s="146"/>
      <c r="AR310" s="146"/>
      <c r="AS310" s="146"/>
      <c r="AT310" s="146"/>
      <c r="AU310" s="146"/>
      <c r="AW310" s="90"/>
      <c r="AX310" s="96"/>
    </row>
    <row r="311" spans="1:50" s="82" customFormat="1" ht="12.95" customHeight="1" x14ac:dyDescent="0.2">
      <c r="A311" s="35"/>
      <c r="B311" s="41"/>
      <c r="C311" s="35"/>
      <c r="D311" s="35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S311" s="9"/>
      <c r="T311" s="146"/>
      <c r="U311" s="146"/>
      <c r="V311" s="146"/>
      <c r="AA311" s="146"/>
      <c r="AB311" s="146"/>
      <c r="AC311" s="146"/>
      <c r="AD311" s="146"/>
      <c r="AE311" s="146"/>
      <c r="AG311" s="9"/>
      <c r="AN311" s="146"/>
      <c r="AO311" s="146"/>
      <c r="AP311" s="146"/>
      <c r="AQ311" s="146"/>
      <c r="AR311" s="146"/>
      <c r="AS311" s="146"/>
      <c r="AT311" s="146"/>
      <c r="AU311" s="146"/>
      <c r="AW311" s="90"/>
      <c r="AX311" s="96"/>
    </row>
    <row r="312" spans="1:50" s="82" customFormat="1" ht="12.95" customHeight="1" x14ac:dyDescent="0.2">
      <c r="A312" s="35"/>
      <c r="B312" s="41"/>
      <c r="C312" s="35"/>
      <c r="D312" s="35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S312" s="9"/>
      <c r="T312" s="146"/>
      <c r="U312" s="146"/>
      <c r="V312" s="146"/>
      <c r="AA312" s="146"/>
      <c r="AB312" s="146"/>
      <c r="AC312" s="146"/>
      <c r="AD312" s="146"/>
      <c r="AE312" s="146"/>
      <c r="AG312" s="9"/>
      <c r="AN312" s="146"/>
      <c r="AO312" s="146"/>
      <c r="AP312" s="146"/>
      <c r="AQ312" s="146"/>
      <c r="AR312" s="146"/>
      <c r="AS312" s="146"/>
      <c r="AT312" s="146"/>
      <c r="AU312" s="146"/>
      <c r="AW312" s="90"/>
      <c r="AX312" s="96"/>
    </row>
    <row r="313" spans="1:50" s="82" customFormat="1" ht="12.95" customHeight="1" x14ac:dyDescent="0.2">
      <c r="A313" s="35"/>
      <c r="B313" s="41"/>
      <c r="C313" s="35"/>
      <c r="D313" s="35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S313" s="9"/>
      <c r="T313" s="146"/>
      <c r="U313" s="146"/>
      <c r="V313" s="146"/>
      <c r="AA313" s="146"/>
      <c r="AB313" s="146"/>
      <c r="AC313" s="146"/>
      <c r="AD313" s="146"/>
      <c r="AE313" s="146"/>
      <c r="AG313" s="9"/>
      <c r="AN313" s="146"/>
      <c r="AO313" s="146"/>
      <c r="AP313" s="146"/>
      <c r="AQ313" s="146"/>
      <c r="AR313" s="146"/>
      <c r="AS313" s="146"/>
      <c r="AT313" s="146"/>
      <c r="AU313" s="146"/>
      <c r="AW313" s="90"/>
      <c r="AX313" s="96"/>
    </row>
    <row r="314" spans="1:50" s="82" customFormat="1" ht="12.95" customHeight="1" x14ac:dyDescent="0.2">
      <c r="A314" s="35"/>
      <c r="B314" s="41"/>
      <c r="C314" s="35"/>
      <c r="D314" s="35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S314" s="9"/>
      <c r="T314" s="146"/>
      <c r="U314" s="146"/>
      <c r="V314" s="146"/>
      <c r="AA314" s="146"/>
      <c r="AB314" s="146"/>
      <c r="AC314" s="146"/>
      <c r="AD314" s="146"/>
      <c r="AE314" s="146"/>
      <c r="AG314" s="9"/>
      <c r="AN314" s="146"/>
      <c r="AO314" s="146"/>
      <c r="AP314" s="146"/>
      <c r="AQ314" s="146"/>
      <c r="AR314" s="146"/>
      <c r="AS314" s="146"/>
      <c r="AT314" s="146"/>
      <c r="AU314" s="146"/>
      <c r="AW314" s="90"/>
      <c r="AX314" s="96"/>
    </row>
    <row r="315" spans="1:50" s="82" customFormat="1" ht="12.95" customHeight="1" x14ac:dyDescent="0.2">
      <c r="A315" s="35"/>
      <c r="B315" s="41"/>
      <c r="C315" s="35"/>
      <c r="D315" s="35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S315" s="9"/>
      <c r="T315" s="146"/>
      <c r="U315" s="146"/>
      <c r="V315" s="146"/>
      <c r="AA315" s="146"/>
      <c r="AB315" s="146"/>
      <c r="AC315" s="146"/>
      <c r="AD315" s="146"/>
      <c r="AE315" s="146"/>
      <c r="AG315" s="9"/>
      <c r="AN315" s="146"/>
      <c r="AO315" s="146"/>
      <c r="AP315" s="146"/>
      <c r="AQ315" s="146"/>
      <c r="AR315" s="146"/>
      <c r="AS315" s="146"/>
      <c r="AT315" s="146"/>
      <c r="AU315" s="146"/>
      <c r="AW315" s="90"/>
      <c r="AX315" s="96"/>
    </row>
    <row r="316" spans="1:50" s="82" customFormat="1" ht="12.95" customHeight="1" x14ac:dyDescent="0.2">
      <c r="A316" s="35"/>
      <c r="B316" s="41"/>
      <c r="C316" s="35"/>
      <c r="D316" s="35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S316" s="9"/>
      <c r="T316" s="146"/>
      <c r="U316" s="146"/>
      <c r="V316" s="146"/>
      <c r="AA316" s="146"/>
      <c r="AB316" s="146"/>
      <c r="AC316" s="146"/>
      <c r="AD316" s="146"/>
      <c r="AE316" s="146"/>
      <c r="AG316" s="9"/>
      <c r="AN316" s="146"/>
      <c r="AO316" s="146"/>
      <c r="AP316" s="146"/>
      <c r="AQ316" s="146"/>
      <c r="AR316" s="146"/>
      <c r="AS316" s="146"/>
      <c r="AT316" s="146"/>
      <c r="AU316" s="146"/>
      <c r="AW316" s="90"/>
      <c r="AX316" s="96"/>
    </row>
    <row r="317" spans="1:50" s="82" customFormat="1" ht="12.95" customHeight="1" x14ac:dyDescent="0.2">
      <c r="A317" s="35"/>
      <c r="B317" s="41"/>
      <c r="C317" s="35"/>
      <c r="D317" s="35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S317" s="9"/>
      <c r="T317" s="146"/>
      <c r="U317" s="146"/>
      <c r="V317" s="146"/>
      <c r="AA317" s="146"/>
      <c r="AB317" s="146"/>
      <c r="AC317" s="146"/>
      <c r="AD317" s="146"/>
      <c r="AE317" s="146"/>
      <c r="AG317" s="9"/>
      <c r="AN317" s="146"/>
      <c r="AO317" s="146"/>
      <c r="AP317" s="146"/>
      <c r="AQ317" s="146"/>
      <c r="AR317" s="146"/>
      <c r="AS317" s="146"/>
      <c r="AT317" s="146"/>
      <c r="AU317" s="146"/>
      <c r="AW317" s="90"/>
      <c r="AX317" s="96"/>
    </row>
    <row r="318" spans="1:50" s="82" customFormat="1" ht="12.95" customHeight="1" x14ac:dyDescent="0.2">
      <c r="A318" s="35"/>
      <c r="B318" s="41"/>
      <c r="C318" s="35"/>
      <c r="D318" s="35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S318" s="9"/>
      <c r="T318" s="146"/>
      <c r="U318" s="146"/>
      <c r="V318" s="146"/>
      <c r="AA318" s="146"/>
      <c r="AB318" s="146"/>
      <c r="AC318" s="146"/>
      <c r="AD318" s="146"/>
      <c r="AE318" s="146"/>
      <c r="AG318" s="9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90"/>
      <c r="AX318" s="96"/>
    </row>
    <row r="319" spans="1:50" s="82" customFormat="1" ht="12.95" customHeight="1" x14ac:dyDescent="0.2">
      <c r="A319" s="35"/>
      <c r="B319" s="41"/>
      <c r="C319" s="35"/>
      <c r="D319" s="35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S319" s="9"/>
      <c r="T319" s="146"/>
      <c r="U319" s="146"/>
      <c r="V319" s="146"/>
      <c r="AA319" s="146"/>
      <c r="AB319" s="146"/>
      <c r="AC319" s="146"/>
      <c r="AD319" s="146"/>
      <c r="AE319" s="146"/>
      <c r="AG319" s="9"/>
      <c r="AN319" s="146"/>
      <c r="AO319" s="146"/>
      <c r="AP319" s="146"/>
      <c r="AQ319" s="146"/>
      <c r="AR319" s="146"/>
      <c r="AS319" s="146"/>
      <c r="AT319" s="146"/>
      <c r="AU319" s="146"/>
      <c r="AW319" s="90"/>
      <c r="AX319" s="96"/>
    </row>
    <row r="320" spans="1:50" s="82" customFormat="1" ht="12.95" customHeight="1" x14ac:dyDescent="0.2">
      <c r="A320" s="35"/>
      <c r="B320" s="41"/>
      <c r="C320" s="35"/>
      <c r="D320" s="35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S320" s="9"/>
      <c r="T320" s="146"/>
      <c r="U320" s="146"/>
      <c r="V320" s="146"/>
      <c r="AA320" s="146"/>
      <c r="AB320" s="146"/>
      <c r="AC320" s="146"/>
      <c r="AD320" s="146"/>
      <c r="AE320" s="146"/>
      <c r="AG320" s="9"/>
      <c r="AN320" s="146"/>
      <c r="AO320" s="146"/>
      <c r="AP320" s="146"/>
      <c r="AQ320" s="146"/>
      <c r="AR320" s="146"/>
      <c r="AS320" s="146"/>
      <c r="AT320" s="146"/>
      <c r="AU320" s="146"/>
      <c r="AW320" s="90"/>
      <c r="AX320" s="96"/>
    </row>
    <row r="321" spans="1:50" s="82" customFormat="1" ht="12.95" customHeight="1" x14ac:dyDescent="0.2">
      <c r="A321" s="35"/>
      <c r="B321" s="41"/>
      <c r="C321" s="35"/>
      <c r="D321" s="35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S321" s="9"/>
      <c r="T321" s="146"/>
      <c r="U321" s="146"/>
      <c r="V321" s="146"/>
      <c r="AA321" s="146"/>
      <c r="AB321" s="146"/>
      <c r="AC321" s="146"/>
      <c r="AD321" s="146"/>
      <c r="AE321" s="146"/>
      <c r="AG321" s="9"/>
      <c r="AN321" s="146"/>
      <c r="AO321" s="146"/>
      <c r="AP321" s="146"/>
      <c r="AQ321" s="146"/>
      <c r="AR321" s="146"/>
      <c r="AS321" s="146"/>
      <c r="AT321" s="146"/>
      <c r="AU321" s="146"/>
      <c r="AW321" s="90"/>
      <c r="AX321" s="96"/>
    </row>
    <row r="322" spans="1:50" s="82" customFormat="1" ht="12.95" customHeight="1" x14ac:dyDescent="0.2">
      <c r="A322" s="35"/>
      <c r="B322" s="41"/>
      <c r="C322" s="35"/>
      <c r="D322" s="35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S322" s="9"/>
      <c r="T322" s="146"/>
      <c r="U322" s="146"/>
      <c r="V322" s="146"/>
      <c r="AA322" s="146"/>
      <c r="AB322" s="146"/>
      <c r="AC322" s="146"/>
      <c r="AD322" s="146"/>
      <c r="AE322" s="146"/>
      <c r="AG322" s="9"/>
      <c r="AN322" s="146"/>
      <c r="AO322" s="146"/>
      <c r="AP322" s="146"/>
      <c r="AQ322" s="146"/>
      <c r="AR322" s="146"/>
      <c r="AS322" s="146"/>
      <c r="AT322" s="146"/>
      <c r="AU322" s="146"/>
      <c r="AW322" s="90"/>
      <c r="AX322" s="96"/>
    </row>
    <row r="323" spans="1:50" s="82" customFormat="1" ht="12.95" customHeight="1" x14ac:dyDescent="0.2">
      <c r="A323" s="35"/>
      <c r="B323" s="41"/>
      <c r="C323" s="35"/>
      <c r="D323" s="35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S323" s="9"/>
      <c r="T323" s="146"/>
      <c r="U323" s="146"/>
      <c r="V323" s="146"/>
      <c r="AA323" s="146"/>
      <c r="AB323" s="146"/>
      <c r="AC323" s="146"/>
      <c r="AD323" s="146"/>
      <c r="AE323" s="146"/>
      <c r="AG323" s="9"/>
      <c r="AN323" s="146"/>
      <c r="AO323" s="146"/>
      <c r="AP323" s="146"/>
      <c r="AQ323" s="146"/>
      <c r="AR323" s="146"/>
      <c r="AS323" s="146"/>
      <c r="AT323" s="146"/>
      <c r="AU323" s="146"/>
      <c r="AW323" s="90"/>
      <c r="AX323" s="96"/>
    </row>
    <row r="324" spans="1:50" s="82" customFormat="1" ht="12.95" customHeight="1" x14ac:dyDescent="0.2">
      <c r="A324" s="35"/>
      <c r="B324" s="41"/>
      <c r="C324" s="35"/>
      <c r="D324" s="35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S324" s="9"/>
      <c r="T324" s="146"/>
      <c r="U324" s="146"/>
      <c r="V324" s="146"/>
      <c r="AA324" s="146"/>
      <c r="AB324" s="146"/>
      <c r="AC324" s="146"/>
      <c r="AD324" s="146"/>
      <c r="AE324" s="146"/>
      <c r="AG324" s="9"/>
      <c r="AN324" s="146"/>
      <c r="AO324" s="146"/>
      <c r="AP324" s="146"/>
      <c r="AQ324" s="146"/>
      <c r="AR324" s="146"/>
      <c r="AS324" s="146"/>
      <c r="AT324" s="146"/>
      <c r="AU324" s="146"/>
      <c r="AW324" s="90"/>
      <c r="AX324" s="96"/>
    </row>
    <row r="325" spans="1:50" s="82" customFormat="1" ht="12.95" customHeight="1" x14ac:dyDescent="0.2">
      <c r="A325" s="35"/>
      <c r="B325" s="41"/>
      <c r="C325" s="35"/>
      <c r="D325" s="35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S325" s="9"/>
      <c r="T325" s="146"/>
      <c r="U325" s="146"/>
      <c r="V325" s="146"/>
      <c r="AA325" s="146"/>
      <c r="AB325" s="146"/>
      <c r="AC325" s="146"/>
      <c r="AD325" s="146"/>
      <c r="AE325" s="146"/>
      <c r="AG325" s="9"/>
      <c r="AN325" s="146"/>
      <c r="AO325" s="146"/>
      <c r="AP325" s="146"/>
      <c r="AQ325" s="146"/>
      <c r="AR325" s="146"/>
      <c r="AS325" s="146"/>
      <c r="AT325" s="146"/>
      <c r="AU325" s="146"/>
      <c r="AW325" s="90"/>
      <c r="AX325" s="96"/>
    </row>
    <row r="326" spans="1:50" s="82" customFormat="1" ht="12.95" customHeight="1" x14ac:dyDescent="0.2">
      <c r="A326" s="35"/>
      <c r="B326" s="41"/>
      <c r="C326" s="35"/>
      <c r="D326" s="35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S326" s="9"/>
      <c r="T326" s="146"/>
      <c r="U326" s="146"/>
      <c r="V326" s="146"/>
      <c r="AA326" s="146"/>
      <c r="AB326" s="146"/>
      <c r="AC326" s="146"/>
      <c r="AD326" s="146"/>
      <c r="AE326" s="146"/>
      <c r="AG326" s="9"/>
      <c r="AN326" s="146"/>
      <c r="AO326" s="146"/>
      <c r="AP326" s="146"/>
      <c r="AQ326" s="146"/>
      <c r="AR326" s="146"/>
      <c r="AS326" s="146"/>
      <c r="AT326" s="146"/>
      <c r="AU326" s="146"/>
      <c r="AW326" s="90"/>
      <c r="AX326" s="96"/>
    </row>
    <row r="327" spans="1:50" s="82" customFormat="1" ht="12.95" customHeight="1" x14ac:dyDescent="0.2">
      <c r="A327" s="35"/>
      <c r="B327" s="41"/>
      <c r="C327" s="35"/>
      <c r="D327" s="35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S327" s="9"/>
      <c r="T327" s="146"/>
      <c r="U327" s="146"/>
      <c r="V327" s="146"/>
      <c r="AA327" s="146"/>
      <c r="AB327" s="146"/>
      <c r="AC327" s="146"/>
      <c r="AD327" s="146"/>
      <c r="AE327" s="146"/>
      <c r="AG327" s="9"/>
      <c r="AN327" s="146"/>
      <c r="AO327" s="146"/>
      <c r="AP327" s="146"/>
      <c r="AQ327" s="146"/>
      <c r="AR327" s="146"/>
      <c r="AS327" s="146"/>
      <c r="AT327" s="146"/>
      <c r="AU327" s="146"/>
      <c r="AW327" s="90"/>
      <c r="AX327" s="96"/>
    </row>
    <row r="328" spans="1:50" s="82" customFormat="1" ht="12.95" customHeight="1" x14ac:dyDescent="0.2">
      <c r="A328" s="35"/>
      <c r="B328" s="41"/>
      <c r="C328" s="35"/>
      <c r="D328" s="35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S328" s="9"/>
      <c r="T328" s="146"/>
      <c r="U328" s="146"/>
      <c r="V328" s="146"/>
      <c r="AA328" s="146"/>
      <c r="AB328" s="146"/>
      <c r="AC328" s="146"/>
      <c r="AD328" s="146"/>
      <c r="AE328" s="146"/>
      <c r="AG328" s="9"/>
      <c r="AN328" s="146"/>
      <c r="AO328" s="146"/>
      <c r="AP328" s="146"/>
      <c r="AQ328" s="146"/>
      <c r="AR328" s="146"/>
      <c r="AS328" s="146"/>
      <c r="AT328" s="146"/>
      <c r="AU328" s="146"/>
      <c r="AW328" s="90"/>
      <c r="AX328" s="96"/>
    </row>
    <row r="329" spans="1:50" s="82" customFormat="1" ht="12.95" customHeight="1" x14ac:dyDescent="0.2">
      <c r="A329" s="35"/>
      <c r="B329" s="41"/>
      <c r="C329" s="35"/>
      <c r="D329" s="35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S329" s="9"/>
      <c r="T329" s="146"/>
      <c r="U329" s="146"/>
      <c r="V329" s="146"/>
      <c r="AA329" s="146"/>
      <c r="AB329" s="146"/>
      <c r="AC329" s="146"/>
      <c r="AD329" s="146"/>
      <c r="AE329" s="146"/>
      <c r="AG329" s="9"/>
      <c r="AN329" s="146"/>
      <c r="AO329" s="146"/>
      <c r="AP329" s="146"/>
      <c r="AQ329" s="146"/>
      <c r="AR329" s="146"/>
      <c r="AS329" s="146"/>
      <c r="AT329" s="146"/>
      <c r="AU329" s="146"/>
      <c r="AW329" s="90"/>
      <c r="AX329" s="96"/>
    </row>
    <row r="330" spans="1:50" s="82" customFormat="1" ht="12.95" customHeight="1" x14ac:dyDescent="0.2">
      <c r="A330" s="35"/>
      <c r="B330" s="41"/>
      <c r="C330" s="35"/>
      <c r="D330" s="3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S330" s="9"/>
      <c r="T330" s="146"/>
      <c r="U330" s="146"/>
      <c r="V330" s="146"/>
      <c r="AA330" s="146"/>
      <c r="AB330" s="146"/>
      <c r="AC330" s="146"/>
      <c r="AD330" s="146"/>
      <c r="AE330" s="146"/>
      <c r="AG330" s="9"/>
      <c r="AN330" s="146"/>
      <c r="AO330" s="146"/>
      <c r="AP330" s="146"/>
      <c r="AQ330" s="146"/>
      <c r="AR330" s="146"/>
      <c r="AS330" s="146"/>
      <c r="AT330" s="146"/>
      <c r="AU330" s="146"/>
      <c r="AW330" s="90"/>
      <c r="AX330" s="96"/>
    </row>
    <row r="331" spans="1:50" s="82" customFormat="1" ht="12.95" customHeight="1" x14ac:dyDescent="0.2">
      <c r="A331" s="35"/>
      <c r="B331" s="41"/>
      <c r="C331" s="35"/>
      <c r="D331" s="35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S331" s="9"/>
      <c r="T331" s="146"/>
      <c r="U331" s="146"/>
      <c r="V331" s="146"/>
      <c r="AA331" s="146"/>
      <c r="AB331" s="146"/>
      <c r="AC331" s="146"/>
      <c r="AD331" s="146"/>
      <c r="AE331" s="146"/>
      <c r="AG331" s="9"/>
      <c r="AN331" s="146"/>
      <c r="AO331" s="146"/>
      <c r="AP331" s="146"/>
      <c r="AQ331" s="146"/>
      <c r="AR331" s="146"/>
      <c r="AS331" s="146"/>
      <c r="AT331" s="146"/>
      <c r="AU331" s="146"/>
      <c r="AW331" s="90"/>
      <c r="AX331" s="96"/>
    </row>
    <row r="332" spans="1:50" s="82" customFormat="1" ht="12.95" customHeight="1" x14ac:dyDescent="0.2">
      <c r="A332" s="35"/>
      <c r="B332" s="41"/>
      <c r="C332" s="35"/>
      <c r="D332" s="35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S332" s="9"/>
      <c r="T332" s="146"/>
      <c r="U332" s="146"/>
      <c r="V332" s="146"/>
      <c r="AA332" s="146"/>
      <c r="AB332" s="146"/>
      <c r="AC332" s="146"/>
      <c r="AD332" s="146"/>
      <c r="AE332" s="146"/>
      <c r="AG332" s="9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90"/>
      <c r="AX332" s="96"/>
    </row>
    <row r="333" spans="1:50" s="82" customFormat="1" ht="12.95" customHeight="1" x14ac:dyDescent="0.2">
      <c r="A333" s="35"/>
      <c r="B333" s="41"/>
      <c r="C333" s="35"/>
      <c r="D333" s="35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S333" s="9"/>
      <c r="T333" s="146"/>
      <c r="U333" s="146"/>
      <c r="V333" s="146"/>
      <c r="AA333" s="146"/>
      <c r="AB333" s="146"/>
      <c r="AC333" s="146"/>
      <c r="AD333" s="146"/>
      <c r="AE333" s="146"/>
      <c r="AG333" s="9"/>
      <c r="AN333" s="146"/>
      <c r="AO333" s="146"/>
      <c r="AP333" s="146"/>
      <c r="AQ333" s="146"/>
      <c r="AR333" s="146"/>
      <c r="AS333" s="146"/>
      <c r="AT333" s="146"/>
      <c r="AU333" s="146"/>
      <c r="AW333" s="90"/>
      <c r="AX333" s="96"/>
    </row>
    <row r="334" spans="1:50" s="82" customFormat="1" ht="12.95" customHeight="1" x14ac:dyDescent="0.2">
      <c r="A334" s="35"/>
      <c r="B334" s="41"/>
      <c r="C334" s="35"/>
      <c r="D334" s="35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S334" s="9"/>
      <c r="T334" s="146"/>
      <c r="U334" s="146"/>
      <c r="V334" s="146"/>
      <c r="AA334" s="146"/>
      <c r="AB334" s="146"/>
      <c r="AC334" s="146"/>
      <c r="AD334" s="146"/>
      <c r="AE334" s="146"/>
      <c r="AG334" s="9"/>
      <c r="AN334" s="146"/>
      <c r="AO334" s="146"/>
      <c r="AP334" s="146"/>
      <c r="AQ334" s="146"/>
      <c r="AR334" s="146"/>
      <c r="AS334" s="146"/>
      <c r="AT334" s="146"/>
      <c r="AU334" s="146"/>
      <c r="AW334" s="90"/>
      <c r="AX334" s="96"/>
    </row>
    <row r="335" spans="1:50" s="82" customFormat="1" ht="12.95" customHeight="1" x14ac:dyDescent="0.2">
      <c r="A335" s="35"/>
      <c r="B335" s="41"/>
      <c r="C335" s="35"/>
      <c r="D335" s="35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S335" s="9"/>
      <c r="T335" s="146"/>
      <c r="U335" s="146"/>
      <c r="V335" s="146"/>
      <c r="AA335" s="146"/>
      <c r="AB335" s="146"/>
      <c r="AC335" s="146"/>
      <c r="AD335" s="146"/>
      <c r="AE335" s="146"/>
      <c r="AG335" s="9"/>
      <c r="AN335" s="146"/>
      <c r="AO335" s="146"/>
      <c r="AP335" s="146"/>
      <c r="AQ335" s="146"/>
      <c r="AR335" s="146"/>
      <c r="AS335" s="146"/>
      <c r="AT335" s="146"/>
      <c r="AU335" s="146"/>
      <c r="AW335" s="90"/>
      <c r="AX335" s="96"/>
    </row>
    <row r="336" spans="1:50" s="82" customFormat="1" ht="12.95" customHeight="1" x14ac:dyDescent="0.2">
      <c r="A336" s="35"/>
      <c r="B336" s="41"/>
      <c r="C336" s="35"/>
      <c r="D336" s="35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S336" s="9"/>
      <c r="T336" s="146"/>
      <c r="U336" s="146"/>
      <c r="V336" s="146"/>
      <c r="AA336" s="146"/>
      <c r="AB336" s="146"/>
      <c r="AC336" s="146"/>
      <c r="AD336" s="146"/>
      <c r="AE336" s="146"/>
      <c r="AG336" s="9"/>
      <c r="AN336" s="146"/>
      <c r="AO336" s="146"/>
      <c r="AP336" s="146"/>
      <c r="AQ336" s="146"/>
      <c r="AR336" s="146"/>
      <c r="AS336" s="146"/>
      <c r="AT336" s="146"/>
      <c r="AU336" s="146"/>
      <c r="AW336" s="90"/>
      <c r="AX336" s="96"/>
    </row>
    <row r="337" spans="1:50" s="82" customFormat="1" ht="12.95" customHeight="1" x14ac:dyDescent="0.2">
      <c r="A337" s="35"/>
      <c r="B337" s="41"/>
      <c r="C337" s="35"/>
      <c r="D337" s="35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S337" s="9"/>
      <c r="T337" s="146"/>
      <c r="U337" s="146"/>
      <c r="V337" s="146"/>
      <c r="AA337" s="146"/>
      <c r="AB337" s="146"/>
      <c r="AC337" s="146"/>
      <c r="AD337" s="146"/>
      <c r="AE337" s="146"/>
      <c r="AG337" s="9"/>
      <c r="AN337" s="146"/>
      <c r="AO337" s="146"/>
      <c r="AP337" s="146"/>
      <c r="AQ337" s="146"/>
      <c r="AR337" s="146"/>
      <c r="AS337" s="146"/>
      <c r="AT337" s="146"/>
      <c r="AU337" s="146"/>
      <c r="AW337" s="90"/>
      <c r="AX337" s="96"/>
    </row>
    <row r="338" spans="1:50" s="82" customFormat="1" ht="12.95" customHeight="1" x14ac:dyDescent="0.2">
      <c r="A338" s="35"/>
      <c r="B338" s="41"/>
      <c r="C338" s="35"/>
      <c r="D338" s="35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S338" s="9"/>
      <c r="T338" s="146"/>
      <c r="U338" s="146"/>
      <c r="V338" s="146"/>
      <c r="AA338" s="146"/>
      <c r="AB338" s="146"/>
      <c r="AC338" s="146"/>
      <c r="AD338" s="146"/>
      <c r="AE338" s="146"/>
      <c r="AG338" s="9"/>
      <c r="AN338" s="146"/>
      <c r="AO338" s="146"/>
      <c r="AP338" s="146"/>
      <c r="AQ338" s="146"/>
      <c r="AR338" s="146"/>
      <c r="AS338" s="146"/>
      <c r="AT338" s="146"/>
      <c r="AU338" s="146"/>
      <c r="AW338" s="90"/>
      <c r="AX338" s="96"/>
    </row>
    <row r="339" spans="1:50" s="82" customFormat="1" ht="12.95" customHeight="1" x14ac:dyDescent="0.2">
      <c r="A339" s="35"/>
      <c r="B339" s="41"/>
      <c r="C339" s="35"/>
      <c r="D339" s="35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S339" s="9"/>
      <c r="T339" s="146"/>
      <c r="U339" s="146"/>
      <c r="V339" s="146"/>
      <c r="AA339" s="146"/>
      <c r="AB339" s="146"/>
      <c r="AC339" s="146"/>
      <c r="AD339" s="146"/>
      <c r="AE339" s="146"/>
      <c r="AG339" s="9"/>
      <c r="AN339" s="146"/>
      <c r="AO339" s="146"/>
      <c r="AP339" s="146"/>
      <c r="AQ339" s="146"/>
      <c r="AR339" s="146"/>
      <c r="AS339" s="146"/>
      <c r="AT339" s="146"/>
      <c r="AU339" s="146"/>
      <c r="AW339" s="90"/>
      <c r="AX339" s="96"/>
    </row>
    <row r="340" spans="1:50" s="82" customFormat="1" ht="12.95" customHeight="1" x14ac:dyDescent="0.2">
      <c r="A340" s="35"/>
      <c r="B340" s="41"/>
      <c r="C340" s="35"/>
      <c r="D340" s="35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S340" s="9"/>
      <c r="T340" s="146"/>
      <c r="U340" s="146"/>
      <c r="V340" s="146"/>
      <c r="AA340" s="146"/>
      <c r="AB340" s="146"/>
      <c r="AC340" s="146"/>
      <c r="AD340" s="146"/>
      <c r="AE340" s="146"/>
      <c r="AG340" s="9"/>
      <c r="AN340" s="146"/>
      <c r="AO340" s="146"/>
      <c r="AP340" s="146"/>
      <c r="AQ340" s="146"/>
      <c r="AR340" s="146"/>
      <c r="AS340" s="146"/>
      <c r="AT340" s="146"/>
      <c r="AU340" s="146"/>
      <c r="AW340" s="90"/>
      <c r="AX340" s="96"/>
    </row>
    <row r="341" spans="1:50" s="82" customFormat="1" ht="12.95" customHeight="1" x14ac:dyDescent="0.2">
      <c r="A341" s="35"/>
      <c r="B341" s="41"/>
      <c r="C341" s="35"/>
      <c r="D341" s="35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S341" s="9"/>
      <c r="T341" s="146"/>
      <c r="U341" s="146"/>
      <c r="V341" s="146"/>
      <c r="AA341" s="146"/>
      <c r="AB341" s="146"/>
      <c r="AC341" s="146"/>
      <c r="AD341" s="146"/>
      <c r="AE341" s="146"/>
      <c r="AG341" s="9"/>
      <c r="AN341" s="146"/>
      <c r="AO341" s="146"/>
      <c r="AP341" s="146"/>
      <c r="AQ341" s="146"/>
      <c r="AR341" s="146"/>
      <c r="AS341" s="146"/>
      <c r="AT341" s="146"/>
      <c r="AU341" s="146"/>
      <c r="AW341" s="90"/>
      <c r="AX341" s="96"/>
    </row>
    <row r="342" spans="1:50" s="82" customFormat="1" ht="12.95" customHeight="1" x14ac:dyDescent="0.2">
      <c r="A342" s="35"/>
      <c r="B342" s="41"/>
      <c r="C342" s="35"/>
      <c r="D342" s="35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S342" s="9"/>
      <c r="T342" s="146"/>
      <c r="U342" s="146"/>
      <c r="V342" s="146"/>
      <c r="AA342" s="146"/>
      <c r="AB342" s="146"/>
      <c r="AC342" s="146"/>
      <c r="AD342" s="146"/>
      <c r="AE342" s="146"/>
      <c r="AG342" s="9"/>
      <c r="AN342" s="146"/>
      <c r="AO342" s="146"/>
      <c r="AP342" s="146"/>
      <c r="AQ342" s="146"/>
      <c r="AR342" s="146"/>
      <c r="AS342" s="146"/>
      <c r="AT342" s="146"/>
      <c r="AU342" s="146"/>
      <c r="AW342" s="90"/>
      <c r="AX342" s="96"/>
    </row>
    <row r="343" spans="1:50" s="82" customFormat="1" ht="12.95" customHeight="1" x14ac:dyDescent="0.2">
      <c r="A343" s="35"/>
      <c r="B343" s="41"/>
      <c r="C343" s="35"/>
      <c r="D343" s="35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S343" s="9"/>
      <c r="T343" s="146"/>
      <c r="U343" s="146"/>
      <c r="V343" s="146"/>
      <c r="AA343" s="146"/>
      <c r="AB343" s="146"/>
      <c r="AC343" s="146"/>
      <c r="AD343" s="146"/>
      <c r="AE343" s="146"/>
      <c r="AG343" s="9"/>
      <c r="AN343" s="146"/>
      <c r="AO343" s="146"/>
      <c r="AP343" s="146"/>
      <c r="AQ343" s="146"/>
      <c r="AR343" s="146"/>
      <c r="AS343" s="146"/>
      <c r="AT343" s="146"/>
      <c r="AU343" s="146"/>
      <c r="AW343" s="90"/>
      <c r="AX343" s="96"/>
    </row>
    <row r="344" spans="1:50" s="82" customFormat="1" ht="12.95" customHeight="1" x14ac:dyDescent="0.2">
      <c r="A344" s="35"/>
      <c r="B344" s="41"/>
      <c r="C344" s="35"/>
      <c r="D344" s="35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S344" s="9"/>
      <c r="T344" s="146"/>
      <c r="U344" s="146"/>
      <c r="V344" s="146"/>
      <c r="AA344" s="146"/>
      <c r="AB344" s="146"/>
      <c r="AC344" s="146"/>
      <c r="AD344" s="146"/>
      <c r="AE344" s="146"/>
      <c r="AG344" s="9"/>
      <c r="AN344" s="146"/>
      <c r="AO344" s="146"/>
      <c r="AP344" s="146"/>
      <c r="AQ344" s="146"/>
      <c r="AR344" s="146"/>
      <c r="AS344" s="146"/>
      <c r="AT344" s="146"/>
      <c r="AU344" s="146"/>
      <c r="AW344" s="90"/>
      <c r="AX344" s="96"/>
    </row>
    <row r="345" spans="1:50" s="82" customFormat="1" ht="12.95" customHeight="1" x14ac:dyDescent="0.2">
      <c r="A345" s="35"/>
      <c r="B345" s="41"/>
      <c r="C345" s="35"/>
      <c r="D345" s="35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S345" s="9"/>
      <c r="T345" s="146"/>
      <c r="U345" s="146"/>
      <c r="V345" s="146"/>
      <c r="AA345" s="146"/>
      <c r="AB345" s="146"/>
      <c r="AC345" s="146"/>
      <c r="AD345" s="146"/>
      <c r="AE345" s="146"/>
      <c r="AG345" s="9"/>
      <c r="AN345" s="146"/>
      <c r="AO345" s="146"/>
      <c r="AP345" s="146"/>
      <c r="AQ345" s="146"/>
      <c r="AR345" s="146"/>
      <c r="AS345" s="146"/>
      <c r="AT345" s="146"/>
      <c r="AU345" s="146"/>
      <c r="AW345" s="90"/>
      <c r="AX345" s="96"/>
    </row>
    <row r="346" spans="1:50" s="82" customFormat="1" ht="12.95" customHeight="1" x14ac:dyDescent="0.2">
      <c r="A346" s="35"/>
      <c r="B346" s="41"/>
      <c r="C346" s="35"/>
      <c r="D346" s="35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S346" s="9"/>
      <c r="T346" s="146"/>
      <c r="U346" s="146"/>
      <c r="V346" s="146"/>
      <c r="AA346" s="146"/>
      <c r="AB346" s="146"/>
      <c r="AC346" s="146"/>
      <c r="AD346" s="146"/>
      <c r="AE346" s="146"/>
      <c r="AG346" s="9"/>
      <c r="AN346" s="146"/>
      <c r="AO346" s="146"/>
      <c r="AP346" s="146"/>
      <c r="AQ346" s="146"/>
      <c r="AR346" s="146"/>
      <c r="AS346" s="146"/>
      <c r="AT346" s="146"/>
      <c r="AU346" s="146"/>
      <c r="AW346" s="90"/>
      <c r="AX346" s="96"/>
    </row>
    <row r="347" spans="1:50" s="82" customFormat="1" ht="12.95" customHeight="1" x14ac:dyDescent="0.2">
      <c r="A347" s="35"/>
      <c r="B347" s="41"/>
      <c r="C347" s="35"/>
      <c r="D347" s="35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S347" s="9"/>
      <c r="T347" s="146"/>
      <c r="U347" s="146"/>
      <c r="V347" s="146"/>
      <c r="AA347" s="146"/>
      <c r="AB347" s="146"/>
      <c r="AC347" s="146"/>
      <c r="AD347" s="146"/>
      <c r="AE347" s="146"/>
      <c r="AG347" s="9"/>
      <c r="AN347" s="146"/>
      <c r="AO347" s="146"/>
      <c r="AP347" s="146"/>
      <c r="AQ347" s="146"/>
      <c r="AR347" s="146"/>
      <c r="AS347" s="146"/>
      <c r="AT347" s="146"/>
      <c r="AU347" s="146"/>
      <c r="AW347" s="90"/>
      <c r="AX347" s="96"/>
    </row>
    <row r="348" spans="1:50" s="82" customFormat="1" ht="12.95" customHeight="1" x14ac:dyDescent="0.2">
      <c r="A348" s="35"/>
      <c r="B348" s="41"/>
      <c r="C348" s="35"/>
      <c r="D348" s="35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S348" s="9"/>
      <c r="T348" s="146"/>
      <c r="U348" s="146"/>
      <c r="V348" s="146"/>
      <c r="AA348" s="146"/>
      <c r="AB348" s="146"/>
      <c r="AC348" s="146"/>
      <c r="AD348" s="146"/>
      <c r="AE348" s="146"/>
      <c r="AG348" s="9"/>
      <c r="AN348" s="146"/>
      <c r="AO348" s="146"/>
      <c r="AP348" s="146"/>
      <c r="AQ348" s="146"/>
      <c r="AR348" s="146"/>
      <c r="AS348" s="146"/>
      <c r="AT348" s="146"/>
      <c r="AU348" s="146"/>
      <c r="AW348" s="90"/>
      <c r="AX348" s="96"/>
    </row>
    <row r="349" spans="1:50" s="82" customFormat="1" ht="12.95" customHeight="1" x14ac:dyDescent="0.2">
      <c r="A349" s="35"/>
      <c r="B349" s="41"/>
      <c r="C349" s="35"/>
      <c r="D349" s="35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S349" s="9"/>
      <c r="T349" s="146"/>
      <c r="U349" s="146"/>
      <c r="V349" s="146"/>
      <c r="AA349" s="146"/>
      <c r="AB349" s="146"/>
      <c r="AC349" s="146"/>
      <c r="AD349" s="146"/>
      <c r="AE349" s="146"/>
      <c r="AG349" s="9"/>
      <c r="AN349" s="146"/>
      <c r="AO349" s="146"/>
      <c r="AP349" s="146"/>
      <c r="AQ349" s="146"/>
      <c r="AR349" s="146"/>
      <c r="AS349" s="146"/>
      <c r="AT349" s="146"/>
      <c r="AU349" s="146"/>
      <c r="AW349" s="90"/>
      <c r="AX349" s="96"/>
    </row>
    <row r="350" spans="1:50" s="82" customFormat="1" ht="12.95" customHeight="1" x14ac:dyDescent="0.2">
      <c r="A350" s="35"/>
      <c r="B350" s="41"/>
      <c r="C350" s="35"/>
      <c r="D350" s="35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S350" s="9"/>
      <c r="T350" s="146"/>
      <c r="U350" s="146"/>
      <c r="V350" s="146"/>
      <c r="AA350" s="146"/>
      <c r="AB350" s="146"/>
      <c r="AC350" s="146"/>
      <c r="AD350" s="146"/>
      <c r="AE350" s="146"/>
      <c r="AG350" s="9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90"/>
      <c r="AX350" s="96"/>
    </row>
    <row r="351" spans="1:50" s="82" customFormat="1" ht="12.95" customHeight="1" x14ac:dyDescent="0.2">
      <c r="A351" s="35"/>
      <c r="B351" s="41"/>
      <c r="C351" s="35"/>
      <c r="D351" s="35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S351" s="9"/>
      <c r="T351" s="146"/>
      <c r="U351" s="146"/>
      <c r="V351" s="146"/>
      <c r="AA351" s="146"/>
      <c r="AB351" s="146"/>
      <c r="AC351" s="146"/>
      <c r="AD351" s="146"/>
      <c r="AE351" s="146"/>
      <c r="AG351" s="9"/>
      <c r="AN351" s="146"/>
      <c r="AO351" s="146"/>
      <c r="AP351" s="146"/>
      <c r="AQ351" s="146"/>
      <c r="AR351" s="146"/>
      <c r="AS351" s="146"/>
      <c r="AT351" s="146"/>
      <c r="AU351" s="146"/>
      <c r="AW351" s="90"/>
      <c r="AX351" s="96"/>
    </row>
    <row r="352" spans="1:50" s="82" customFormat="1" ht="12.95" customHeight="1" x14ac:dyDescent="0.2">
      <c r="A352" s="35"/>
      <c r="B352" s="41"/>
      <c r="C352" s="35"/>
      <c r="D352" s="35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S352" s="9"/>
      <c r="T352" s="146"/>
      <c r="U352" s="146"/>
      <c r="V352" s="146"/>
      <c r="AA352" s="146"/>
      <c r="AB352" s="146"/>
      <c r="AC352" s="146"/>
      <c r="AD352" s="146"/>
      <c r="AE352" s="146"/>
      <c r="AG352" s="9"/>
      <c r="AN352" s="146"/>
      <c r="AO352" s="146"/>
      <c r="AP352" s="146"/>
      <c r="AQ352" s="146"/>
      <c r="AR352" s="146"/>
      <c r="AS352" s="146"/>
      <c r="AT352" s="146"/>
      <c r="AU352" s="146"/>
      <c r="AW352" s="90"/>
      <c r="AX352" s="96"/>
    </row>
    <row r="353" spans="1:64" s="82" customFormat="1" ht="12.95" customHeight="1" x14ac:dyDescent="0.2">
      <c r="A353" s="35"/>
      <c r="B353" s="41"/>
      <c r="C353" s="35"/>
      <c r="D353" s="35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S353" s="9"/>
      <c r="T353" s="146"/>
      <c r="U353" s="146"/>
      <c r="V353" s="146"/>
      <c r="AA353" s="146"/>
      <c r="AB353" s="146"/>
      <c r="AC353" s="146"/>
      <c r="AD353" s="146"/>
      <c r="AE353" s="146"/>
      <c r="AG353" s="9"/>
      <c r="AN353" s="146"/>
      <c r="AO353" s="146"/>
      <c r="AP353" s="146"/>
      <c r="AQ353" s="146"/>
      <c r="AR353" s="146"/>
      <c r="AS353" s="146"/>
      <c r="AT353" s="146"/>
      <c r="AU353" s="146"/>
      <c r="AW353" s="90"/>
      <c r="AX353" s="96"/>
    </row>
    <row r="354" spans="1:64" s="82" customFormat="1" ht="12.95" customHeight="1" x14ac:dyDescent="0.2">
      <c r="A354" s="35"/>
      <c r="B354" s="41"/>
      <c r="C354" s="35"/>
      <c r="D354" s="35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S354" s="9"/>
      <c r="T354" s="146"/>
      <c r="U354" s="146"/>
      <c r="V354" s="146"/>
      <c r="AA354" s="146"/>
      <c r="AB354" s="146"/>
      <c r="AC354" s="146"/>
      <c r="AD354" s="146"/>
      <c r="AE354" s="146"/>
      <c r="AG354" s="9"/>
      <c r="AN354" s="146"/>
      <c r="AO354" s="146"/>
      <c r="AP354" s="146"/>
      <c r="AQ354" s="146"/>
      <c r="AR354" s="146"/>
      <c r="AS354" s="146"/>
      <c r="AT354" s="146"/>
      <c r="AU354" s="146"/>
      <c r="AW354" s="90"/>
      <c r="AX354" s="96"/>
    </row>
    <row r="355" spans="1:64" s="82" customFormat="1" ht="12.95" customHeight="1" x14ac:dyDescent="0.2">
      <c r="A355" s="35"/>
      <c r="B355" s="41"/>
      <c r="C355" s="35"/>
      <c r="D355" s="35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S355" s="9"/>
      <c r="T355" s="146"/>
      <c r="U355" s="146"/>
      <c r="V355" s="146"/>
      <c r="AA355" s="146"/>
      <c r="AB355" s="146"/>
      <c r="AC355" s="146"/>
      <c r="AD355" s="146"/>
      <c r="AE355" s="146"/>
      <c r="AG355" s="9"/>
      <c r="AN355" s="146"/>
      <c r="AO355" s="146"/>
      <c r="AP355" s="146"/>
      <c r="AQ355" s="146"/>
      <c r="AR355" s="146"/>
      <c r="AS355" s="146"/>
      <c r="AT355" s="146"/>
      <c r="AU355" s="146"/>
      <c r="AW355" s="90"/>
      <c r="AX355" s="96"/>
    </row>
    <row r="356" spans="1:64" s="82" customFormat="1" ht="12.95" customHeight="1" x14ac:dyDescent="0.2">
      <c r="A356" s="35"/>
      <c r="B356" s="41"/>
      <c r="C356" s="35"/>
      <c r="D356" s="35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S356" s="9"/>
      <c r="T356" s="146"/>
      <c r="U356" s="146"/>
      <c r="V356" s="146"/>
      <c r="AA356" s="146"/>
      <c r="AB356" s="146"/>
      <c r="AC356" s="146"/>
      <c r="AD356" s="146"/>
      <c r="AE356" s="146"/>
      <c r="AG356" s="9"/>
      <c r="AN356" s="146"/>
      <c r="AO356" s="146"/>
      <c r="AP356" s="146"/>
      <c r="AQ356" s="146"/>
      <c r="AR356" s="146"/>
      <c r="AS356" s="146"/>
      <c r="AT356" s="146"/>
      <c r="AU356" s="146"/>
    </row>
    <row r="357" spans="1:64" s="82" customFormat="1" ht="12.95" customHeight="1" x14ac:dyDescent="0.2">
      <c r="A357" s="35"/>
      <c r="B357" s="41"/>
      <c r="C357" s="35"/>
      <c r="D357" s="35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S357" s="9"/>
      <c r="T357" s="146"/>
      <c r="U357" s="146"/>
      <c r="V357" s="146"/>
      <c r="AA357" s="146"/>
      <c r="AB357" s="146"/>
      <c r="AC357" s="146"/>
      <c r="AD357" s="146"/>
      <c r="AE357" s="146"/>
      <c r="AG357" s="9"/>
      <c r="AN357" s="146"/>
      <c r="AO357" s="146"/>
      <c r="AP357" s="146"/>
      <c r="AQ357" s="146"/>
      <c r="AR357" s="146"/>
      <c r="AS357" s="146"/>
      <c r="AT357" s="146"/>
      <c r="AU357" s="146"/>
    </row>
    <row r="358" spans="1:64" s="82" customFormat="1" ht="12.95" customHeight="1" x14ac:dyDescent="0.2">
      <c r="A358" s="35"/>
      <c r="B358" s="41"/>
      <c r="C358" s="35"/>
      <c r="D358" s="35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S358" s="9"/>
      <c r="T358" s="146"/>
      <c r="U358" s="146"/>
      <c r="V358" s="146"/>
      <c r="AA358" s="146"/>
      <c r="AB358" s="146"/>
      <c r="AC358" s="146"/>
      <c r="AD358" s="146"/>
      <c r="AE358" s="146"/>
      <c r="AG358" s="9"/>
      <c r="AN358" s="146"/>
      <c r="AO358" s="146"/>
      <c r="AP358" s="146"/>
      <c r="AQ358" s="146"/>
      <c r="AR358" s="146"/>
      <c r="AS358" s="146"/>
      <c r="AT358" s="146"/>
      <c r="AU358" s="146"/>
    </row>
    <row r="359" spans="1:64" s="82" customFormat="1" ht="12.95" customHeight="1" x14ac:dyDescent="0.2">
      <c r="A359" s="35"/>
      <c r="B359" s="41"/>
      <c r="C359" s="35"/>
      <c r="D359" s="35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S359" s="9"/>
      <c r="T359" s="146"/>
      <c r="U359" s="146"/>
      <c r="V359" s="146"/>
      <c r="AA359" s="146"/>
      <c r="AB359" s="146"/>
      <c r="AC359" s="146"/>
      <c r="AD359" s="146"/>
      <c r="AE359" s="146"/>
      <c r="AG359" s="9"/>
      <c r="AN359" s="146"/>
      <c r="AO359" s="146"/>
      <c r="AP359" s="146"/>
      <c r="AQ359" s="146"/>
      <c r="AR359" s="146"/>
      <c r="AS359" s="146"/>
      <c r="AT359" s="146"/>
      <c r="AU359" s="146"/>
    </row>
    <row r="360" spans="1:64" s="82" customFormat="1" ht="12.95" customHeight="1" x14ac:dyDescent="0.2">
      <c r="A360" s="35"/>
      <c r="B360" s="41"/>
      <c r="C360" s="35"/>
      <c r="D360" s="35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S360" s="9"/>
      <c r="T360" s="146"/>
      <c r="U360" s="146"/>
      <c r="V360" s="146"/>
      <c r="AA360" s="146"/>
      <c r="AB360" s="146"/>
      <c r="AC360" s="146"/>
      <c r="AD360" s="146"/>
      <c r="AE360" s="146"/>
      <c r="AG360" s="9"/>
      <c r="AN360" s="146"/>
      <c r="AO360" s="146"/>
      <c r="AP360" s="146"/>
      <c r="AQ360" s="146"/>
      <c r="AR360" s="146"/>
      <c r="AS360" s="146"/>
      <c r="AT360" s="146"/>
      <c r="AU360" s="146"/>
    </row>
    <row r="361" spans="1:64" s="82" customFormat="1" ht="12.95" customHeight="1" x14ac:dyDescent="0.2">
      <c r="A361" s="35"/>
      <c r="B361" s="41"/>
      <c r="C361" s="35"/>
      <c r="D361" s="35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S361" s="9"/>
      <c r="T361" s="146"/>
      <c r="U361" s="146"/>
      <c r="V361" s="146"/>
      <c r="AA361" s="146"/>
      <c r="AB361" s="146"/>
      <c r="AC361" s="146"/>
      <c r="AD361" s="146"/>
      <c r="AE361" s="146"/>
      <c r="AG361" s="9"/>
      <c r="AN361" s="146"/>
      <c r="AO361" s="146"/>
      <c r="AP361" s="146"/>
      <c r="AQ361" s="146"/>
      <c r="AR361" s="146"/>
      <c r="AS361" s="146"/>
      <c r="AT361" s="146"/>
      <c r="AU361" s="146"/>
    </row>
    <row r="362" spans="1:64" s="82" customFormat="1" ht="12.95" customHeight="1" x14ac:dyDescent="0.2">
      <c r="A362" s="35"/>
      <c r="B362" s="41"/>
      <c r="C362" s="35"/>
      <c r="D362" s="35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S362" s="9"/>
      <c r="T362" s="146"/>
      <c r="U362" s="146"/>
      <c r="V362" s="146"/>
      <c r="AA362" s="146"/>
      <c r="AB362" s="146"/>
      <c r="AC362" s="146"/>
      <c r="AD362" s="146"/>
      <c r="AE362" s="146"/>
      <c r="AG362" s="9"/>
      <c r="AN362" s="146"/>
      <c r="AO362" s="146"/>
      <c r="AP362" s="146"/>
      <c r="AQ362" s="146"/>
      <c r="AR362" s="146"/>
      <c r="AS362" s="146"/>
      <c r="AT362" s="146"/>
      <c r="AU362" s="146"/>
    </row>
    <row r="363" spans="1:64" s="82" customFormat="1" ht="12.95" customHeight="1" x14ac:dyDescent="0.2">
      <c r="A363" s="35"/>
      <c r="B363" s="41"/>
      <c r="C363" s="35"/>
      <c r="D363" s="35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S363" s="9"/>
      <c r="T363" s="146"/>
      <c r="U363" s="146"/>
      <c r="V363" s="146"/>
      <c r="AA363" s="146"/>
      <c r="AB363" s="146"/>
      <c r="AC363" s="146"/>
      <c r="AD363" s="146"/>
      <c r="AE363" s="146"/>
      <c r="AG363" s="9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  <c r="BI363" s="146"/>
      <c r="BJ363" s="146"/>
      <c r="BK363" s="146"/>
      <c r="BL363" s="146"/>
    </row>
    <row r="364" spans="1:64" s="82" customFormat="1" ht="12.95" customHeight="1" x14ac:dyDescent="0.2">
      <c r="A364" s="35"/>
      <c r="B364" s="41"/>
      <c r="C364" s="35"/>
      <c r="D364" s="35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S364" s="9"/>
      <c r="T364" s="146"/>
      <c r="U364" s="146"/>
      <c r="V364" s="146"/>
      <c r="AA364" s="146"/>
      <c r="AB364" s="146"/>
      <c r="AC364" s="146"/>
      <c r="AD364" s="146"/>
      <c r="AE364" s="146"/>
      <c r="AG364" s="9"/>
      <c r="AN364" s="146"/>
      <c r="AO364" s="146"/>
      <c r="AP364" s="146"/>
      <c r="AQ364" s="146"/>
      <c r="AR364" s="146"/>
      <c r="AS364" s="146"/>
      <c r="AT364" s="146"/>
      <c r="AU364" s="146"/>
    </row>
    <row r="365" spans="1:64" s="82" customFormat="1" ht="12.95" customHeight="1" x14ac:dyDescent="0.2">
      <c r="A365" s="35"/>
      <c r="B365" s="41"/>
      <c r="C365" s="35"/>
      <c r="D365" s="35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S365" s="9"/>
      <c r="T365" s="146"/>
      <c r="U365" s="146"/>
      <c r="V365" s="146"/>
      <c r="AA365" s="146"/>
      <c r="AB365" s="146"/>
      <c r="AC365" s="146"/>
      <c r="AD365" s="146"/>
      <c r="AE365" s="146"/>
      <c r="AG365" s="9"/>
      <c r="AN365" s="146"/>
      <c r="AO365" s="146"/>
      <c r="AP365" s="146"/>
      <c r="AQ365" s="146"/>
      <c r="AR365" s="146"/>
      <c r="AS365" s="146"/>
      <c r="AT365" s="146"/>
      <c r="AU365" s="146"/>
    </row>
    <row r="366" spans="1:64" s="82" customFormat="1" ht="12.95" customHeight="1" x14ac:dyDescent="0.2">
      <c r="A366" s="35"/>
      <c r="B366" s="41"/>
      <c r="C366" s="35"/>
      <c r="D366" s="35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S366" s="9"/>
      <c r="T366" s="146"/>
      <c r="U366" s="146"/>
      <c r="V366" s="146"/>
      <c r="AA366" s="146"/>
      <c r="AB366" s="146"/>
      <c r="AC366" s="146"/>
      <c r="AD366" s="146"/>
      <c r="AE366" s="146"/>
      <c r="AG366" s="9"/>
      <c r="AN366" s="146"/>
      <c r="AO366" s="146"/>
      <c r="AP366" s="146"/>
      <c r="AQ366" s="146"/>
      <c r="AR366" s="146"/>
      <c r="AS366" s="146"/>
      <c r="AT366" s="146"/>
      <c r="AU366" s="146"/>
    </row>
    <row r="367" spans="1:64" s="82" customFormat="1" ht="12.95" customHeight="1" x14ac:dyDescent="0.2">
      <c r="A367" s="35"/>
      <c r="B367" s="41"/>
      <c r="C367" s="35"/>
      <c r="D367" s="35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S367" s="9"/>
      <c r="T367" s="146"/>
      <c r="U367" s="146"/>
      <c r="V367" s="146"/>
      <c r="AA367" s="146"/>
      <c r="AB367" s="146"/>
      <c r="AC367" s="146"/>
      <c r="AD367" s="146"/>
      <c r="AE367" s="146"/>
      <c r="AG367" s="9"/>
      <c r="AN367" s="146"/>
      <c r="AO367" s="146"/>
      <c r="AP367" s="146"/>
      <c r="AQ367" s="146"/>
      <c r="AR367" s="146"/>
      <c r="AS367" s="146"/>
      <c r="AT367" s="146"/>
      <c r="AU367" s="146"/>
    </row>
    <row r="368" spans="1:64" s="82" customFormat="1" ht="12.95" customHeight="1" x14ac:dyDescent="0.2">
      <c r="A368" s="35"/>
      <c r="B368" s="41"/>
      <c r="C368" s="35"/>
      <c r="D368" s="35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S368" s="9"/>
      <c r="T368" s="146"/>
      <c r="U368" s="146"/>
      <c r="V368" s="146"/>
      <c r="AA368" s="146"/>
      <c r="AB368" s="146"/>
      <c r="AC368" s="146"/>
      <c r="AD368" s="146"/>
      <c r="AE368" s="146"/>
      <c r="AG368" s="9"/>
      <c r="AN368" s="146"/>
      <c r="AO368" s="146"/>
      <c r="AP368" s="146"/>
      <c r="AQ368" s="146"/>
      <c r="AR368" s="146"/>
      <c r="AS368" s="146"/>
      <c r="AT368" s="146"/>
      <c r="AU368" s="146"/>
    </row>
    <row r="369" spans="1:64" s="82" customFormat="1" ht="12.95" customHeight="1" x14ac:dyDescent="0.2">
      <c r="A369" s="35"/>
      <c r="B369" s="41"/>
      <c r="C369" s="35"/>
      <c r="D369" s="35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S369" s="9"/>
      <c r="T369" s="146"/>
      <c r="U369" s="146"/>
      <c r="V369" s="146"/>
      <c r="AA369" s="146"/>
      <c r="AB369" s="146"/>
      <c r="AC369" s="146"/>
      <c r="AD369" s="146"/>
      <c r="AE369" s="146"/>
      <c r="AG369" s="9"/>
      <c r="AN369" s="146"/>
      <c r="AO369" s="146"/>
      <c r="AP369" s="146"/>
      <c r="AQ369" s="146"/>
      <c r="AR369" s="146"/>
      <c r="AS369" s="146"/>
      <c r="AT369" s="146"/>
      <c r="AU369" s="146"/>
    </row>
    <row r="370" spans="1:64" s="82" customFormat="1" ht="12.95" customHeight="1" x14ac:dyDescent="0.2">
      <c r="A370" s="35"/>
      <c r="B370" s="41"/>
      <c r="C370" s="35"/>
      <c r="D370" s="35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S370" s="9"/>
      <c r="T370" s="146"/>
      <c r="U370" s="146"/>
      <c r="V370" s="146"/>
      <c r="AA370" s="146"/>
      <c r="AB370" s="146"/>
      <c r="AC370" s="146"/>
      <c r="AD370" s="146"/>
      <c r="AE370" s="146"/>
      <c r="AG370" s="9"/>
      <c r="AN370" s="146"/>
      <c r="AO370" s="146"/>
      <c r="AP370" s="146"/>
      <c r="AQ370" s="146"/>
      <c r="AR370" s="146"/>
      <c r="AS370" s="146"/>
      <c r="AT370" s="146"/>
      <c r="AU370" s="146"/>
    </row>
    <row r="371" spans="1:64" s="82" customFormat="1" ht="12.95" customHeight="1" x14ac:dyDescent="0.2">
      <c r="A371" s="35"/>
      <c r="B371" s="41"/>
      <c r="C371" s="35"/>
      <c r="D371" s="35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S371" s="9"/>
      <c r="T371" s="146"/>
      <c r="U371" s="146"/>
      <c r="V371" s="146"/>
      <c r="AA371" s="146"/>
      <c r="AB371" s="146"/>
      <c r="AC371" s="146"/>
      <c r="AD371" s="146"/>
      <c r="AE371" s="146"/>
      <c r="AG371" s="9"/>
      <c r="AN371" s="146"/>
      <c r="AO371" s="146"/>
      <c r="AP371" s="146"/>
      <c r="AQ371" s="146"/>
      <c r="AR371" s="146"/>
      <c r="AS371" s="146"/>
      <c r="AT371" s="146"/>
      <c r="AU371" s="146"/>
    </row>
    <row r="372" spans="1:64" s="82" customFormat="1" ht="12.95" customHeight="1" x14ac:dyDescent="0.2">
      <c r="A372" s="35"/>
      <c r="B372" s="41"/>
      <c r="C372" s="35"/>
      <c r="D372" s="35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S372" s="9"/>
      <c r="T372" s="146"/>
      <c r="U372" s="146"/>
      <c r="V372" s="146"/>
      <c r="AA372" s="146"/>
      <c r="AB372" s="146"/>
      <c r="AC372" s="146"/>
      <c r="AD372" s="146"/>
      <c r="AE372" s="146"/>
      <c r="AG372" s="9"/>
      <c r="AN372" s="146"/>
      <c r="AO372" s="146"/>
      <c r="AP372" s="146"/>
      <c r="AQ372" s="146"/>
      <c r="AR372" s="146"/>
      <c r="AS372" s="146"/>
      <c r="AT372" s="146"/>
      <c r="AU372" s="146"/>
    </row>
    <row r="373" spans="1:64" s="82" customFormat="1" ht="12.95" customHeight="1" x14ac:dyDescent="0.2">
      <c r="A373" s="35"/>
      <c r="B373" s="41"/>
      <c r="C373" s="35"/>
      <c r="D373" s="35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S373" s="9"/>
      <c r="T373" s="146"/>
      <c r="U373" s="146"/>
      <c r="V373" s="146"/>
      <c r="AA373" s="146"/>
      <c r="AB373" s="146"/>
      <c r="AC373" s="146"/>
      <c r="AD373" s="146"/>
      <c r="AE373" s="146"/>
      <c r="AG373" s="9"/>
      <c r="AN373" s="146"/>
      <c r="AO373" s="146"/>
      <c r="AP373" s="146"/>
      <c r="AQ373" s="146"/>
      <c r="AR373" s="146"/>
      <c r="AS373" s="146"/>
      <c r="AT373" s="146"/>
      <c r="AU373" s="146"/>
    </row>
    <row r="374" spans="1:64" s="82" customFormat="1" ht="12.95" customHeight="1" x14ac:dyDescent="0.2">
      <c r="A374" s="35"/>
      <c r="B374" s="41"/>
      <c r="C374" s="35"/>
      <c r="D374" s="35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S374" s="9"/>
      <c r="T374" s="146"/>
      <c r="U374" s="146"/>
      <c r="V374" s="146"/>
      <c r="AA374" s="146"/>
      <c r="AB374" s="146"/>
      <c r="AC374" s="146"/>
      <c r="AD374" s="146"/>
      <c r="AE374" s="146"/>
      <c r="AG374" s="9"/>
      <c r="AN374" s="146"/>
      <c r="AO374" s="146"/>
      <c r="AP374" s="146"/>
      <c r="AQ374" s="146"/>
      <c r="AR374" s="146"/>
      <c r="AS374" s="146"/>
      <c r="AT374" s="146"/>
      <c r="AU374" s="146"/>
    </row>
    <row r="375" spans="1:64" s="82" customFormat="1" ht="12.95" customHeight="1" x14ac:dyDescent="0.2">
      <c r="A375" s="35"/>
      <c r="B375" s="41"/>
      <c r="C375" s="35"/>
      <c r="D375" s="35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S375" s="9"/>
      <c r="T375" s="146"/>
      <c r="U375" s="146"/>
      <c r="V375" s="146"/>
      <c r="AA375" s="146"/>
      <c r="AB375" s="146"/>
      <c r="AC375" s="146"/>
      <c r="AD375" s="146"/>
      <c r="AE375" s="146"/>
      <c r="AG375" s="9"/>
      <c r="AN375" s="146"/>
      <c r="AO375" s="146"/>
      <c r="AP375" s="146"/>
      <c r="AQ375" s="146"/>
      <c r="AR375" s="146"/>
      <c r="AS375" s="146"/>
      <c r="AT375" s="146"/>
      <c r="AU375" s="146"/>
    </row>
    <row r="376" spans="1:64" s="82" customFormat="1" ht="12.95" customHeight="1" x14ac:dyDescent="0.2">
      <c r="A376" s="35"/>
      <c r="B376" s="41"/>
      <c r="C376" s="35"/>
      <c r="D376" s="35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S376" s="9"/>
      <c r="T376" s="146"/>
      <c r="U376" s="146"/>
      <c r="V376" s="146"/>
      <c r="AA376" s="146"/>
      <c r="AB376" s="146"/>
      <c r="AC376" s="146"/>
      <c r="AD376" s="146"/>
      <c r="AE376" s="146"/>
      <c r="AG376" s="9"/>
      <c r="AN376" s="146"/>
      <c r="AO376" s="146"/>
      <c r="AP376" s="146"/>
      <c r="AQ376" s="146"/>
      <c r="AR376" s="146"/>
      <c r="AS376" s="146"/>
      <c r="AT376" s="146"/>
      <c r="AU376" s="146"/>
    </row>
    <row r="377" spans="1:64" s="82" customFormat="1" ht="12.95" customHeight="1" x14ac:dyDescent="0.2">
      <c r="A377" s="35"/>
      <c r="B377" s="41"/>
      <c r="C377" s="35"/>
      <c r="D377" s="35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S377" s="9"/>
      <c r="T377" s="146"/>
      <c r="U377" s="146"/>
      <c r="V377" s="146"/>
      <c r="AA377" s="146"/>
      <c r="AB377" s="146"/>
      <c r="AC377" s="146"/>
      <c r="AD377" s="146"/>
      <c r="AE377" s="146"/>
      <c r="AG377" s="9"/>
      <c r="AN377" s="146"/>
      <c r="AO377" s="146"/>
      <c r="AP377" s="146"/>
      <c r="AQ377" s="146"/>
      <c r="AR377" s="146"/>
      <c r="AS377" s="146"/>
      <c r="AT377" s="146"/>
      <c r="AU377" s="146"/>
    </row>
    <row r="378" spans="1:64" s="82" customFormat="1" ht="12.95" customHeight="1" x14ac:dyDescent="0.2">
      <c r="A378" s="35"/>
      <c r="B378" s="41"/>
      <c r="C378" s="35"/>
      <c r="D378" s="35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S378" s="9"/>
      <c r="T378" s="146"/>
      <c r="U378" s="146"/>
      <c r="V378" s="146"/>
      <c r="AA378" s="146"/>
      <c r="AB378" s="146"/>
      <c r="AC378" s="146"/>
      <c r="AD378" s="146"/>
      <c r="AE378" s="146"/>
      <c r="AG378" s="9"/>
      <c r="AN378" s="146"/>
      <c r="AO378" s="146"/>
      <c r="AP378" s="146"/>
      <c r="AQ378" s="146"/>
      <c r="AR378" s="146"/>
      <c r="AS378" s="146"/>
      <c r="AT378" s="146"/>
      <c r="AU378" s="146"/>
    </row>
    <row r="379" spans="1:64" s="82" customFormat="1" ht="12.95" customHeight="1" x14ac:dyDescent="0.2">
      <c r="A379" s="35"/>
      <c r="B379" s="41"/>
      <c r="C379" s="35"/>
      <c r="D379" s="35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S379" s="9"/>
      <c r="T379" s="146"/>
      <c r="U379" s="146"/>
      <c r="V379" s="146"/>
      <c r="AA379" s="146"/>
      <c r="AB379" s="146"/>
      <c r="AC379" s="146"/>
      <c r="AD379" s="146"/>
      <c r="AE379" s="146"/>
      <c r="AG379" s="9"/>
      <c r="AN379" s="146"/>
      <c r="AO379" s="146"/>
      <c r="AP379" s="146"/>
      <c r="AQ379" s="146"/>
      <c r="AR379" s="146"/>
      <c r="AS379" s="146"/>
      <c r="AT379" s="146"/>
      <c r="AU379" s="146"/>
    </row>
    <row r="380" spans="1:64" s="82" customFormat="1" ht="12.95" customHeight="1" x14ac:dyDescent="0.2">
      <c r="A380" s="35"/>
      <c r="B380" s="41"/>
      <c r="C380" s="35"/>
      <c r="D380" s="35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S380" s="9"/>
      <c r="T380" s="146"/>
      <c r="U380" s="146"/>
      <c r="V380" s="146"/>
      <c r="AA380" s="146"/>
      <c r="AB380" s="146"/>
      <c r="AC380" s="146"/>
      <c r="AD380" s="146"/>
      <c r="AE380" s="146"/>
      <c r="AG380" s="9"/>
      <c r="AN380" s="146"/>
      <c r="AO380" s="146"/>
      <c r="AP380" s="146"/>
      <c r="AQ380" s="146"/>
      <c r="AR380" s="146"/>
      <c r="AS380" s="146"/>
      <c r="AT380" s="146"/>
      <c r="AU380" s="146"/>
    </row>
    <row r="381" spans="1:64" s="82" customFormat="1" ht="12.95" customHeight="1" x14ac:dyDescent="0.2">
      <c r="A381" s="35"/>
      <c r="B381" s="41"/>
      <c r="C381" s="35"/>
      <c r="D381" s="35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S381" s="9"/>
      <c r="T381" s="146"/>
      <c r="U381" s="146"/>
      <c r="V381" s="146"/>
      <c r="AA381" s="146"/>
      <c r="AB381" s="146"/>
      <c r="AC381" s="146"/>
      <c r="AD381" s="146"/>
      <c r="AE381" s="146"/>
      <c r="AG381" s="9"/>
      <c r="AN381" s="146"/>
      <c r="AO381" s="146"/>
      <c r="AP381" s="146"/>
      <c r="AQ381" s="146"/>
      <c r="AR381" s="146"/>
      <c r="AS381" s="146"/>
      <c r="AT381" s="146"/>
      <c r="AU381" s="146"/>
    </row>
    <row r="382" spans="1:64" s="82" customFormat="1" ht="12.95" customHeight="1" x14ac:dyDescent="0.2">
      <c r="A382" s="35"/>
      <c r="B382" s="41"/>
      <c r="C382" s="35"/>
      <c r="D382" s="35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S382" s="9"/>
      <c r="T382" s="146"/>
      <c r="U382" s="146"/>
      <c r="V382" s="146"/>
      <c r="AA382" s="146"/>
      <c r="AB382" s="146"/>
      <c r="AC382" s="146"/>
      <c r="AD382" s="146"/>
      <c r="AE382" s="146"/>
      <c r="AG382" s="9"/>
      <c r="AN382" s="146"/>
      <c r="AO382" s="146"/>
      <c r="AP382" s="146"/>
      <c r="AQ382" s="146"/>
      <c r="AR382" s="146"/>
      <c r="AS382" s="146"/>
      <c r="AT382" s="146"/>
      <c r="AU382" s="146"/>
    </row>
    <row r="383" spans="1:64" s="82" customFormat="1" ht="12.95" customHeight="1" x14ac:dyDescent="0.2">
      <c r="A383" s="35"/>
      <c r="B383" s="41"/>
      <c r="C383" s="35"/>
      <c r="D383" s="35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S383" s="9"/>
      <c r="T383" s="146"/>
      <c r="U383" s="146"/>
      <c r="V383" s="146"/>
      <c r="AA383" s="146"/>
      <c r="AB383" s="146"/>
      <c r="AC383" s="146"/>
      <c r="AD383" s="146"/>
      <c r="AE383" s="146"/>
      <c r="AG383" s="9"/>
      <c r="AN383" s="146"/>
      <c r="AO383" s="146"/>
      <c r="AP383" s="146"/>
      <c r="AQ383" s="146"/>
      <c r="AR383" s="146"/>
      <c r="AS383" s="146"/>
      <c r="AT383" s="146"/>
      <c r="AU383" s="146"/>
    </row>
    <row r="384" spans="1:64" s="82" customFormat="1" ht="12.95" customHeight="1" x14ac:dyDescent="0.2">
      <c r="A384" s="35"/>
      <c r="B384" s="41"/>
      <c r="C384" s="35"/>
      <c r="D384" s="35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S384" s="9"/>
      <c r="T384" s="146"/>
      <c r="U384" s="146"/>
      <c r="V384" s="146"/>
      <c r="AA384" s="146"/>
      <c r="AB384" s="146"/>
      <c r="AC384" s="146"/>
      <c r="AD384" s="146"/>
      <c r="AE384" s="146"/>
      <c r="AG384" s="9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65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</row>
    <row r="385" spans="1:50" s="82" customFormat="1" ht="12.95" customHeight="1" x14ac:dyDescent="0.2">
      <c r="A385" s="35"/>
      <c r="B385" s="41"/>
      <c r="C385" s="35"/>
      <c r="D385" s="35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S385" s="9"/>
      <c r="T385" s="146"/>
      <c r="U385" s="146"/>
      <c r="V385" s="146"/>
      <c r="AA385" s="146"/>
      <c r="AB385" s="146"/>
      <c r="AC385" s="146"/>
      <c r="AD385" s="146"/>
      <c r="AE385" s="146"/>
      <c r="AG385" s="9"/>
      <c r="AN385" s="146"/>
      <c r="AO385" s="146"/>
      <c r="AP385" s="146"/>
      <c r="AQ385" s="146"/>
      <c r="AR385" s="146"/>
      <c r="AS385" s="146"/>
      <c r="AT385" s="146"/>
      <c r="AU385" s="146"/>
    </row>
    <row r="386" spans="1:50" s="82" customFormat="1" ht="12.95" customHeight="1" x14ac:dyDescent="0.2">
      <c r="A386" s="35"/>
      <c r="B386" s="41"/>
      <c r="C386" s="35"/>
      <c r="D386" s="35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S386" s="9"/>
      <c r="T386" s="146"/>
      <c r="U386" s="146"/>
      <c r="V386" s="146"/>
      <c r="AA386" s="146"/>
      <c r="AB386" s="146"/>
      <c r="AC386" s="146"/>
      <c r="AD386" s="146"/>
      <c r="AE386" s="146"/>
      <c r="AG386" s="9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90"/>
      <c r="AX386" s="96"/>
    </row>
    <row r="387" spans="1:50" s="82" customFormat="1" ht="12.95" customHeight="1" x14ac:dyDescent="0.2">
      <c r="A387" s="35"/>
      <c r="B387" s="41"/>
      <c r="C387" s="35"/>
      <c r="D387" s="35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S387" s="9"/>
      <c r="T387" s="146"/>
      <c r="U387" s="146"/>
      <c r="V387" s="146"/>
      <c r="AA387" s="146"/>
      <c r="AB387" s="146"/>
      <c r="AC387" s="146"/>
      <c r="AD387" s="146"/>
      <c r="AE387" s="146"/>
      <c r="AG387" s="9"/>
      <c r="AN387" s="146"/>
      <c r="AO387" s="146"/>
      <c r="AP387" s="146"/>
      <c r="AQ387" s="146"/>
      <c r="AR387" s="146"/>
      <c r="AS387" s="146"/>
      <c r="AT387" s="146"/>
      <c r="AU387" s="146"/>
    </row>
    <row r="388" spans="1:50" s="82" customFormat="1" ht="12.95" customHeight="1" x14ac:dyDescent="0.2">
      <c r="A388" s="35"/>
      <c r="B388" s="41"/>
      <c r="C388" s="35"/>
      <c r="D388" s="35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S388" s="9"/>
      <c r="T388" s="146"/>
      <c r="U388" s="146"/>
      <c r="V388" s="146"/>
      <c r="AA388" s="146"/>
      <c r="AB388" s="146"/>
      <c r="AC388" s="146"/>
      <c r="AD388" s="146"/>
      <c r="AE388" s="146"/>
      <c r="AG388" s="9"/>
      <c r="AN388" s="146"/>
      <c r="AO388" s="146"/>
      <c r="AP388" s="146"/>
      <c r="AQ388" s="146"/>
      <c r="AR388" s="146"/>
      <c r="AS388" s="146"/>
      <c r="AT388" s="146"/>
      <c r="AU388" s="146"/>
    </row>
    <row r="389" spans="1:50" s="82" customFormat="1" ht="12.95" customHeight="1" x14ac:dyDescent="0.2">
      <c r="A389" s="35"/>
      <c r="B389" s="41"/>
      <c r="C389" s="35"/>
      <c r="D389" s="35"/>
      <c r="S389" s="9"/>
      <c r="AA389" s="146"/>
      <c r="AB389" s="146"/>
      <c r="AC389" s="146"/>
      <c r="AD389" s="146"/>
      <c r="AE389" s="146"/>
      <c r="AG389" s="9"/>
      <c r="AN389" s="146"/>
      <c r="AO389" s="146"/>
      <c r="AP389" s="146"/>
      <c r="AQ389" s="146"/>
      <c r="AR389" s="146"/>
      <c r="AS389" s="146"/>
      <c r="AT389" s="146"/>
      <c r="AU389" s="146"/>
    </row>
    <row r="390" spans="1:50" s="82" customFormat="1" ht="12.95" customHeight="1" x14ac:dyDescent="0.2">
      <c r="A390" s="35"/>
      <c r="B390" s="41"/>
      <c r="C390" s="35"/>
      <c r="D390" s="35"/>
      <c r="S390" s="9"/>
      <c r="AA390" s="146"/>
      <c r="AB390" s="146"/>
      <c r="AC390" s="146"/>
      <c r="AD390" s="146"/>
      <c r="AE390" s="146"/>
      <c r="AG390" s="9"/>
      <c r="AN390" s="146"/>
      <c r="AO390" s="146"/>
      <c r="AP390" s="146"/>
      <c r="AQ390" s="146"/>
      <c r="AR390" s="146"/>
      <c r="AS390" s="146"/>
      <c r="AT390" s="146"/>
      <c r="AU390" s="146"/>
    </row>
    <row r="391" spans="1:50" s="82" customFormat="1" ht="12.95" customHeight="1" x14ac:dyDescent="0.2">
      <c r="A391" s="35"/>
      <c r="B391" s="41"/>
      <c r="C391" s="35"/>
      <c r="D391" s="35"/>
      <c r="S391" s="9"/>
      <c r="AA391" s="146"/>
      <c r="AB391" s="146"/>
      <c r="AC391" s="146"/>
      <c r="AD391" s="146"/>
      <c r="AE391" s="146"/>
      <c r="AG391" s="9"/>
      <c r="AN391" s="146"/>
      <c r="AO391" s="146"/>
      <c r="AP391" s="146"/>
      <c r="AQ391" s="146"/>
      <c r="AR391" s="146"/>
      <c r="AS391" s="146"/>
      <c r="AT391" s="146"/>
      <c r="AU391" s="146"/>
    </row>
    <row r="392" spans="1:50" s="82" customFormat="1" ht="12.95" customHeight="1" x14ac:dyDescent="0.2">
      <c r="A392" s="35"/>
      <c r="B392" s="41"/>
      <c r="C392" s="35"/>
      <c r="D392" s="35"/>
      <c r="S392" s="9"/>
      <c r="AA392" s="146"/>
      <c r="AB392" s="146"/>
      <c r="AC392" s="146"/>
      <c r="AD392" s="146"/>
      <c r="AE392" s="146"/>
      <c r="AG392" s="9"/>
      <c r="AN392" s="146"/>
      <c r="AO392" s="146"/>
      <c r="AP392" s="146"/>
      <c r="AQ392" s="146"/>
      <c r="AR392" s="146"/>
      <c r="AS392" s="146"/>
      <c r="AT392" s="146"/>
      <c r="AU392" s="146"/>
    </row>
    <row r="393" spans="1:50" s="82" customFormat="1" ht="12.95" customHeight="1" x14ac:dyDescent="0.2">
      <c r="A393" s="35"/>
      <c r="B393" s="41"/>
      <c r="C393" s="35"/>
      <c r="D393" s="35"/>
      <c r="S393" s="9"/>
      <c r="AA393" s="146"/>
      <c r="AB393" s="146"/>
      <c r="AC393" s="146"/>
      <c r="AD393" s="146"/>
      <c r="AE393" s="146"/>
      <c r="AG393" s="9"/>
      <c r="AN393" s="146"/>
      <c r="AO393" s="146"/>
      <c r="AP393" s="146"/>
      <c r="AQ393" s="146"/>
      <c r="AR393" s="146"/>
      <c r="AS393" s="146"/>
      <c r="AT393" s="146"/>
      <c r="AU393" s="146"/>
    </row>
    <row r="394" spans="1:50" s="82" customFormat="1" ht="12.95" customHeight="1" x14ac:dyDescent="0.2">
      <c r="A394" s="35"/>
      <c r="B394" s="41"/>
      <c r="C394" s="35"/>
      <c r="D394" s="35"/>
      <c r="S394" s="9"/>
      <c r="AA394" s="146"/>
      <c r="AB394" s="146"/>
      <c r="AC394" s="146"/>
      <c r="AD394" s="146"/>
      <c r="AE394" s="146"/>
      <c r="AG394" s="9"/>
      <c r="AN394" s="146"/>
      <c r="AO394" s="146"/>
      <c r="AP394" s="146"/>
      <c r="AQ394" s="146"/>
      <c r="AR394" s="146"/>
      <c r="AS394" s="146"/>
      <c r="AT394" s="146"/>
      <c r="AU394" s="146"/>
    </row>
    <row r="395" spans="1:50" s="82" customFormat="1" ht="12.95" customHeight="1" x14ac:dyDescent="0.2">
      <c r="A395" s="35"/>
      <c r="B395" s="41"/>
      <c r="C395" s="35"/>
      <c r="D395" s="35"/>
      <c r="S395" s="9"/>
      <c r="AA395" s="146"/>
      <c r="AB395" s="146"/>
      <c r="AC395" s="146"/>
      <c r="AD395" s="146"/>
      <c r="AE395" s="146"/>
      <c r="AG395" s="9"/>
      <c r="AN395" s="146"/>
      <c r="AO395" s="146"/>
      <c r="AP395" s="146"/>
      <c r="AQ395" s="146"/>
      <c r="AR395" s="146"/>
      <c r="AS395" s="146"/>
      <c r="AT395" s="146"/>
      <c r="AU395" s="146"/>
    </row>
    <row r="396" spans="1:50" s="82" customFormat="1" ht="12.95" customHeight="1" x14ac:dyDescent="0.2">
      <c r="A396" s="35"/>
      <c r="B396" s="41"/>
      <c r="C396" s="35"/>
      <c r="D396" s="35"/>
      <c r="S396" s="9"/>
      <c r="AA396" s="146"/>
      <c r="AB396" s="146"/>
      <c r="AC396" s="146"/>
      <c r="AD396" s="146"/>
      <c r="AE396" s="146"/>
      <c r="AG396" s="9"/>
      <c r="AN396" s="146"/>
      <c r="AO396" s="146"/>
      <c r="AP396" s="146"/>
      <c r="AQ396" s="146"/>
      <c r="AR396" s="146"/>
      <c r="AS396" s="146"/>
      <c r="AT396" s="146"/>
      <c r="AU396" s="146"/>
    </row>
    <row r="397" spans="1:50" s="82" customFormat="1" ht="12.95" customHeight="1" x14ac:dyDescent="0.2">
      <c r="A397" s="35"/>
      <c r="B397" s="41"/>
      <c r="C397" s="35"/>
      <c r="D397" s="35"/>
      <c r="S397" s="9"/>
      <c r="AA397" s="146"/>
      <c r="AB397" s="146"/>
      <c r="AC397" s="146"/>
      <c r="AD397" s="146"/>
      <c r="AE397" s="146"/>
      <c r="AG397" s="9"/>
      <c r="AN397" s="146"/>
      <c r="AO397" s="146"/>
      <c r="AP397" s="146"/>
      <c r="AQ397" s="146"/>
      <c r="AR397" s="146"/>
      <c r="AS397" s="146"/>
      <c r="AT397" s="146"/>
      <c r="AU397" s="146"/>
    </row>
    <row r="398" spans="1:50" s="82" customFormat="1" ht="12.95" customHeight="1" x14ac:dyDescent="0.2">
      <c r="A398" s="35"/>
      <c r="B398" s="41"/>
      <c r="C398" s="35"/>
      <c r="D398" s="35"/>
      <c r="S398" s="9"/>
      <c r="AA398" s="146"/>
      <c r="AB398" s="146"/>
      <c r="AC398" s="146"/>
      <c r="AD398" s="146"/>
      <c r="AE398" s="146"/>
      <c r="AG398" s="9"/>
      <c r="AN398" s="146"/>
      <c r="AO398" s="146"/>
      <c r="AP398" s="146"/>
      <c r="AQ398" s="146"/>
      <c r="AR398" s="146"/>
      <c r="AS398" s="146"/>
      <c r="AT398" s="146"/>
      <c r="AU398" s="146"/>
    </row>
    <row r="399" spans="1:50" s="82" customFormat="1" ht="12.95" customHeight="1" x14ac:dyDescent="0.2">
      <c r="A399" s="35"/>
      <c r="B399" s="41"/>
      <c r="C399" s="35"/>
      <c r="D399" s="35"/>
      <c r="S399" s="9"/>
      <c r="AA399" s="146"/>
      <c r="AB399" s="146"/>
      <c r="AC399" s="146"/>
      <c r="AD399" s="146"/>
      <c r="AE399" s="146"/>
      <c r="AG399" s="9"/>
      <c r="AN399" s="146"/>
      <c r="AO399" s="146"/>
      <c r="AP399" s="146"/>
      <c r="AQ399" s="146"/>
      <c r="AR399" s="146"/>
      <c r="AS399" s="146"/>
      <c r="AT399" s="146"/>
      <c r="AU399" s="146"/>
    </row>
    <row r="400" spans="1:50" s="82" customFormat="1" ht="12.95" customHeight="1" x14ac:dyDescent="0.2">
      <c r="A400" s="35"/>
      <c r="B400" s="41"/>
      <c r="C400" s="35"/>
      <c r="D400" s="35"/>
      <c r="S400" s="9"/>
      <c r="AA400" s="146"/>
      <c r="AB400" s="146"/>
      <c r="AC400" s="146"/>
      <c r="AD400" s="146"/>
      <c r="AE400" s="146"/>
      <c r="AG400" s="9"/>
      <c r="AN400" s="146"/>
      <c r="AO400" s="146"/>
      <c r="AP400" s="146"/>
      <c r="AQ400" s="146"/>
      <c r="AR400" s="146"/>
      <c r="AS400" s="146"/>
      <c r="AT400" s="146"/>
      <c r="AU400" s="146"/>
    </row>
    <row r="401" spans="1:64" s="82" customFormat="1" ht="12.95" customHeight="1" x14ac:dyDescent="0.2">
      <c r="A401" s="35"/>
      <c r="B401" s="41"/>
      <c r="C401" s="35"/>
      <c r="D401" s="35"/>
      <c r="S401" s="9"/>
      <c r="AA401" s="146"/>
      <c r="AB401" s="146"/>
      <c r="AC401" s="146"/>
      <c r="AD401" s="146"/>
      <c r="AE401" s="146"/>
      <c r="AG401" s="9"/>
      <c r="AN401" s="146"/>
      <c r="AO401" s="146"/>
      <c r="AP401" s="146"/>
      <c r="AQ401" s="146"/>
      <c r="AR401" s="146"/>
      <c r="AS401" s="146"/>
      <c r="AT401" s="146"/>
      <c r="AU401" s="146"/>
    </row>
    <row r="402" spans="1:64" s="82" customFormat="1" ht="12.95" customHeight="1" x14ac:dyDescent="0.2">
      <c r="A402" s="35"/>
      <c r="B402" s="41"/>
      <c r="C402" s="35"/>
      <c r="D402" s="35"/>
      <c r="S402" s="9"/>
      <c r="AA402" s="146"/>
      <c r="AB402" s="146"/>
      <c r="AC402" s="146"/>
      <c r="AD402" s="146"/>
      <c r="AE402" s="146"/>
      <c r="AG402" s="9"/>
      <c r="AN402" s="146"/>
      <c r="AO402" s="146"/>
      <c r="AP402" s="146"/>
      <c r="AQ402" s="146"/>
      <c r="AR402" s="146"/>
      <c r="AS402" s="146"/>
      <c r="AT402" s="146"/>
      <c r="AU402" s="146"/>
    </row>
    <row r="403" spans="1:64" s="82" customFormat="1" ht="12.95" customHeight="1" x14ac:dyDescent="0.2">
      <c r="A403" s="35"/>
      <c r="B403" s="41"/>
      <c r="C403" s="35"/>
      <c r="D403" s="35"/>
      <c r="S403" s="9"/>
      <c r="AA403" s="146"/>
      <c r="AB403" s="146"/>
      <c r="AC403" s="146"/>
      <c r="AD403" s="146"/>
      <c r="AE403" s="146"/>
      <c r="AG403" s="9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  <c r="BI403" s="146"/>
      <c r="BJ403" s="146"/>
      <c r="BK403" s="146"/>
      <c r="BL403" s="146"/>
    </row>
    <row r="404" spans="1:64" s="82" customFormat="1" ht="12.95" customHeight="1" x14ac:dyDescent="0.2">
      <c r="A404" s="35"/>
      <c r="B404" s="41"/>
      <c r="C404" s="35"/>
      <c r="D404" s="35"/>
      <c r="S404" s="9"/>
      <c r="AA404" s="146"/>
      <c r="AB404" s="146"/>
      <c r="AC404" s="146"/>
      <c r="AD404" s="146"/>
      <c r="AE404" s="146"/>
      <c r="AG404" s="9"/>
      <c r="AN404" s="146"/>
      <c r="AO404" s="146"/>
      <c r="AP404" s="146"/>
      <c r="AQ404" s="146"/>
      <c r="AR404" s="146"/>
      <c r="AS404" s="146"/>
      <c r="AT404" s="146"/>
      <c r="AU404" s="146"/>
      <c r="AV404" s="146"/>
    </row>
    <row r="405" spans="1:64" s="82" customFormat="1" ht="12.95" customHeight="1" x14ac:dyDescent="0.2">
      <c r="B405" s="89"/>
      <c r="S405" s="9"/>
      <c r="AA405" s="146"/>
      <c r="AB405" s="146"/>
      <c r="AC405" s="146"/>
      <c r="AD405" s="146"/>
      <c r="AE405" s="146"/>
      <c r="AG405" s="9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90"/>
      <c r="AX405" s="165"/>
    </row>
    <row r="406" spans="1:64" s="82" customFormat="1" ht="12.95" customHeight="1" x14ac:dyDescent="0.2">
      <c r="B406" s="89"/>
      <c r="AA406" s="146"/>
      <c r="AB406" s="146"/>
      <c r="AC406" s="146"/>
      <c r="AD406" s="146"/>
      <c r="AE406" s="146"/>
      <c r="AG406" s="9"/>
      <c r="AN406" s="146"/>
      <c r="AO406" s="146"/>
      <c r="AP406" s="146"/>
      <c r="AQ406" s="146"/>
      <c r="AR406" s="146"/>
      <c r="AS406" s="146"/>
      <c r="AT406" s="146"/>
      <c r="AU406" s="146"/>
    </row>
    <row r="407" spans="1:64" s="82" customFormat="1" ht="12.95" customHeight="1" x14ac:dyDescent="0.2">
      <c r="B407" s="89"/>
      <c r="AA407" s="146"/>
      <c r="AB407" s="146"/>
      <c r="AC407" s="146"/>
      <c r="AD407" s="146"/>
      <c r="AE407" s="146"/>
      <c r="AG407" s="9"/>
      <c r="AN407" s="146"/>
      <c r="AO407" s="146"/>
      <c r="AP407" s="146"/>
      <c r="AQ407" s="146"/>
      <c r="AR407" s="146"/>
      <c r="AS407" s="146"/>
      <c r="AT407" s="146"/>
      <c r="AU407" s="146"/>
    </row>
    <row r="408" spans="1:64" s="82" customFormat="1" ht="12.95" customHeight="1" x14ac:dyDescent="0.2">
      <c r="B408" s="89"/>
      <c r="AA408" s="146"/>
      <c r="AB408" s="146"/>
      <c r="AC408" s="146"/>
      <c r="AD408" s="146"/>
      <c r="AE408" s="146"/>
      <c r="AG408" s="9"/>
      <c r="AN408" s="146"/>
      <c r="AO408" s="146"/>
      <c r="AP408" s="146"/>
      <c r="AQ408" s="146"/>
      <c r="AR408" s="146"/>
      <c r="AS408" s="146"/>
      <c r="AT408" s="146"/>
      <c r="AU408" s="146"/>
    </row>
    <row r="409" spans="1:64" s="82" customFormat="1" ht="12.95" customHeight="1" x14ac:dyDescent="0.2">
      <c r="B409" s="89"/>
      <c r="AA409" s="146"/>
      <c r="AB409" s="146"/>
      <c r="AC409" s="146"/>
      <c r="AD409" s="146"/>
      <c r="AE409" s="146"/>
      <c r="AG409" s="9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90"/>
      <c r="AX409" s="96"/>
    </row>
    <row r="410" spans="1:64" s="82" customFormat="1" ht="12.95" customHeight="1" x14ac:dyDescent="0.2">
      <c r="B410" s="89"/>
      <c r="AA410" s="146"/>
      <c r="AB410" s="146"/>
      <c r="AC410" s="146"/>
      <c r="AD410" s="146"/>
      <c r="AE410" s="146"/>
      <c r="AG410" s="9"/>
      <c r="AN410" s="146"/>
      <c r="AO410" s="146"/>
      <c r="AP410" s="146"/>
      <c r="AQ410" s="146"/>
      <c r="AR410" s="146"/>
      <c r="AS410" s="146"/>
      <c r="AT410" s="146"/>
      <c r="AU410" s="146"/>
    </row>
    <row r="411" spans="1:64" s="82" customFormat="1" ht="12.95" customHeight="1" x14ac:dyDescent="0.2">
      <c r="B411" s="89"/>
      <c r="AA411" s="146"/>
      <c r="AB411" s="146"/>
      <c r="AC411" s="146"/>
      <c r="AD411" s="146"/>
      <c r="AE411" s="146"/>
      <c r="AG411" s="9"/>
      <c r="AN411" s="146"/>
      <c r="AO411" s="146"/>
      <c r="AP411" s="146"/>
      <c r="AQ411" s="146"/>
      <c r="AR411" s="146"/>
      <c r="AS411" s="146"/>
      <c r="AT411" s="146"/>
      <c r="AU411" s="146"/>
    </row>
    <row r="412" spans="1:64" s="82" customFormat="1" ht="12.95" customHeight="1" x14ac:dyDescent="0.2">
      <c r="B412" s="89"/>
      <c r="AA412" s="146"/>
      <c r="AB412" s="146"/>
      <c r="AC412" s="146"/>
      <c r="AD412" s="146"/>
      <c r="AE412" s="146"/>
      <c r="AG412" s="9"/>
      <c r="AN412" s="146"/>
      <c r="AO412" s="146"/>
      <c r="AP412" s="146"/>
      <c r="AQ412" s="146"/>
      <c r="AR412" s="146"/>
      <c r="AS412" s="146"/>
      <c r="AT412" s="146"/>
      <c r="AU412" s="146"/>
    </row>
    <row r="413" spans="1:64" s="82" customFormat="1" ht="12.95" customHeight="1" x14ac:dyDescent="0.2">
      <c r="B413" s="89"/>
      <c r="AA413" s="146"/>
      <c r="AB413" s="146"/>
      <c r="AC413" s="146"/>
      <c r="AD413" s="146"/>
      <c r="AE413" s="146"/>
      <c r="AG413" s="9"/>
      <c r="AN413" s="146"/>
      <c r="AO413" s="146"/>
      <c r="AP413" s="146"/>
      <c r="AQ413" s="146"/>
      <c r="AR413" s="146"/>
      <c r="AS413" s="146"/>
      <c r="AT413" s="146"/>
      <c r="AU413" s="146"/>
    </row>
    <row r="414" spans="1:64" s="82" customFormat="1" ht="12.95" customHeight="1" x14ac:dyDescent="0.2">
      <c r="B414" s="89"/>
      <c r="AA414" s="146"/>
      <c r="AB414" s="146"/>
      <c r="AC414" s="146"/>
      <c r="AD414" s="146"/>
      <c r="AE414" s="146"/>
      <c r="AG414" s="9"/>
      <c r="AN414" s="146"/>
      <c r="AO414" s="146"/>
      <c r="AP414" s="146"/>
      <c r="AQ414" s="146"/>
      <c r="AR414" s="146"/>
      <c r="AS414" s="146"/>
      <c r="AT414" s="146"/>
      <c r="AU414" s="146"/>
    </row>
    <row r="415" spans="1:64" s="82" customFormat="1" ht="12.95" customHeight="1" x14ac:dyDescent="0.2">
      <c r="B415" s="89"/>
      <c r="AA415" s="146"/>
      <c r="AB415" s="146"/>
      <c r="AC415" s="146"/>
      <c r="AD415" s="146"/>
      <c r="AE415" s="146"/>
      <c r="AG415" s="9"/>
      <c r="AN415" s="146"/>
      <c r="AO415" s="146"/>
      <c r="AP415" s="146"/>
      <c r="AQ415" s="146"/>
      <c r="AR415" s="146"/>
      <c r="AS415" s="146"/>
      <c r="AT415" s="146"/>
      <c r="AU415" s="146"/>
    </row>
    <row r="416" spans="1:64" s="82" customFormat="1" ht="12.95" customHeight="1" x14ac:dyDescent="0.2">
      <c r="B416" s="89"/>
      <c r="AA416" s="146"/>
      <c r="AB416" s="146"/>
      <c r="AC416" s="146"/>
      <c r="AD416" s="146"/>
      <c r="AE416" s="146"/>
      <c r="AG416" s="9"/>
      <c r="AN416" s="146"/>
      <c r="AO416" s="146"/>
      <c r="AP416" s="146"/>
      <c r="AQ416" s="146"/>
      <c r="AR416" s="146"/>
      <c r="AS416" s="146"/>
      <c r="AT416" s="146"/>
      <c r="AU416" s="146"/>
    </row>
    <row r="417" spans="2:47" s="82" customFormat="1" ht="12.95" customHeight="1" x14ac:dyDescent="0.2">
      <c r="B417" s="89"/>
      <c r="AA417" s="146"/>
      <c r="AB417" s="146"/>
      <c r="AC417" s="146"/>
      <c r="AD417" s="146"/>
      <c r="AE417" s="146"/>
      <c r="AG417" s="9"/>
      <c r="AN417" s="146"/>
      <c r="AO417" s="146"/>
      <c r="AP417" s="146"/>
      <c r="AQ417" s="146"/>
      <c r="AR417" s="146"/>
      <c r="AS417" s="146"/>
      <c r="AT417" s="146"/>
      <c r="AU417" s="146"/>
    </row>
    <row r="418" spans="2:47" s="82" customFormat="1" ht="12.95" customHeight="1" x14ac:dyDescent="0.2">
      <c r="B418" s="89"/>
      <c r="AA418" s="146"/>
      <c r="AB418" s="146"/>
      <c r="AC418" s="146"/>
      <c r="AD418" s="146"/>
      <c r="AE418" s="146"/>
      <c r="AG418" s="9"/>
      <c r="AN418" s="146"/>
      <c r="AO418" s="146"/>
      <c r="AP418" s="146"/>
      <c r="AQ418" s="146"/>
      <c r="AR418" s="146"/>
      <c r="AS418" s="146"/>
      <c r="AT418" s="146"/>
      <c r="AU418" s="146"/>
    </row>
    <row r="419" spans="2:47" s="82" customFormat="1" ht="12.95" customHeight="1" x14ac:dyDescent="0.2">
      <c r="B419" s="89"/>
      <c r="AA419" s="146"/>
      <c r="AB419" s="146"/>
      <c r="AC419" s="146"/>
      <c r="AD419" s="146"/>
      <c r="AE419" s="146"/>
      <c r="AG419" s="9"/>
      <c r="AN419" s="146"/>
      <c r="AO419" s="146"/>
      <c r="AP419" s="146"/>
      <c r="AQ419" s="146"/>
      <c r="AR419" s="146"/>
      <c r="AS419" s="146"/>
      <c r="AT419" s="146"/>
      <c r="AU419" s="146"/>
    </row>
    <row r="420" spans="2:47" s="82" customFormat="1" ht="12.95" customHeight="1" x14ac:dyDescent="0.2">
      <c r="B420" s="89"/>
      <c r="AA420" s="146"/>
      <c r="AB420" s="146"/>
      <c r="AC420" s="146"/>
      <c r="AD420" s="146"/>
      <c r="AE420" s="146"/>
      <c r="AG420" s="9"/>
      <c r="AN420" s="146"/>
      <c r="AO420" s="146"/>
      <c r="AP420" s="146"/>
      <c r="AQ420" s="146"/>
      <c r="AR420" s="146"/>
      <c r="AS420" s="146"/>
      <c r="AT420" s="146"/>
      <c r="AU420" s="146"/>
    </row>
    <row r="421" spans="2:47" s="82" customFormat="1" ht="12.95" customHeight="1" x14ac:dyDescent="0.2">
      <c r="B421" s="89"/>
      <c r="AA421" s="146"/>
      <c r="AB421" s="146"/>
      <c r="AC421" s="146"/>
      <c r="AD421" s="146"/>
      <c r="AE421" s="146"/>
      <c r="AG421" s="9"/>
      <c r="AN421" s="146"/>
      <c r="AO421" s="146"/>
      <c r="AP421" s="146"/>
      <c r="AQ421" s="146"/>
      <c r="AR421" s="146"/>
      <c r="AS421" s="146"/>
      <c r="AT421" s="146"/>
      <c r="AU421" s="146"/>
    </row>
    <row r="422" spans="2:47" s="82" customFormat="1" ht="12.95" customHeight="1" x14ac:dyDescent="0.2">
      <c r="B422" s="89"/>
      <c r="AA422" s="146"/>
      <c r="AB422" s="146"/>
      <c r="AC422" s="146"/>
      <c r="AD422" s="146"/>
      <c r="AE422" s="146"/>
      <c r="AG422" s="9"/>
      <c r="AN422" s="146"/>
      <c r="AO422" s="146"/>
      <c r="AP422" s="146"/>
      <c r="AQ422" s="146"/>
      <c r="AR422" s="146"/>
      <c r="AS422" s="146"/>
      <c r="AT422" s="146"/>
      <c r="AU422" s="146"/>
    </row>
    <row r="423" spans="2:47" s="82" customFormat="1" ht="12.95" customHeight="1" x14ac:dyDescent="0.2">
      <c r="B423" s="89"/>
      <c r="AA423" s="146"/>
      <c r="AB423" s="146"/>
      <c r="AC423" s="146"/>
      <c r="AD423" s="146"/>
      <c r="AE423" s="146"/>
      <c r="AG423" s="9"/>
      <c r="AN423" s="146"/>
      <c r="AO423" s="146"/>
      <c r="AP423" s="146"/>
      <c r="AQ423" s="146"/>
      <c r="AR423" s="146"/>
      <c r="AS423" s="146"/>
      <c r="AT423" s="146"/>
      <c r="AU423" s="146"/>
    </row>
    <row r="424" spans="2:47" s="82" customFormat="1" ht="12.95" customHeight="1" x14ac:dyDescent="0.2">
      <c r="B424" s="89"/>
      <c r="AA424" s="146"/>
      <c r="AB424" s="146"/>
      <c r="AC424" s="146"/>
      <c r="AD424" s="146"/>
      <c r="AE424" s="146"/>
      <c r="AG424" s="9"/>
      <c r="AN424" s="146"/>
      <c r="AO424" s="146"/>
      <c r="AP424" s="146"/>
      <c r="AQ424" s="146"/>
      <c r="AR424" s="146"/>
      <c r="AS424" s="146"/>
      <c r="AT424" s="146"/>
      <c r="AU424" s="146"/>
    </row>
    <row r="425" spans="2:47" s="82" customFormat="1" ht="12.95" customHeight="1" x14ac:dyDescent="0.2">
      <c r="B425" s="89"/>
      <c r="AA425" s="146"/>
      <c r="AB425" s="146"/>
      <c r="AC425" s="146"/>
      <c r="AD425" s="146"/>
      <c r="AE425" s="146"/>
      <c r="AG425" s="9"/>
      <c r="AN425" s="146"/>
      <c r="AO425" s="146"/>
      <c r="AP425" s="146"/>
      <c r="AQ425" s="146"/>
      <c r="AR425" s="146"/>
      <c r="AS425" s="146"/>
      <c r="AT425" s="146"/>
      <c r="AU425" s="146"/>
    </row>
    <row r="426" spans="2:47" s="82" customFormat="1" ht="12.95" customHeight="1" x14ac:dyDescent="0.2">
      <c r="B426" s="89"/>
      <c r="AA426" s="146"/>
      <c r="AB426" s="146"/>
      <c r="AC426" s="146"/>
      <c r="AD426" s="146"/>
      <c r="AE426" s="146"/>
      <c r="AG426" s="9"/>
      <c r="AN426" s="146"/>
      <c r="AO426" s="146"/>
      <c r="AP426" s="146"/>
      <c r="AQ426" s="146"/>
      <c r="AR426" s="146"/>
      <c r="AS426" s="146"/>
      <c r="AT426" s="146"/>
      <c r="AU426" s="146"/>
    </row>
    <row r="427" spans="2:47" s="82" customFormat="1" ht="12.95" customHeight="1" x14ac:dyDescent="0.2">
      <c r="B427" s="89"/>
      <c r="AA427" s="146"/>
      <c r="AB427" s="146"/>
      <c r="AC427" s="146"/>
      <c r="AD427" s="146"/>
      <c r="AE427" s="146"/>
      <c r="AG427" s="9"/>
      <c r="AN427" s="146"/>
      <c r="AO427" s="146"/>
      <c r="AP427" s="146"/>
      <c r="AQ427" s="146"/>
      <c r="AR427" s="146"/>
      <c r="AS427" s="146"/>
      <c r="AT427" s="146"/>
      <c r="AU427" s="146"/>
    </row>
    <row r="428" spans="2:47" s="82" customFormat="1" ht="12.95" customHeight="1" x14ac:dyDescent="0.2">
      <c r="B428" s="89"/>
      <c r="AA428" s="146"/>
      <c r="AB428" s="146"/>
      <c r="AC428" s="146"/>
      <c r="AD428" s="146"/>
      <c r="AE428" s="146"/>
      <c r="AG428" s="9"/>
      <c r="AN428" s="146"/>
      <c r="AO428" s="146"/>
      <c r="AP428" s="146"/>
      <c r="AQ428" s="146"/>
      <c r="AR428" s="146"/>
      <c r="AS428" s="146"/>
      <c r="AT428" s="146"/>
      <c r="AU428" s="146"/>
    </row>
    <row r="429" spans="2:47" s="82" customFormat="1" ht="12.95" customHeight="1" x14ac:dyDescent="0.2">
      <c r="B429" s="89"/>
      <c r="AA429" s="146"/>
      <c r="AB429" s="146"/>
      <c r="AC429" s="146"/>
      <c r="AD429" s="146"/>
      <c r="AE429" s="146"/>
      <c r="AG429" s="9"/>
      <c r="AN429" s="146"/>
      <c r="AO429" s="146"/>
      <c r="AP429" s="146"/>
      <c r="AQ429" s="146"/>
      <c r="AR429" s="146"/>
      <c r="AS429" s="146"/>
      <c r="AT429" s="146"/>
      <c r="AU429" s="146"/>
    </row>
    <row r="430" spans="2:47" s="82" customFormat="1" ht="12.95" customHeight="1" x14ac:dyDescent="0.2">
      <c r="B430" s="89"/>
      <c r="AA430" s="146"/>
      <c r="AB430" s="146"/>
      <c r="AC430" s="146"/>
      <c r="AD430" s="146"/>
      <c r="AE430" s="146"/>
      <c r="AG430" s="9"/>
      <c r="AN430" s="146"/>
      <c r="AO430" s="146"/>
      <c r="AP430" s="146"/>
      <c r="AQ430" s="146"/>
      <c r="AR430" s="146"/>
      <c r="AS430" s="146"/>
      <c r="AT430" s="146"/>
      <c r="AU430" s="146"/>
    </row>
    <row r="431" spans="2:47" s="82" customFormat="1" ht="12.95" customHeight="1" x14ac:dyDescent="0.2">
      <c r="B431" s="89"/>
      <c r="AA431" s="146"/>
      <c r="AB431" s="146"/>
      <c r="AC431" s="146"/>
      <c r="AD431" s="146"/>
      <c r="AE431" s="146"/>
      <c r="AG431" s="9"/>
      <c r="AN431" s="146"/>
      <c r="AO431" s="146"/>
      <c r="AP431" s="146"/>
      <c r="AQ431" s="146"/>
      <c r="AR431" s="146"/>
      <c r="AS431" s="146"/>
      <c r="AT431" s="146"/>
      <c r="AU431" s="146"/>
    </row>
    <row r="432" spans="2:47" s="82" customFormat="1" ht="12.95" customHeight="1" x14ac:dyDescent="0.2">
      <c r="B432" s="89"/>
      <c r="AA432" s="146"/>
      <c r="AB432" s="146"/>
      <c r="AC432" s="146"/>
      <c r="AD432" s="146"/>
      <c r="AE432" s="146"/>
      <c r="AG432" s="9"/>
      <c r="AN432" s="146"/>
      <c r="AO432" s="146"/>
      <c r="AP432" s="146"/>
      <c r="AQ432" s="146"/>
      <c r="AR432" s="146"/>
      <c r="AS432" s="146"/>
      <c r="AT432" s="146"/>
      <c r="AU432" s="146"/>
    </row>
    <row r="433" spans="2:47" s="82" customFormat="1" ht="12.95" customHeight="1" x14ac:dyDescent="0.2">
      <c r="B433" s="89"/>
      <c r="AA433" s="146"/>
      <c r="AB433" s="146"/>
      <c r="AC433" s="146"/>
      <c r="AD433" s="146"/>
      <c r="AE433" s="146"/>
      <c r="AG433" s="9"/>
      <c r="AN433" s="146"/>
      <c r="AO433" s="146"/>
      <c r="AP433" s="146"/>
      <c r="AQ433" s="146"/>
      <c r="AR433" s="146"/>
      <c r="AS433" s="146"/>
      <c r="AT433" s="146"/>
      <c r="AU433" s="146"/>
    </row>
    <row r="434" spans="2:47" s="82" customFormat="1" ht="12.95" customHeight="1" x14ac:dyDescent="0.2">
      <c r="B434" s="89"/>
      <c r="AA434" s="146"/>
      <c r="AB434" s="146"/>
      <c r="AC434" s="146"/>
      <c r="AD434" s="146"/>
      <c r="AE434" s="146"/>
      <c r="AG434" s="9"/>
      <c r="AN434" s="146"/>
      <c r="AO434" s="146"/>
      <c r="AP434" s="146"/>
      <c r="AQ434" s="146"/>
      <c r="AR434" s="146"/>
      <c r="AS434" s="146"/>
      <c r="AT434" s="146"/>
      <c r="AU434" s="146"/>
    </row>
    <row r="435" spans="2:47" s="82" customFormat="1" ht="12.95" customHeight="1" x14ac:dyDescent="0.2">
      <c r="B435" s="89"/>
      <c r="AA435" s="146"/>
      <c r="AB435" s="146"/>
      <c r="AC435" s="146"/>
      <c r="AD435" s="146"/>
      <c r="AE435" s="146"/>
      <c r="AG435" s="9"/>
      <c r="AN435" s="146"/>
      <c r="AO435" s="146"/>
      <c r="AP435" s="146"/>
      <c r="AQ435" s="146"/>
      <c r="AR435" s="146"/>
      <c r="AS435" s="146"/>
      <c r="AT435" s="146"/>
      <c r="AU435" s="146"/>
    </row>
    <row r="436" spans="2:47" s="82" customFormat="1" ht="12.95" customHeight="1" x14ac:dyDescent="0.2">
      <c r="B436" s="89"/>
      <c r="AA436" s="146"/>
      <c r="AB436" s="146"/>
      <c r="AC436" s="146"/>
      <c r="AD436" s="146"/>
      <c r="AE436" s="146"/>
      <c r="AG436" s="9"/>
      <c r="AN436" s="146"/>
      <c r="AO436" s="146"/>
      <c r="AP436" s="146"/>
      <c r="AQ436" s="146"/>
      <c r="AR436" s="146"/>
      <c r="AS436" s="146"/>
      <c r="AT436" s="146"/>
      <c r="AU436" s="146"/>
    </row>
    <row r="437" spans="2:47" s="82" customFormat="1" ht="12.95" customHeight="1" x14ac:dyDescent="0.2">
      <c r="B437" s="89"/>
      <c r="AA437" s="146"/>
      <c r="AB437" s="146"/>
      <c r="AC437" s="146"/>
      <c r="AD437" s="146"/>
      <c r="AE437" s="146"/>
      <c r="AG437" s="9"/>
      <c r="AN437" s="146"/>
      <c r="AO437" s="146"/>
      <c r="AP437" s="146"/>
      <c r="AQ437" s="146"/>
      <c r="AR437" s="146"/>
      <c r="AS437" s="146"/>
      <c r="AT437" s="146"/>
      <c r="AU437" s="146"/>
    </row>
    <row r="438" spans="2:47" s="82" customFormat="1" ht="12.95" customHeight="1" x14ac:dyDescent="0.2">
      <c r="B438" s="89"/>
      <c r="AA438" s="146"/>
      <c r="AB438" s="146"/>
      <c r="AC438" s="146"/>
      <c r="AD438" s="146"/>
      <c r="AE438" s="146"/>
      <c r="AG438" s="9"/>
      <c r="AN438" s="146"/>
      <c r="AO438" s="146"/>
      <c r="AP438" s="146"/>
      <c r="AQ438" s="146"/>
      <c r="AR438" s="146"/>
      <c r="AS438" s="146"/>
      <c r="AT438" s="146"/>
      <c r="AU438" s="146"/>
    </row>
    <row r="439" spans="2:47" s="82" customFormat="1" ht="12.95" customHeight="1" x14ac:dyDescent="0.2">
      <c r="B439" s="89"/>
      <c r="AA439" s="146"/>
      <c r="AB439" s="146"/>
      <c r="AC439" s="146"/>
      <c r="AD439" s="146"/>
      <c r="AE439" s="146"/>
      <c r="AG439" s="9"/>
      <c r="AN439" s="146"/>
      <c r="AO439" s="146"/>
      <c r="AP439" s="146"/>
      <c r="AQ439" s="146"/>
      <c r="AR439" s="146"/>
      <c r="AS439" s="146"/>
      <c r="AT439" s="146"/>
      <c r="AU439" s="146"/>
    </row>
    <row r="440" spans="2:47" s="82" customFormat="1" ht="12.95" customHeight="1" x14ac:dyDescent="0.2">
      <c r="B440" s="89"/>
      <c r="AA440" s="146"/>
      <c r="AB440" s="146"/>
      <c r="AC440" s="146"/>
      <c r="AD440" s="146"/>
      <c r="AE440" s="146"/>
      <c r="AG440" s="9"/>
      <c r="AN440" s="146"/>
      <c r="AO440" s="146"/>
      <c r="AP440" s="146"/>
      <c r="AQ440" s="146"/>
      <c r="AR440" s="146"/>
      <c r="AS440" s="146"/>
      <c r="AT440" s="146"/>
      <c r="AU440" s="146"/>
    </row>
    <row r="441" spans="2:47" s="82" customFormat="1" ht="12.95" customHeight="1" x14ac:dyDescent="0.2">
      <c r="B441" s="89"/>
      <c r="AA441" s="146"/>
      <c r="AB441" s="146"/>
      <c r="AC441" s="146"/>
      <c r="AD441" s="146"/>
      <c r="AE441" s="146"/>
      <c r="AG441" s="9"/>
      <c r="AN441" s="146"/>
      <c r="AO441" s="146"/>
      <c r="AP441" s="146"/>
      <c r="AQ441" s="146"/>
      <c r="AR441" s="146"/>
      <c r="AS441" s="146"/>
      <c r="AT441" s="146"/>
      <c r="AU441" s="146"/>
    </row>
    <row r="442" spans="2:47" s="82" customFormat="1" ht="12.95" customHeight="1" x14ac:dyDescent="0.2">
      <c r="B442" s="89"/>
      <c r="AA442" s="146"/>
      <c r="AB442" s="146"/>
      <c r="AC442" s="146"/>
      <c r="AD442" s="146"/>
      <c r="AE442" s="146"/>
      <c r="AG442" s="9"/>
      <c r="AN442" s="146"/>
      <c r="AO442" s="146"/>
      <c r="AP442" s="146"/>
      <c r="AQ442" s="146"/>
      <c r="AR442" s="146"/>
      <c r="AS442" s="146"/>
      <c r="AT442" s="146"/>
      <c r="AU442" s="146"/>
    </row>
    <row r="443" spans="2:47" s="82" customFormat="1" ht="12.95" customHeight="1" x14ac:dyDescent="0.2">
      <c r="B443" s="89"/>
      <c r="AA443" s="146"/>
      <c r="AB443" s="146"/>
      <c r="AC443" s="146"/>
      <c r="AD443" s="146"/>
      <c r="AE443" s="146"/>
      <c r="AG443" s="9"/>
      <c r="AN443" s="146"/>
      <c r="AO443" s="146"/>
      <c r="AP443" s="146"/>
      <c r="AQ443" s="146"/>
      <c r="AR443" s="146"/>
      <c r="AS443" s="146"/>
      <c r="AT443" s="146"/>
      <c r="AU443" s="146"/>
    </row>
    <row r="444" spans="2:47" s="82" customFormat="1" ht="12.95" customHeight="1" x14ac:dyDescent="0.2">
      <c r="B444" s="89"/>
      <c r="AA444" s="146"/>
      <c r="AB444" s="146"/>
      <c r="AC444" s="146"/>
      <c r="AD444" s="146"/>
      <c r="AE444" s="146"/>
      <c r="AG444" s="9"/>
      <c r="AN444" s="146"/>
      <c r="AO444" s="146"/>
      <c r="AP444" s="146"/>
      <c r="AQ444" s="146"/>
      <c r="AR444" s="146"/>
      <c r="AS444" s="146"/>
      <c r="AT444" s="146"/>
      <c r="AU444" s="146"/>
    </row>
    <row r="445" spans="2:47" s="82" customFormat="1" ht="12.95" customHeight="1" x14ac:dyDescent="0.2">
      <c r="B445" s="89"/>
      <c r="AA445" s="146"/>
      <c r="AB445" s="146"/>
      <c r="AC445" s="146"/>
      <c r="AD445" s="146"/>
      <c r="AE445" s="146"/>
      <c r="AG445" s="9"/>
      <c r="AN445" s="146"/>
      <c r="AO445" s="146"/>
      <c r="AP445" s="146"/>
      <c r="AQ445" s="146"/>
      <c r="AR445" s="146"/>
      <c r="AS445" s="146"/>
      <c r="AT445" s="146"/>
      <c r="AU445" s="146"/>
    </row>
    <row r="446" spans="2:47" s="82" customFormat="1" ht="12.95" customHeight="1" x14ac:dyDescent="0.2">
      <c r="B446" s="89"/>
      <c r="AA446" s="146"/>
      <c r="AB446" s="146"/>
      <c r="AC446" s="146"/>
      <c r="AD446" s="146"/>
      <c r="AE446" s="146"/>
      <c r="AG446" s="9"/>
      <c r="AN446" s="146"/>
      <c r="AO446" s="146"/>
      <c r="AP446" s="146"/>
      <c r="AQ446" s="146"/>
      <c r="AR446" s="146"/>
      <c r="AS446" s="146"/>
      <c r="AT446" s="146"/>
      <c r="AU446" s="146"/>
    </row>
    <row r="447" spans="2:47" s="82" customFormat="1" ht="12.95" customHeight="1" x14ac:dyDescent="0.2">
      <c r="B447" s="89"/>
      <c r="AA447" s="146"/>
      <c r="AB447" s="146"/>
      <c r="AC447" s="146"/>
      <c r="AD447" s="146"/>
      <c r="AE447" s="146"/>
      <c r="AG447" s="9"/>
      <c r="AN447" s="146"/>
      <c r="AO447" s="146"/>
      <c r="AP447" s="146"/>
      <c r="AQ447" s="146"/>
      <c r="AR447" s="146"/>
      <c r="AS447" s="146"/>
      <c r="AT447" s="146"/>
      <c r="AU447" s="146"/>
    </row>
    <row r="448" spans="2:47" s="82" customFormat="1" ht="12.95" customHeight="1" x14ac:dyDescent="0.2">
      <c r="B448" s="89"/>
      <c r="AA448" s="146"/>
      <c r="AB448" s="146"/>
      <c r="AC448" s="146"/>
      <c r="AD448" s="146"/>
      <c r="AE448" s="146"/>
      <c r="AG448" s="9"/>
      <c r="AN448" s="146"/>
      <c r="AO448" s="146"/>
      <c r="AP448" s="146"/>
      <c r="AQ448" s="146"/>
      <c r="AR448" s="146"/>
      <c r="AS448" s="146"/>
      <c r="AT448" s="146"/>
      <c r="AU448" s="146"/>
    </row>
    <row r="449" spans="2:47" s="82" customFormat="1" ht="12.95" customHeight="1" x14ac:dyDescent="0.2">
      <c r="B449" s="89"/>
      <c r="AA449" s="146"/>
      <c r="AB449" s="146"/>
      <c r="AC449" s="146"/>
      <c r="AD449" s="146"/>
      <c r="AE449" s="146"/>
      <c r="AG449" s="9"/>
      <c r="AN449" s="146"/>
      <c r="AO449" s="146"/>
      <c r="AP449" s="146"/>
      <c r="AQ449" s="146"/>
      <c r="AR449" s="146"/>
      <c r="AS449" s="146"/>
      <c r="AT449" s="146"/>
      <c r="AU449" s="146"/>
    </row>
    <row r="450" spans="2:47" s="82" customFormat="1" ht="12.95" customHeight="1" x14ac:dyDescent="0.2">
      <c r="B450" s="89"/>
      <c r="AA450" s="146"/>
      <c r="AB450" s="146"/>
      <c r="AC450" s="146"/>
      <c r="AD450" s="146"/>
      <c r="AE450" s="146"/>
      <c r="AG450" s="9"/>
      <c r="AN450" s="146"/>
      <c r="AO450" s="146"/>
      <c r="AP450" s="146"/>
      <c r="AQ450" s="146"/>
      <c r="AR450" s="146"/>
      <c r="AS450" s="146"/>
      <c r="AT450" s="146"/>
      <c r="AU450" s="146"/>
    </row>
    <row r="451" spans="2:47" s="82" customFormat="1" ht="12.95" customHeight="1" x14ac:dyDescent="0.2">
      <c r="B451" s="89"/>
      <c r="AA451" s="146"/>
      <c r="AB451" s="146"/>
      <c r="AC451" s="146"/>
      <c r="AD451" s="146"/>
      <c r="AE451" s="146"/>
      <c r="AG451" s="9"/>
      <c r="AN451" s="146"/>
      <c r="AO451" s="146"/>
      <c r="AP451" s="146"/>
      <c r="AQ451" s="146"/>
      <c r="AR451" s="146"/>
      <c r="AS451" s="146"/>
      <c r="AT451" s="146"/>
      <c r="AU451" s="146"/>
    </row>
    <row r="452" spans="2:47" s="82" customFormat="1" ht="12.95" customHeight="1" x14ac:dyDescent="0.2">
      <c r="B452" s="89"/>
      <c r="AA452" s="146"/>
      <c r="AB452" s="146"/>
      <c r="AC452" s="146"/>
      <c r="AD452" s="146"/>
      <c r="AE452" s="146"/>
      <c r="AG452" s="9"/>
      <c r="AN452" s="146"/>
      <c r="AO452" s="146"/>
      <c r="AP452" s="146"/>
      <c r="AQ452" s="146"/>
      <c r="AR452" s="146"/>
      <c r="AS452" s="146"/>
      <c r="AT452" s="146"/>
      <c r="AU452" s="146"/>
    </row>
    <row r="453" spans="2:47" s="82" customFormat="1" ht="12.95" customHeight="1" x14ac:dyDescent="0.2">
      <c r="B453" s="89"/>
      <c r="AA453" s="146"/>
      <c r="AB453" s="146"/>
      <c r="AC453" s="146"/>
      <c r="AD453" s="146"/>
      <c r="AE453" s="146"/>
      <c r="AG453" s="9"/>
      <c r="AN453" s="146"/>
      <c r="AO453" s="146"/>
      <c r="AP453" s="146"/>
      <c r="AQ453" s="146"/>
      <c r="AR453" s="146"/>
      <c r="AS453" s="146"/>
      <c r="AT453" s="146"/>
      <c r="AU453" s="146"/>
    </row>
    <row r="454" spans="2:47" s="82" customFormat="1" ht="12.95" customHeight="1" x14ac:dyDescent="0.2">
      <c r="B454" s="89"/>
      <c r="AA454" s="146"/>
      <c r="AB454" s="146"/>
      <c r="AC454" s="146"/>
      <c r="AD454" s="146"/>
      <c r="AE454" s="146"/>
      <c r="AG454" s="9"/>
      <c r="AN454" s="146"/>
      <c r="AO454" s="146"/>
      <c r="AP454" s="146"/>
      <c r="AQ454" s="146"/>
      <c r="AR454" s="146"/>
      <c r="AS454" s="146"/>
      <c r="AT454" s="146"/>
      <c r="AU454" s="146"/>
    </row>
    <row r="455" spans="2:47" s="82" customFormat="1" ht="12.95" customHeight="1" x14ac:dyDescent="0.2">
      <c r="B455" s="89"/>
      <c r="AA455" s="146"/>
      <c r="AB455" s="146"/>
      <c r="AC455" s="146"/>
      <c r="AD455" s="146"/>
      <c r="AE455" s="146"/>
      <c r="AG455" s="9"/>
      <c r="AN455" s="146"/>
      <c r="AO455" s="146"/>
      <c r="AP455" s="146"/>
      <c r="AQ455" s="146"/>
      <c r="AR455" s="146"/>
      <c r="AS455" s="146"/>
      <c r="AT455" s="146"/>
      <c r="AU455" s="146"/>
    </row>
    <row r="456" spans="2:47" s="82" customFormat="1" ht="12.95" customHeight="1" x14ac:dyDescent="0.2">
      <c r="B456" s="89"/>
      <c r="AA456" s="146"/>
      <c r="AB456" s="146"/>
      <c r="AC456" s="146"/>
      <c r="AD456" s="146"/>
      <c r="AE456" s="146"/>
      <c r="AG456" s="9"/>
      <c r="AN456" s="146"/>
      <c r="AO456" s="146"/>
      <c r="AP456" s="146"/>
      <c r="AQ456" s="146"/>
      <c r="AR456" s="146"/>
      <c r="AS456" s="146"/>
      <c r="AT456" s="146"/>
      <c r="AU456" s="146"/>
    </row>
    <row r="457" spans="2:47" s="82" customFormat="1" ht="12.95" customHeight="1" x14ac:dyDescent="0.2">
      <c r="B457" s="89"/>
      <c r="AA457" s="146"/>
      <c r="AB457" s="146"/>
      <c r="AC457" s="146"/>
      <c r="AD457" s="146"/>
      <c r="AE457" s="146"/>
      <c r="AG457" s="9"/>
      <c r="AN457" s="146"/>
      <c r="AO457" s="146"/>
      <c r="AP457" s="146"/>
      <c r="AQ457" s="146"/>
      <c r="AR457" s="146"/>
      <c r="AS457" s="146"/>
      <c r="AT457" s="146"/>
      <c r="AU457" s="146"/>
    </row>
    <row r="458" spans="2:47" s="82" customFormat="1" ht="12.95" customHeight="1" x14ac:dyDescent="0.2">
      <c r="B458" s="89"/>
      <c r="AA458" s="146"/>
      <c r="AB458" s="146"/>
      <c r="AC458" s="146"/>
      <c r="AD458" s="146"/>
      <c r="AE458" s="146"/>
      <c r="AG458" s="9"/>
      <c r="AN458" s="146"/>
      <c r="AO458" s="146"/>
      <c r="AP458" s="146"/>
      <c r="AQ458" s="146"/>
      <c r="AR458" s="146"/>
      <c r="AS458" s="146"/>
      <c r="AT458" s="146"/>
      <c r="AU458" s="146"/>
    </row>
    <row r="459" spans="2:47" s="82" customFormat="1" ht="12.95" customHeight="1" x14ac:dyDescent="0.2">
      <c r="B459" s="89"/>
      <c r="AA459" s="146"/>
      <c r="AB459" s="146"/>
      <c r="AC459" s="146"/>
      <c r="AD459" s="146"/>
      <c r="AE459" s="146"/>
      <c r="AG459" s="9"/>
      <c r="AN459" s="146"/>
      <c r="AO459" s="146"/>
      <c r="AP459" s="146"/>
      <c r="AQ459" s="146"/>
      <c r="AR459" s="146"/>
      <c r="AS459" s="146"/>
      <c r="AT459" s="146"/>
      <c r="AU459" s="146"/>
    </row>
    <row r="460" spans="2:47" s="82" customFormat="1" ht="12.95" customHeight="1" x14ac:dyDescent="0.2">
      <c r="B460" s="89"/>
      <c r="AA460" s="146"/>
      <c r="AB460" s="146"/>
      <c r="AC460" s="146"/>
      <c r="AD460" s="146"/>
      <c r="AE460" s="146"/>
      <c r="AG460" s="9"/>
      <c r="AN460" s="146"/>
      <c r="AO460" s="146"/>
      <c r="AP460" s="146"/>
      <c r="AQ460" s="146"/>
      <c r="AR460" s="146"/>
      <c r="AS460" s="146"/>
      <c r="AT460" s="146"/>
      <c r="AU460" s="146"/>
    </row>
    <row r="461" spans="2:47" s="82" customFormat="1" ht="12.95" customHeight="1" x14ac:dyDescent="0.2">
      <c r="B461" s="89"/>
      <c r="AA461" s="146"/>
      <c r="AB461" s="146"/>
      <c r="AC461" s="146"/>
      <c r="AD461" s="146"/>
      <c r="AE461" s="146"/>
      <c r="AG461" s="9"/>
      <c r="AN461" s="146"/>
      <c r="AO461" s="146"/>
      <c r="AP461" s="146"/>
      <c r="AQ461" s="146"/>
      <c r="AR461" s="146"/>
      <c r="AS461" s="146"/>
      <c r="AT461" s="146"/>
      <c r="AU461" s="146"/>
    </row>
    <row r="462" spans="2:47" s="82" customFormat="1" ht="12.95" customHeight="1" x14ac:dyDescent="0.2">
      <c r="B462" s="89"/>
      <c r="AA462" s="146"/>
      <c r="AB462" s="146"/>
      <c r="AC462" s="146"/>
      <c r="AD462" s="146"/>
      <c r="AE462" s="146"/>
      <c r="AG462" s="9"/>
      <c r="AN462" s="146"/>
      <c r="AO462" s="146"/>
      <c r="AP462" s="146"/>
      <c r="AQ462" s="146"/>
      <c r="AR462" s="146"/>
      <c r="AS462" s="146"/>
      <c r="AT462" s="146"/>
      <c r="AU462" s="146"/>
    </row>
    <row r="463" spans="2:47" s="82" customFormat="1" ht="12.95" customHeight="1" x14ac:dyDescent="0.2">
      <c r="B463" s="89"/>
      <c r="AA463" s="146"/>
      <c r="AB463" s="146"/>
      <c r="AC463" s="146"/>
      <c r="AD463" s="146"/>
      <c r="AE463" s="146"/>
      <c r="AG463" s="9"/>
      <c r="AN463" s="146"/>
      <c r="AO463" s="146"/>
      <c r="AP463" s="146"/>
      <c r="AQ463" s="146"/>
      <c r="AR463" s="146"/>
      <c r="AS463" s="146"/>
      <c r="AT463" s="146"/>
      <c r="AU463" s="146"/>
    </row>
    <row r="464" spans="2:47" s="82" customFormat="1" ht="12.95" customHeight="1" x14ac:dyDescent="0.2">
      <c r="B464" s="89"/>
      <c r="AA464" s="146"/>
      <c r="AB464" s="146"/>
      <c r="AC464" s="146"/>
      <c r="AD464" s="146"/>
      <c r="AE464" s="146"/>
      <c r="AG464" s="9"/>
      <c r="AN464" s="146"/>
      <c r="AO464" s="146"/>
      <c r="AP464" s="146"/>
      <c r="AQ464" s="146"/>
      <c r="AR464" s="146"/>
      <c r="AS464" s="146"/>
      <c r="AT464" s="146"/>
      <c r="AU464" s="146"/>
    </row>
    <row r="465" spans="2:64" s="82" customFormat="1" ht="12.95" customHeight="1" x14ac:dyDescent="0.2">
      <c r="B465" s="89"/>
      <c r="AA465" s="146"/>
      <c r="AB465" s="146"/>
      <c r="AC465" s="146"/>
      <c r="AD465" s="146"/>
      <c r="AE465" s="146"/>
      <c r="AG465" s="9"/>
      <c r="AN465" s="146"/>
      <c r="AO465" s="146"/>
      <c r="AP465" s="146"/>
      <c r="AQ465" s="146"/>
      <c r="AR465" s="146"/>
      <c r="AS465" s="146"/>
      <c r="AT465" s="146"/>
      <c r="AU465" s="146"/>
    </row>
    <row r="466" spans="2:64" s="82" customFormat="1" ht="12.95" customHeight="1" x14ac:dyDescent="0.2">
      <c r="B466" s="89"/>
      <c r="AA466" s="146"/>
      <c r="AB466" s="146"/>
      <c r="AC466" s="146"/>
      <c r="AD466" s="146"/>
      <c r="AE466" s="146"/>
      <c r="AG466" s="9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90"/>
      <c r="AX466" s="165"/>
    </row>
    <row r="467" spans="2:64" s="82" customFormat="1" ht="12.95" customHeight="1" x14ac:dyDescent="0.2">
      <c r="B467" s="89"/>
      <c r="AA467" s="146"/>
      <c r="AB467" s="146"/>
      <c r="AC467" s="146"/>
      <c r="AD467" s="146"/>
      <c r="AE467" s="146"/>
      <c r="AG467" s="9"/>
      <c r="AN467" s="146"/>
      <c r="AO467" s="146"/>
      <c r="AP467" s="146"/>
      <c r="AQ467" s="146"/>
      <c r="AR467" s="146"/>
      <c r="AS467" s="146"/>
      <c r="AT467" s="146"/>
      <c r="AU467" s="146"/>
    </row>
    <row r="468" spans="2:64" s="82" customFormat="1" ht="12.95" customHeight="1" x14ac:dyDescent="0.2">
      <c r="B468" s="89"/>
      <c r="AA468" s="146"/>
      <c r="AB468" s="146"/>
      <c r="AC468" s="146"/>
      <c r="AD468" s="146"/>
      <c r="AE468" s="146"/>
      <c r="AG468" s="9"/>
      <c r="AN468" s="146"/>
      <c r="AO468" s="146"/>
      <c r="AP468" s="146"/>
      <c r="AQ468" s="146"/>
      <c r="AR468" s="146"/>
      <c r="AS468" s="146"/>
      <c r="AT468" s="146"/>
      <c r="AU468" s="146"/>
    </row>
    <row r="469" spans="2:64" s="82" customFormat="1" ht="12.95" customHeight="1" x14ac:dyDescent="0.2">
      <c r="B469" s="89"/>
      <c r="AA469" s="146"/>
      <c r="AB469" s="146"/>
      <c r="AC469" s="146"/>
      <c r="AD469" s="146"/>
      <c r="AE469" s="146"/>
      <c r="AG469" s="9"/>
      <c r="AN469" s="146"/>
      <c r="AO469" s="146"/>
      <c r="AP469" s="146"/>
      <c r="AQ469" s="146"/>
      <c r="AR469" s="146"/>
      <c r="AS469" s="146"/>
      <c r="AT469" s="146"/>
      <c r="AU469" s="146"/>
    </row>
    <row r="470" spans="2:64" s="82" customFormat="1" ht="12.95" customHeight="1" x14ac:dyDescent="0.2">
      <c r="B470" s="89"/>
      <c r="AA470" s="146"/>
      <c r="AB470" s="146"/>
      <c r="AC470" s="146"/>
      <c r="AD470" s="146"/>
      <c r="AE470" s="146"/>
      <c r="AG470" s="9"/>
      <c r="AN470" s="146"/>
      <c r="AO470" s="146"/>
      <c r="AP470" s="146"/>
      <c r="AQ470" s="146"/>
      <c r="AR470" s="146"/>
      <c r="AS470" s="146"/>
      <c r="AT470" s="146"/>
      <c r="AU470" s="146"/>
    </row>
    <row r="471" spans="2:64" s="82" customFormat="1" ht="12.95" customHeight="1" x14ac:dyDescent="0.2">
      <c r="B471" s="89"/>
      <c r="AA471" s="146"/>
      <c r="AB471" s="146"/>
      <c r="AC471" s="146"/>
      <c r="AD471" s="146"/>
      <c r="AE471" s="146"/>
      <c r="AG471" s="9"/>
      <c r="AN471" s="146"/>
      <c r="AO471" s="146"/>
      <c r="AP471" s="146"/>
      <c r="AQ471" s="146"/>
      <c r="AR471" s="146"/>
      <c r="AS471" s="146"/>
      <c r="AT471" s="146"/>
      <c r="AU471" s="146"/>
    </row>
    <row r="472" spans="2:64" s="82" customFormat="1" ht="12.95" customHeight="1" x14ac:dyDescent="0.2">
      <c r="B472" s="89"/>
      <c r="AA472" s="146"/>
      <c r="AB472" s="146"/>
      <c r="AC472" s="146"/>
      <c r="AD472" s="146"/>
      <c r="AE472" s="146"/>
      <c r="AG472" s="9"/>
      <c r="AN472" s="146"/>
      <c r="AO472" s="146"/>
      <c r="AP472" s="146"/>
      <c r="AQ472" s="146"/>
      <c r="AR472" s="146"/>
      <c r="AS472" s="146"/>
      <c r="AT472" s="146"/>
      <c r="AU472" s="146"/>
    </row>
    <row r="473" spans="2:64" s="82" customFormat="1" ht="12.95" customHeight="1" x14ac:dyDescent="0.2">
      <c r="B473" s="89"/>
      <c r="AA473" s="146"/>
      <c r="AB473" s="146"/>
      <c r="AC473" s="146"/>
      <c r="AD473" s="146"/>
      <c r="AE473" s="146"/>
      <c r="AG473" s="9"/>
      <c r="AN473" s="146"/>
      <c r="AO473" s="146"/>
      <c r="AP473" s="146"/>
      <c r="AQ473" s="146"/>
      <c r="AR473" s="146"/>
      <c r="AS473" s="146"/>
      <c r="AT473" s="146"/>
      <c r="AU473" s="146"/>
    </row>
    <row r="474" spans="2:64" s="82" customFormat="1" ht="12.95" customHeight="1" x14ac:dyDescent="0.2">
      <c r="B474" s="89"/>
      <c r="AA474" s="146"/>
      <c r="AB474" s="146"/>
      <c r="AC474" s="146"/>
      <c r="AD474" s="146"/>
      <c r="AE474" s="146"/>
      <c r="AG474" s="9"/>
      <c r="AN474" s="146"/>
      <c r="AO474" s="146"/>
      <c r="AP474" s="146"/>
      <c r="AQ474" s="146"/>
      <c r="AR474" s="146"/>
      <c r="AS474" s="146"/>
      <c r="AT474" s="146"/>
      <c r="AU474" s="146"/>
    </row>
    <row r="475" spans="2:64" s="82" customFormat="1" ht="12.95" customHeight="1" x14ac:dyDescent="0.2">
      <c r="B475" s="89"/>
      <c r="AA475" s="146"/>
      <c r="AB475" s="146"/>
      <c r="AC475" s="146"/>
      <c r="AD475" s="146"/>
      <c r="AE475" s="146"/>
      <c r="AG475" s="9"/>
      <c r="AN475" s="146"/>
      <c r="AO475" s="146"/>
      <c r="AP475" s="146"/>
      <c r="AQ475" s="146"/>
      <c r="AR475" s="146"/>
      <c r="AS475" s="146"/>
      <c r="AT475" s="146"/>
      <c r="AU475" s="146"/>
    </row>
    <row r="476" spans="2:64" s="82" customFormat="1" ht="12.95" customHeight="1" x14ac:dyDescent="0.2">
      <c r="B476" s="89"/>
      <c r="AA476" s="146"/>
      <c r="AB476" s="146"/>
      <c r="AC476" s="146"/>
      <c r="AD476" s="146"/>
      <c r="AE476" s="146"/>
      <c r="AG476" s="9"/>
      <c r="AN476" s="146"/>
      <c r="AO476" s="146"/>
      <c r="AP476" s="146"/>
      <c r="AQ476" s="146"/>
      <c r="AR476" s="146"/>
      <c r="AS476" s="146"/>
      <c r="AT476" s="146"/>
      <c r="AU476" s="146"/>
    </row>
    <row r="477" spans="2:64" s="82" customFormat="1" ht="12.95" customHeight="1" x14ac:dyDescent="0.2">
      <c r="B477" s="89"/>
      <c r="AA477" s="146"/>
      <c r="AB477" s="146"/>
      <c r="AC477" s="146"/>
      <c r="AD477" s="146"/>
      <c r="AE477" s="146"/>
      <c r="AG477" s="9"/>
      <c r="AN477" s="146"/>
      <c r="AO477" s="146"/>
      <c r="AP477" s="146"/>
      <c r="AQ477" s="146"/>
      <c r="AR477" s="146"/>
      <c r="AS477" s="146"/>
      <c r="AT477" s="146"/>
      <c r="AU477" s="146"/>
    </row>
    <row r="478" spans="2:64" s="82" customFormat="1" ht="12.95" customHeight="1" x14ac:dyDescent="0.2">
      <c r="B478" s="89"/>
      <c r="AA478" s="146"/>
      <c r="AB478" s="146"/>
      <c r="AC478" s="146"/>
      <c r="AD478" s="146"/>
      <c r="AE478" s="146"/>
      <c r="AG478" s="9"/>
      <c r="AN478" s="146"/>
      <c r="AO478" s="146"/>
      <c r="AP478" s="146"/>
      <c r="AQ478" s="146"/>
      <c r="AR478" s="146"/>
      <c r="AS478" s="146"/>
      <c r="AT478" s="146"/>
      <c r="AU478" s="146"/>
    </row>
    <row r="479" spans="2:64" s="82" customFormat="1" ht="12.95" customHeight="1" x14ac:dyDescent="0.2">
      <c r="B479" s="89"/>
      <c r="AA479" s="146"/>
      <c r="AB479" s="146"/>
      <c r="AC479" s="146"/>
      <c r="AD479" s="146"/>
      <c r="AE479" s="146"/>
      <c r="AG479" s="9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</row>
    <row r="480" spans="2:64" s="82" customFormat="1" ht="12.95" customHeight="1" x14ac:dyDescent="0.2">
      <c r="B480" s="89"/>
      <c r="Z480" s="35"/>
      <c r="AA480" s="35"/>
      <c r="AB480" s="146"/>
      <c r="AC480" s="35"/>
      <c r="AD480" s="35"/>
      <c r="AE480" s="35"/>
      <c r="AF480" s="35"/>
      <c r="AG480" s="41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</row>
    <row r="481" spans="2:47" s="82" customFormat="1" ht="12.95" customHeight="1" x14ac:dyDescent="0.2">
      <c r="B481" s="89"/>
      <c r="Z481" s="35"/>
      <c r="AA481" s="35"/>
      <c r="AB481" s="146"/>
      <c r="AC481" s="35"/>
      <c r="AD481" s="35"/>
      <c r="AE481" s="35"/>
      <c r="AF481" s="35"/>
      <c r="AG481" s="41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</row>
    <row r="482" spans="2:47" s="82" customFormat="1" ht="12.95" customHeight="1" x14ac:dyDescent="0.2">
      <c r="B482" s="89"/>
      <c r="Z482" s="35"/>
      <c r="AA482" s="35"/>
      <c r="AB482" s="146"/>
      <c r="AC482" s="35"/>
      <c r="AD482" s="35"/>
      <c r="AE482" s="35"/>
      <c r="AF482" s="35"/>
      <c r="AG482" s="41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</row>
    <row r="483" spans="2:47" s="82" customFormat="1" ht="12.95" customHeight="1" x14ac:dyDescent="0.2">
      <c r="B483" s="89"/>
      <c r="Z483" s="35"/>
      <c r="AA483" s="35"/>
      <c r="AB483" s="146"/>
      <c r="AC483" s="35"/>
      <c r="AD483" s="35"/>
      <c r="AE483" s="35"/>
      <c r="AF483" s="35"/>
      <c r="AG483" s="41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</row>
    <row r="484" spans="2:47" s="82" customFormat="1" ht="12.95" customHeight="1" x14ac:dyDescent="0.2">
      <c r="B484" s="89"/>
      <c r="Z484" s="35"/>
      <c r="AA484" s="35"/>
      <c r="AB484" s="146"/>
      <c r="AC484" s="35"/>
      <c r="AD484" s="35"/>
      <c r="AE484" s="35"/>
      <c r="AF484" s="35"/>
      <c r="AG484" s="41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</row>
    <row r="485" spans="2:47" s="82" customFormat="1" ht="12.95" customHeight="1" x14ac:dyDescent="0.2">
      <c r="B485" s="89"/>
      <c r="Z485" s="35"/>
      <c r="AA485" s="35"/>
      <c r="AB485" s="146"/>
      <c r="AC485" s="35"/>
      <c r="AD485" s="35"/>
      <c r="AE485" s="35"/>
      <c r="AF485" s="35"/>
      <c r="AG485" s="41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</row>
    <row r="486" spans="2:47" s="82" customFormat="1" ht="12.95" customHeight="1" x14ac:dyDescent="0.2">
      <c r="B486" s="89"/>
      <c r="Z486" s="35"/>
      <c r="AA486" s="35"/>
      <c r="AB486" s="146"/>
      <c r="AC486" s="35"/>
      <c r="AD486" s="35"/>
      <c r="AE486" s="35"/>
      <c r="AF486" s="35"/>
      <c r="AG486" s="41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</row>
    <row r="487" spans="2:47" s="82" customFormat="1" ht="12.95" customHeight="1" x14ac:dyDescent="0.2">
      <c r="B487" s="89"/>
      <c r="Z487" s="35"/>
      <c r="AA487" s="35"/>
      <c r="AB487" s="146"/>
      <c r="AC487" s="35"/>
      <c r="AD487" s="35"/>
      <c r="AE487" s="35"/>
      <c r="AF487" s="35"/>
      <c r="AG487" s="41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</row>
    <row r="488" spans="2:47" s="82" customFormat="1" ht="12.95" customHeight="1" x14ac:dyDescent="0.2">
      <c r="B488" s="89"/>
      <c r="Z488" s="35"/>
      <c r="AA488" s="35"/>
      <c r="AB488" s="146"/>
      <c r="AC488" s="35"/>
      <c r="AD488" s="35"/>
      <c r="AE488" s="35"/>
      <c r="AF488" s="35"/>
      <c r="AG488" s="41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</row>
    <row r="489" spans="2:47" s="82" customFormat="1" ht="12.95" customHeight="1" x14ac:dyDescent="0.2">
      <c r="B489" s="89"/>
      <c r="Z489" s="35"/>
      <c r="AA489" s="35"/>
      <c r="AB489" s="146"/>
      <c r="AC489" s="35"/>
      <c r="AD489" s="35"/>
      <c r="AE489" s="35"/>
      <c r="AF489" s="35"/>
      <c r="AG489" s="41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</row>
    <row r="490" spans="2:47" s="82" customFormat="1" ht="12.95" customHeight="1" x14ac:dyDescent="0.2">
      <c r="B490" s="89"/>
      <c r="Z490" s="35"/>
      <c r="AA490" s="35"/>
      <c r="AB490" s="146"/>
      <c r="AC490" s="35"/>
      <c r="AD490" s="35"/>
      <c r="AE490" s="35"/>
      <c r="AF490" s="35"/>
      <c r="AG490" s="41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</row>
    <row r="491" spans="2:47" s="82" customFormat="1" ht="12.95" customHeight="1" x14ac:dyDescent="0.2">
      <c r="B491" s="89"/>
      <c r="Z491" s="35"/>
      <c r="AA491" s="35"/>
      <c r="AB491" s="146"/>
      <c r="AC491" s="35"/>
      <c r="AD491" s="35"/>
      <c r="AE491" s="35"/>
      <c r="AF491" s="35"/>
      <c r="AG491" s="41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</row>
    <row r="492" spans="2:47" s="82" customFormat="1" ht="12.95" customHeight="1" x14ac:dyDescent="0.2">
      <c r="B492" s="89"/>
      <c r="Z492" s="35"/>
      <c r="AA492" s="35"/>
      <c r="AB492" s="146"/>
      <c r="AC492" s="35"/>
      <c r="AD492" s="35"/>
      <c r="AE492" s="35"/>
      <c r="AF492" s="35"/>
      <c r="AG492" s="41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</row>
    <row r="493" spans="2:47" s="82" customFormat="1" ht="12.95" customHeight="1" x14ac:dyDescent="0.2">
      <c r="B493" s="89"/>
      <c r="Z493" s="35"/>
      <c r="AA493" s="35"/>
      <c r="AB493" s="146"/>
      <c r="AC493" s="35"/>
      <c r="AD493" s="35"/>
      <c r="AE493" s="35"/>
      <c r="AF493" s="35"/>
      <c r="AG493" s="41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</row>
    <row r="494" spans="2:47" s="82" customFormat="1" ht="12.95" customHeight="1" x14ac:dyDescent="0.2">
      <c r="B494" s="89"/>
      <c r="Z494" s="35"/>
      <c r="AA494" s="35"/>
      <c r="AB494" s="146"/>
      <c r="AC494" s="35"/>
      <c r="AD494" s="35"/>
      <c r="AE494" s="35"/>
      <c r="AF494" s="35"/>
      <c r="AG494" s="41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</row>
    <row r="495" spans="2:47" s="82" customFormat="1" ht="12.95" customHeight="1" x14ac:dyDescent="0.2">
      <c r="B495" s="89"/>
      <c r="Z495" s="35"/>
      <c r="AA495" s="35"/>
      <c r="AB495" s="146"/>
      <c r="AC495" s="35"/>
      <c r="AD495" s="35"/>
      <c r="AE495" s="35"/>
      <c r="AF495" s="35"/>
      <c r="AG495" s="41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</row>
    <row r="496" spans="2:47" s="82" customFormat="1" ht="12.95" customHeight="1" x14ac:dyDescent="0.2">
      <c r="B496" s="89"/>
      <c r="Z496" s="35"/>
      <c r="AA496" s="35"/>
      <c r="AB496" s="146"/>
      <c r="AC496" s="35"/>
      <c r="AD496" s="35"/>
      <c r="AE496" s="35"/>
      <c r="AF496" s="35"/>
      <c r="AG496" s="41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</row>
    <row r="497" spans="2:50" s="82" customFormat="1" ht="12.95" customHeight="1" x14ac:dyDescent="0.2">
      <c r="B497" s="89"/>
      <c r="Z497" s="35"/>
      <c r="AA497" s="35"/>
      <c r="AB497" s="146"/>
      <c r="AC497" s="35"/>
      <c r="AD497" s="35"/>
      <c r="AE497" s="35"/>
      <c r="AF497" s="35"/>
      <c r="AG497" s="41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</row>
    <row r="498" spans="2:50" s="82" customFormat="1" ht="12.95" customHeight="1" x14ac:dyDescent="0.2">
      <c r="B498" s="89"/>
      <c r="Z498" s="35"/>
      <c r="AA498" s="35"/>
      <c r="AB498" s="146"/>
      <c r="AC498" s="35"/>
      <c r="AD498" s="35"/>
      <c r="AE498" s="35"/>
      <c r="AF498" s="35"/>
      <c r="AG498" s="41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</row>
    <row r="499" spans="2:50" s="82" customFormat="1" ht="12.95" customHeight="1" x14ac:dyDescent="0.2">
      <c r="B499" s="89"/>
      <c r="Z499" s="35"/>
      <c r="AA499" s="35"/>
      <c r="AB499" s="146"/>
      <c r="AC499" s="35"/>
      <c r="AD499" s="35"/>
      <c r="AE499" s="35"/>
      <c r="AF499" s="35"/>
      <c r="AG499" s="41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</row>
    <row r="500" spans="2:50" s="82" customFormat="1" ht="12.95" customHeight="1" x14ac:dyDescent="0.2">
      <c r="B500" s="89"/>
      <c r="Z500" s="35"/>
      <c r="AA500" s="35"/>
      <c r="AB500" s="146"/>
      <c r="AC500" s="35"/>
      <c r="AD500" s="35"/>
      <c r="AE500" s="35"/>
      <c r="AF500" s="35"/>
      <c r="AG500" s="41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</row>
    <row r="501" spans="2:50" s="82" customFormat="1" ht="12.95" customHeight="1" x14ac:dyDescent="0.2">
      <c r="B501" s="89"/>
      <c r="Z501" s="35"/>
      <c r="AA501" s="35"/>
      <c r="AB501" s="146"/>
      <c r="AC501" s="35"/>
      <c r="AD501" s="35"/>
      <c r="AE501" s="35"/>
      <c r="AF501" s="35"/>
      <c r="AG501" s="41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</row>
    <row r="502" spans="2:50" s="82" customFormat="1" ht="12.95" customHeight="1" x14ac:dyDescent="0.2">
      <c r="B502" s="89"/>
      <c r="Z502" s="35"/>
      <c r="AA502" s="35"/>
      <c r="AB502" s="146"/>
      <c r="AC502" s="35"/>
      <c r="AD502" s="35"/>
      <c r="AE502" s="35"/>
      <c r="AF502" s="35"/>
      <c r="AG502" s="41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</row>
    <row r="503" spans="2:50" s="82" customFormat="1" ht="12.95" customHeight="1" x14ac:dyDescent="0.2">
      <c r="B503" s="89"/>
      <c r="Z503" s="35"/>
      <c r="AA503" s="35"/>
      <c r="AB503" s="146"/>
      <c r="AC503" s="35"/>
      <c r="AD503" s="35"/>
      <c r="AE503" s="35"/>
      <c r="AF503" s="35"/>
      <c r="AG503" s="41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</row>
    <row r="504" spans="2:50" s="82" customFormat="1" ht="12.95" customHeight="1" x14ac:dyDescent="0.2">
      <c r="B504" s="89"/>
      <c r="Z504" s="35"/>
      <c r="AA504" s="35"/>
      <c r="AB504" s="146"/>
      <c r="AC504" s="35"/>
      <c r="AD504" s="35"/>
      <c r="AE504" s="35"/>
      <c r="AF504" s="35"/>
      <c r="AG504" s="41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</row>
    <row r="505" spans="2:50" s="82" customFormat="1" ht="12.95" customHeight="1" x14ac:dyDescent="0.2">
      <c r="B505" s="89"/>
      <c r="Z505" s="35"/>
      <c r="AA505" s="35"/>
      <c r="AB505" s="146"/>
      <c r="AC505" s="35"/>
      <c r="AD505" s="35"/>
      <c r="AE505" s="35"/>
      <c r="AF505" s="35"/>
      <c r="AG505" s="41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</row>
    <row r="506" spans="2:50" s="82" customFormat="1" ht="12.95" customHeight="1" x14ac:dyDescent="0.2">
      <c r="B506" s="89"/>
      <c r="Z506" s="35"/>
      <c r="AA506" s="35"/>
      <c r="AB506" s="146"/>
      <c r="AC506" s="35"/>
      <c r="AD506" s="35"/>
      <c r="AE506" s="35"/>
      <c r="AF506" s="35"/>
      <c r="AG506" s="41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</row>
    <row r="507" spans="2:50" s="82" customFormat="1" ht="12.95" customHeight="1" x14ac:dyDescent="0.2">
      <c r="B507" s="89"/>
      <c r="Z507" s="35"/>
      <c r="AA507" s="35"/>
      <c r="AB507" s="146"/>
      <c r="AC507" s="35"/>
      <c r="AD507" s="35"/>
      <c r="AE507" s="35"/>
      <c r="AF507" s="35"/>
      <c r="AG507" s="41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</row>
    <row r="508" spans="2:50" s="82" customFormat="1" ht="12.95" customHeight="1" x14ac:dyDescent="0.2">
      <c r="B508" s="89"/>
      <c r="Z508" s="35"/>
      <c r="AA508" s="35"/>
      <c r="AB508" s="146"/>
      <c r="AC508" s="35"/>
      <c r="AD508" s="35"/>
      <c r="AE508" s="35"/>
      <c r="AF508" s="35"/>
      <c r="AG508" s="41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</row>
    <row r="509" spans="2:50" s="82" customFormat="1" ht="12.95" customHeight="1" x14ac:dyDescent="0.2">
      <c r="B509" s="89"/>
      <c r="Z509" s="35"/>
      <c r="AA509" s="35"/>
      <c r="AB509" s="146"/>
      <c r="AC509" s="35"/>
      <c r="AD509" s="35"/>
      <c r="AE509" s="35"/>
      <c r="AF509" s="35"/>
      <c r="AG509" s="41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146"/>
      <c r="AW509" s="90"/>
      <c r="AX509" s="96"/>
    </row>
    <row r="510" spans="2:50" s="82" customFormat="1" ht="12.95" customHeight="1" x14ac:dyDescent="0.2">
      <c r="B510" s="89"/>
      <c r="Z510" s="35"/>
      <c r="AA510" s="35"/>
      <c r="AB510" s="146"/>
      <c r="AC510" s="35"/>
      <c r="AD510" s="35"/>
      <c r="AE510" s="35"/>
      <c r="AF510" s="35"/>
      <c r="AG510" s="41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</row>
    <row r="511" spans="2:50" s="82" customFormat="1" ht="12.95" customHeight="1" x14ac:dyDescent="0.2">
      <c r="B511" s="89"/>
      <c r="Z511" s="35"/>
      <c r="AA511" s="35"/>
      <c r="AB511" s="146"/>
      <c r="AC511" s="35"/>
      <c r="AD511" s="35"/>
      <c r="AE511" s="35"/>
      <c r="AF511" s="35"/>
      <c r="AG511" s="41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</row>
    <row r="512" spans="2:50" s="82" customFormat="1" ht="12.95" customHeight="1" x14ac:dyDescent="0.2">
      <c r="B512" s="89"/>
      <c r="Z512" s="35"/>
      <c r="AA512" s="35"/>
      <c r="AB512" s="146"/>
      <c r="AC512" s="35"/>
      <c r="AD512" s="35"/>
      <c r="AE512" s="35"/>
      <c r="AF512" s="35"/>
      <c r="AG512" s="41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146"/>
      <c r="AW512" s="90"/>
      <c r="AX512" s="96"/>
    </row>
    <row r="513" spans="2:64" s="82" customFormat="1" ht="12.95" customHeight="1" x14ac:dyDescent="0.2">
      <c r="B513" s="89"/>
      <c r="Z513" s="35"/>
      <c r="AA513" s="35"/>
      <c r="AB513" s="146"/>
      <c r="AC513" s="35"/>
      <c r="AD513" s="35"/>
      <c r="AE513" s="35"/>
      <c r="AF513" s="35"/>
      <c r="AG513" s="41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  <c r="BI513" s="146"/>
      <c r="BJ513" s="146"/>
      <c r="BK513" s="146"/>
      <c r="BL513" s="146"/>
    </row>
    <row r="514" spans="2:64" s="82" customFormat="1" ht="12.95" customHeight="1" x14ac:dyDescent="0.2">
      <c r="B514" s="89"/>
      <c r="Z514" s="35"/>
      <c r="AA514" s="35"/>
      <c r="AB514" s="146"/>
      <c r="AC514" s="35"/>
      <c r="AD514" s="35"/>
      <c r="AE514" s="35"/>
      <c r="AF514" s="35"/>
      <c r="AG514" s="41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</row>
    <row r="515" spans="2:64" s="82" customFormat="1" ht="12.95" customHeight="1" x14ac:dyDescent="0.2">
      <c r="B515" s="89"/>
      <c r="Z515" s="35"/>
      <c r="AA515" s="35"/>
      <c r="AB515" s="146"/>
      <c r="AC515" s="35"/>
      <c r="AD515" s="35"/>
      <c r="AE515" s="35"/>
      <c r="AF515" s="35"/>
      <c r="AG515" s="41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</row>
    <row r="516" spans="2:64" s="82" customFormat="1" ht="12.95" customHeight="1" x14ac:dyDescent="0.2">
      <c r="B516" s="89"/>
      <c r="Z516" s="35"/>
      <c r="AA516" s="35"/>
      <c r="AB516" s="146"/>
      <c r="AC516" s="35"/>
      <c r="AD516" s="35"/>
      <c r="AE516" s="35"/>
      <c r="AF516" s="35"/>
      <c r="AG516" s="41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</row>
    <row r="517" spans="2:64" s="82" customFormat="1" ht="12.95" customHeight="1" x14ac:dyDescent="0.2">
      <c r="B517" s="89"/>
      <c r="Z517" s="35"/>
      <c r="AA517" s="35"/>
      <c r="AB517" s="146"/>
      <c r="AC517" s="35"/>
      <c r="AD517" s="35"/>
      <c r="AE517" s="35"/>
      <c r="AF517" s="35"/>
      <c r="AG517" s="41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</row>
    <row r="518" spans="2:64" s="82" customFormat="1" ht="12.95" customHeight="1" x14ac:dyDescent="0.2">
      <c r="B518" s="89"/>
      <c r="Z518" s="35"/>
      <c r="AA518" s="35"/>
      <c r="AB518" s="146"/>
      <c r="AC518" s="35"/>
      <c r="AD518" s="35"/>
      <c r="AE518" s="35"/>
      <c r="AF518" s="35"/>
      <c r="AG518" s="41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</row>
    <row r="519" spans="2:64" s="82" customFormat="1" ht="12.95" customHeight="1" x14ac:dyDescent="0.2">
      <c r="B519" s="89"/>
      <c r="Z519" s="35"/>
      <c r="AA519" s="35"/>
      <c r="AB519" s="146"/>
      <c r="AC519" s="35"/>
      <c r="AD519" s="35"/>
      <c r="AE519" s="35"/>
      <c r="AF519" s="35"/>
      <c r="AG519" s="41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</row>
    <row r="520" spans="2:64" s="82" customFormat="1" ht="12.95" customHeight="1" x14ac:dyDescent="0.2">
      <c r="B520" s="89"/>
      <c r="Z520" s="35"/>
      <c r="AA520" s="35"/>
      <c r="AB520" s="146"/>
      <c r="AC520" s="35"/>
      <c r="AD520" s="35"/>
      <c r="AE520" s="35"/>
      <c r="AF520" s="35"/>
      <c r="AG520" s="41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</row>
    <row r="521" spans="2:64" s="82" customFormat="1" ht="12.95" customHeight="1" x14ac:dyDescent="0.2">
      <c r="B521" s="89"/>
      <c r="Z521" s="35"/>
      <c r="AA521" s="35"/>
      <c r="AB521" s="146"/>
      <c r="AC521" s="35"/>
      <c r="AD521" s="35"/>
      <c r="AE521" s="35"/>
      <c r="AF521" s="35"/>
      <c r="AG521" s="41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</row>
    <row r="522" spans="2:64" s="82" customFormat="1" ht="12.95" customHeight="1" x14ac:dyDescent="0.2">
      <c r="B522" s="89"/>
      <c r="Z522" s="35"/>
      <c r="AA522" s="35"/>
      <c r="AB522" s="146"/>
      <c r="AC522" s="35"/>
      <c r="AD522" s="35"/>
      <c r="AE522" s="35"/>
      <c r="AF522" s="35"/>
      <c r="AG522" s="41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</row>
    <row r="523" spans="2:64" s="82" customFormat="1" ht="12.95" customHeight="1" x14ac:dyDescent="0.2">
      <c r="B523" s="89"/>
      <c r="AA523" s="146"/>
      <c r="AB523" s="146"/>
      <c r="AC523" s="146"/>
      <c r="AD523" s="146"/>
      <c r="AE523" s="146"/>
      <c r="AG523" s="9"/>
      <c r="AN523" s="146"/>
      <c r="AO523" s="146"/>
      <c r="AP523" s="146"/>
      <c r="AQ523" s="146"/>
      <c r="AR523" s="146"/>
      <c r="AS523" s="146"/>
      <c r="AT523" s="146"/>
      <c r="AU523" s="146"/>
    </row>
    <row r="524" spans="2:64" s="82" customFormat="1" ht="12.95" customHeight="1" x14ac:dyDescent="0.2">
      <c r="B524" s="89"/>
      <c r="AA524" s="146"/>
      <c r="AB524" s="146"/>
      <c r="AC524" s="146"/>
      <c r="AD524" s="146"/>
      <c r="AE524" s="146"/>
      <c r="AG524" s="9"/>
      <c r="AN524" s="146"/>
      <c r="AO524" s="146"/>
      <c r="AP524" s="146"/>
      <c r="AQ524" s="146"/>
      <c r="AR524" s="146"/>
      <c r="AS524" s="146"/>
      <c r="AT524" s="146"/>
      <c r="AU524" s="146"/>
    </row>
    <row r="525" spans="2:64" s="82" customFormat="1" ht="12.95" customHeight="1" x14ac:dyDescent="0.2">
      <c r="B525" s="89"/>
      <c r="AA525" s="146"/>
      <c r="AB525" s="146"/>
      <c r="AC525" s="146"/>
      <c r="AD525" s="146"/>
      <c r="AE525" s="146"/>
      <c r="AG525" s="9"/>
      <c r="AN525" s="146"/>
      <c r="AO525" s="146"/>
      <c r="AP525" s="146"/>
      <c r="AQ525" s="146"/>
      <c r="AR525" s="146"/>
      <c r="AS525" s="146"/>
      <c r="AT525" s="146"/>
      <c r="AU525" s="146"/>
    </row>
    <row r="526" spans="2:64" s="82" customFormat="1" ht="12.95" customHeight="1" x14ac:dyDescent="0.2">
      <c r="B526" s="89"/>
      <c r="AA526" s="146"/>
      <c r="AB526" s="146"/>
      <c r="AC526" s="146"/>
      <c r="AD526" s="146"/>
      <c r="AE526" s="146"/>
      <c r="AG526" s="9"/>
      <c r="AN526" s="146"/>
      <c r="AO526" s="146"/>
      <c r="AP526" s="146"/>
      <c r="AQ526" s="146"/>
      <c r="AR526" s="146"/>
      <c r="AS526" s="146"/>
      <c r="AT526" s="146"/>
      <c r="AU526" s="146"/>
    </row>
    <row r="527" spans="2:64" s="82" customFormat="1" ht="12.95" customHeight="1" x14ac:dyDescent="0.2">
      <c r="B527" s="89"/>
      <c r="AA527" s="146"/>
      <c r="AB527" s="146"/>
      <c r="AC527" s="146"/>
      <c r="AD527" s="146"/>
      <c r="AE527" s="146"/>
      <c r="AG527" s="9"/>
      <c r="AN527" s="146"/>
      <c r="AO527" s="146"/>
      <c r="AP527" s="146"/>
      <c r="AQ527" s="146"/>
      <c r="AR527" s="146"/>
      <c r="AS527" s="146"/>
      <c r="AT527" s="146"/>
      <c r="AU527" s="146"/>
    </row>
    <row r="528" spans="2:64" s="82" customFormat="1" ht="12.95" customHeight="1" x14ac:dyDescent="0.2">
      <c r="B528" s="89"/>
      <c r="AA528" s="146"/>
      <c r="AB528" s="146"/>
      <c r="AC528" s="146"/>
      <c r="AD528" s="146"/>
      <c r="AE528" s="146"/>
      <c r="AG528" s="9"/>
      <c r="AN528" s="146"/>
      <c r="AO528" s="146"/>
      <c r="AP528" s="146"/>
      <c r="AQ528" s="146"/>
      <c r="AR528" s="146"/>
      <c r="AS528" s="146"/>
      <c r="AT528" s="146"/>
      <c r="AU528" s="146"/>
    </row>
    <row r="529" spans="2:47" s="82" customFormat="1" ht="12.95" customHeight="1" x14ac:dyDescent="0.2">
      <c r="B529" s="89"/>
      <c r="AA529" s="146"/>
      <c r="AB529" s="146"/>
      <c r="AC529" s="146"/>
      <c r="AD529" s="146"/>
      <c r="AE529" s="146"/>
      <c r="AG529" s="9"/>
      <c r="AN529" s="146"/>
      <c r="AO529" s="146"/>
      <c r="AP529" s="146"/>
      <c r="AQ529" s="146"/>
      <c r="AR529" s="146"/>
      <c r="AS529" s="146"/>
      <c r="AT529" s="146"/>
      <c r="AU529" s="146"/>
    </row>
    <row r="530" spans="2:47" s="82" customFormat="1" ht="12.95" customHeight="1" x14ac:dyDescent="0.2">
      <c r="B530" s="89"/>
      <c r="AA530" s="146"/>
      <c r="AB530" s="146"/>
      <c r="AC530" s="146"/>
      <c r="AD530" s="146"/>
      <c r="AE530" s="146"/>
      <c r="AG530" s="9"/>
      <c r="AN530" s="146"/>
      <c r="AO530" s="146"/>
      <c r="AP530" s="146"/>
      <c r="AQ530" s="146"/>
      <c r="AR530" s="146"/>
      <c r="AS530" s="146"/>
      <c r="AT530" s="146"/>
      <c r="AU530" s="146"/>
    </row>
    <row r="531" spans="2:47" s="82" customFormat="1" ht="12.95" customHeight="1" x14ac:dyDescent="0.2">
      <c r="B531" s="89"/>
      <c r="AA531" s="146"/>
      <c r="AB531" s="146"/>
      <c r="AC531" s="146"/>
      <c r="AD531" s="146"/>
      <c r="AE531" s="146"/>
      <c r="AG531" s="9"/>
      <c r="AN531" s="146"/>
      <c r="AO531" s="146"/>
      <c r="AP531" s="146"/>
      <c r="AQ531" s="146"/>
      <c r="AR531" s="146"/>
      <c r="AS531" s="146"/>
      <c r="AT531" s="146"/>
      <c r="AU531" s="146"/>
    </row>
    <row r="532" spans="2:47" s="82" customFormat="1" ht="12.95" customHeight="1" x14ac:dyDescent="0.2">
      <c r="B532" s="89"/>
      <c r="AA532" s="146"/>
      <c r="AB532" s="146"/>
      <c r="AC532" s="146"/>
      <c r="AD532" s="146"/>
      <c r="AE532" s="146"/>
      <c r="AG532" s="9"/>
      <c r="AN532" s="146"/>
      <c r="AO532" s="146"/>
      <c r="AP532" s="146"/>
      <c r="AQ532" s="146"/>
      <c r="AR532" s="146"/>
      <c r="AS532" s="146"/>
      <c r="AT532" s="146"/>
      <c r="AU532" s="146"/>
    </row>
    <row r="533" spans="2:47" s="82" customFormat="1" ht="12.95" customHeight="1" x14ac:dyDescent="0.2">
      <c r="B533" s="89"/>
      <c r="AA533" s="146"/>
      <c r="AB533" s="146"/>
      <c r="AC533" s="146"/>
      <c r="AD533" s="146"/>
      <c r="AE533" s="146"/>
      <c r="AG533" s="9"/>
      <c r="AN533" s="146"/>
      <c r="AO533" s="146"/>
      <c r="AP533" s="146"/>
      <c r="AQ533" s="146"/>
      <c r="AR533" s="146"/>
      <c r="AS533" s="146"/>
      <c r="AT533" s="146"/>
      <c r="AU533" s="146"/>
    </row>
    <row r="534" spans="2:47" s="82" customFormat="1" ht="12.95" customHeight="1" x14ac:dyDescent="0.2">
      <c r="B534" s="89"/>
      <c r="AA534" s="146"/>
      <c r="AB534" s="146"/>
      <c r="AC534" s="146"/>
      <c r="AD534" s="146"/>
      <c r="AE534" s="146"/>
      <c r="AG534" s="9"/>
      <c r="AN534" s="146"/>
      <c r="AO534" s="146"/>
      <c r="AP534" s="146"/>
      <c r="AQ534" s="146"/>
      <c r="AR534" s="146"/>
      <c r="AS534" s="146"/>
      <c r="AT534" s="146"/>
      <c r="AU534" s="146"/>
    </row>
    <row r="535" spans="2:47" s="82" customFormat="1" ht="12.95" customHeight="1" x14ac:dyDescent="0.2">
      <c r="B535" s="89"/>
      <c r="AA535" s="146"/>
      <c r="AB535" s="146"/>
      <c r="AC535" s="146"/>
      <c r="AD535" s="146"/>
      <c r="AE535" s="146"/>
      <c r="AG535" s="9"/>
      <c r="AN535" s="146"/>
      <c r="AO535" s="146"/>
      <c r="AP535" s="146"/>
      <c r="AQ535" s="146"/>
      <c r="AR535" s="146"/>
      <c r="AS535" s="146"/>
      <c r="AT535" s="146"/>
      <c r="AU535" s="146"/>
    </row>
    <row r="536" spans="2:47" s="82" customFormat="1" ht="12.95" customHeight="1" x14ac:dyDescent="0.2">
      <c r="B536" s="89"/>
      <c r="AA536" s="146"/>
      <c r="AB536" s="146"/>
      <c r="AC536" s="146"/>
      <c r="AD536" s="146"/>
      <c r="AE536" s="146"/>
      <c r="AG536" s="9"/>
      <c r="AN536" s="146"/>
      <c r="AO536" s="146"/>
      <c r="AP536" s="146"/>
      <c r="AQ536" s="146"/>
      <c r="AR536" s="146"/>
      <c r="AS536" s="146"/>
      <c r="AT536" s="146"/>
      <c r="AU536" s="146"/>
    </row>
    <row r="537" spans="2:47" s="82" customFormat="1" ht="12.95" customHeight="1" x14ac:dyDescent="0.2">
      <c r="B537" s="89"/>
      <c r="AA537" s="146"/>
      <c r="AB537" s="146"/>
      <c r="AC537" s="146"/>
      <c r="AD537" s="146"/>
      <c r="AE537" s="146"/>
      <c r="AG537" s="9"/>
      <c r="AN537" s="146"/>
      <c r="AO537" s="146"/>
      <c r="AP537" s="146"/>
      <c r="AQ537" s="146"/>
      <c r="AR537" s="146"/>
      <c r="AS537" s="146"/>
      <c r="AT537" s="146"/>
      <c r="AU537" s="146"/>
    </row>
    <row r="538" spans="2:47" s="82" customFormat="1" ht="12.95" customHeight="1" x14ac:dyDescent="0.2">
      <c r="B538" s="89"/>
      <c r="AA538" s="146"/>
      <c r="AB538" s="146"/>
      <c r="AC538" s="146"/>
      <c r="AD538" s="146"/>
      <c r="AE538" s="146"/>
      <c r="AG538" s="9"/>
      <c r="AN538" s="146"/>
      <c r="AO538" s="146"/>
      <c r="AP538" s="146"/>
      <c r="AQ538" s="146"/>
      <c r="AR538" s="146"/>
      <c r="AS538" s="146"/>
      <c r="AT538" s="146"/>
      <c r="AU538" s="146"/>
    </row>
    <row r="539" spans="2:47" s="82" customFormat="1" ht="12.95" customHeight="1" x14ac:dyDescent="0.2">
      <c r="B539" s="89"/>
      <c r="AA539" s="146"/>
      <c r="AB539" s="146"/>
      <c r="AC539" s="146"/>
      <c r="AD539" s="146"/>
      <c r="AE539" s="146"/>
      <c r="AG539" s="9"/>
      <c r="AN539" s="146"/>
      <c r="AO539" s="146"/>
      <c r="AP539" s="146"/>
      <c r="AQ539" s="146"/>
      <c r="AR539" s="146"/>
      <c r="AS539" s="146"/>
      <c r="AT539" s="146"/>
      <c r="AU539" s="146"/>
    </row>
    <row r="540" spans="2:47" s="82" customFormat="1" ht="12.95" customHeight="1" x14ac:dyDescent="0.2">
      <c r="B540" s="89"/>
      <c r="AA540" s="146"/>
      <c r="AB540" s="146"/>
      <c r="AC540" s="146"/>
      <c r="AD540" s="146"/>
      <c r="AE540" s="146"/>
      <c r="AG540" s="9"/>
      <c r="AN540" s="146"/>
      <c r="AO540" s="146"/>
      <c r="AP540" s="146"/>
      <c r="AQ540" s="146"/>
      <c r="AR540" s="146"/>
      <c r="AS540" s="146"/>
      <c r="AT540" s="146"/>
      <c r="AU540" s="146"/>
    </row>
    <row r="541" spans="2:47" s="82" customFormat="1" ht="12.95" customHeight="1" x14ac:dyDescent="0.2">
      <c r="B541" s="89"/>
      <c r="AA541" s="146"/>
      <c r="AB541" s="146"/>
      <c r="AC541" s="146"/>
      <c r="AD541" s="146"/>
      <c r="AE541" s="146"/>
      <c r="AG541" s="9"/>
      <c r="AN541" s="146"/>
      <c r="AO541" s="146"/>
      <c r="AP541" s="146"/>
      <c r="AQ541" s="146"/>
      <c r="AR541" s="146"/>
      <c r="AS541" s="146"/>
      <c r="AT541" s="146"/>
      <c r="AU541" s="146"/>
    </row>
    <row r="542" spans="2:47" s="82" customFormat="1" ht="12.95" customHeight="1" x14ac:dyDescent="0.2">
      <c r="B542" s="89"/>
      <c r="AA542" s="146"/>
      <c r="AB542" s="146"/>
      <c r="AC542" s="146"/>
      <c r="AD542" s="146"/>
      <c r="AE542" s="146"/>
      <c r="AG542" s="9"/>
      <c r="AN542" s="146"/>
      <c r="AO542" s="146"/>
      <c r="AP542" s="146"/>
      <c r="AQ542" s="146"/>
      <c r="AR542" s="146"/>
      <c r="AS542" s="146"/>
      <c r="AT542" s="146"/>
      <c r="AU542" s="146"/>
    </row>
    <row r="543" spans="2:47" s="82" customFormat="1" ht="12.95" customHeight="1" x14ac:dyDescent="0.2">
      <c r="B543" s="89"/>
      <c r="AA543" s="146"/>
      <c r="AB543" s="146"/>
      <c r="AC543" s="146"/>
      <c r="AD543" s="146"/>
      <c r="AE543" s="146"/>
      <c r="AG543" s="9"/>
      <c r="AN543" s="146"/>
      <c r="AO543" s="146"/>
      <c r="AP543" s="146"/>
      <c r="AQ543" s="146"/>
      <c r="AR543" s="146"/>
      <c r="AS543" s="146"/>
      <c r="AT543" s="146"/>
      <c r="AU543" s="146"/>
    </row>
    <row r="544" spans="2:47" s="82" customFormat="1" ht="12.95" customHeight="1" x14ac:dyDescent="0.2">
      <c r="B544" s="89"/>
      <c r="AA544" s="146"/>
      <c r="AB544" s="146"/>
      <c r="AC544" s="146"/>
      <c r="AD544" s="146"/>
      <c r="AE544" s="146"/>
      <c r="AG544" s="9"/>
      <c r="AN544" s="146"/>
      <c r="AO544" s="146"/>
      <c r="AP544" s="146"/>
      <c r="AQ544" s="146"/>
      <c r="AR544" s="146"/>
      <c r="AS544" s="146"/>
      <c r="AT544" s="146"/>
      <c r="AU544" s="146"/>
    </row>
    <row r="545" spans="2:47" s="82" customFormat="1" ht="12.95" customHeight="1" x14ac:dyDescent="0.2">
      <c r="B545" s="89"/>
      <c r="AA545" s="146"/>
      <c r="AB545" s="146"/>
      <c r="AC545" s="146"/>
      <c r="AD545" s="146"/>
      <c r="AE545" s="146"/>
      <c r="AG545" s="9"/>
      <c r="AN545" s="146"/>
      <c r="AO545" s="146"/>
      <c r="AP545" s="146"/>
      <c r="AQ545" s="146"/>
      <c r="AR545" s="146"/>
      <c r="AS545" s="146"/>
      <c r="AT545" s="146"/>
      <c r="AU545" s="146"/>
    </row>
    <row r="546" spans="2:47" s="82" customFormat="1" ht="12.95" customHeight="1" x14ac:dyDescent="0.2">
      <c r="B546" s="89"/>
      <c r="AA546" s="146"/>
      <c r="AB546" s="146"/>
      <c r="AC546" s="146"/>
      <c r="AD546" s="146"/>
      <c r="AE546" s="146"/>
      <c r="AG546" s="9"/>
      <c r="AN546" s="146"/>
      <c r="AO546" s="146"/>
      <c r="AP546" s="146"/>
      <c r="AQ546" s="146"/>
      <c r="AR546" s="146"/>
      <c r="AS546" s="146"/>
      <c r="AT546" s="146"/>
      <c r="AU546" s="146"/>
    </row>
    <row r="547" spans="2:47" s="82" customFormat="1" ht="12.95" customHeight="1" x14ac:dyDescent="0.2">
      <c r="B547" s="89"/>
      <c r="AA547" s="146"/>
      <c r="AB547" s="146"/>
      <c r="AC547" s="146"/>
      <c r="AD547" s="146"/>
      <c r="AE547" s="146"/>
      <c r="AG547" s="9"/>
      <c r="AN547" s="146"/>
      <c r="AO547" s="146"/>
      <c r="AP547" s="146"/>
      <c r="AQ547" s="146"/>
      <c r="AR547" s="146"/>
      <c r="AS547" s="146"/>
      <c r="AT547" s="146"/>
      <c r="AU547" s="146"/>
    </row>
    <row r="548" spans="2:47" s="82" customFormat="1" ht="12.95" customHeight="1" x14ac:dyDescent="0.2">
      <c r="B548" s="89"/>
      <c r="AA548" s="146"/>
      <c r="AB548" s="146"/>
      <c r="AC548" s="146"/>
      <c r="AD548" s="146"/>
      <c r="AE548" s="146"/>
      <c r="AG548" s="9"/>
      <c r="AN548" s="146"/>
      <c r="AO548" s="146"/>
      <c r="AP548" s="146"/>
      <c r="AQ548" s="146"/>
      <c r="AR548" s="146"/>
      <c r="AS548" s="146"/>
      <c r="AT548" s="146"/>
      <c r="AU548" s="146"/>
    </row>
    <row r="549" spans="2:47" s="82" customFormat="1" ht="12.95" customHeight="1" x14ac:dyDescent="0.2">
      <c r="B549" s="89"/>
      <c r="AA549" s="146"/>
      <c r="AB549" s="146"/>
      <c r="AC549" s="146"/>
      <c r="AD549" s="146"/>
      <c r="AE549" s="146"/>
      <c r="AG549" s="9"/>
      <c r="AN549" s="146"/>
      <c r="AO549" s="146"/>
      <c r="AP549" s="146"/>
      <c r="AQ549" s="146"/>
      <c r="AR549" s="146"/>
      <c r="AS549" s="146"/>
      <c r="AT549" s="146"/>
      <c r="AU549" s="146"/>
    </row>
    <row r="550" spans="2:47" s="82" customFormat="1" ht="12.95" customHeight="1" x14ac:dyDescent="0.2">
      <c r="B550" s="89"/>
      <c r="AA550" s="146"/>
      <c r="AB550" s="146"/>
      <c r="AC550" s="146"/>
      <c r="AD550" s="146"/>
      <c r="AE550" s="146"/>
      <c r="AG550" s="9"/>
      <c r="AN550" s="146"/>
      <c r="AO550" s="146"/>
      <c r="AP550" s="146"/>
      <c r="AQ550" s="146"/>
      <c r="AR550" s="146"/>
      <c r="AS550" s="146"/>
      <c r="AT550" s="146"/>
      <c r="AU550" s="146"/>
    </row>
    <row r="551" spans="2:47" s="82" customFormat="1" ht="12.95" customHeight="1" x14ac:dyDescent="0.2">
      <c r="B551" s="89"/>
      <c r="AA551" s="146"/>
      <c r="AB551" s="146"/>
      <c r="AC551" s="146"/>
      <c r="AD551" s="146"/>
      <c r="AE551" s="146"/>
      <c r="AG551" s="9"/>
      <c r="AN551" s="146"/>
      <c r="AO551" s="146"/>
      <c r="AP551" s="146"/>
      <c r="AQ551" s="146"/>
      <c r="AR551" s="146"/>
      <c r="AS551" s="146"/>
      <c r="AT551" s="146"/>
      <c r="AU551" s="146"/>
    </row>
    <row r="552" spans="2:47" s="82" customFormat="1" ht="12.95" customHeight="1" x14ac:dyDescent="0.2">
      <c r="B552" s="89"/>
      <c r="AA552" s="146"/>
      <c r="AB552" s="146"/>
      <c r="AC552" s="146"/>
      <c r="AD552" s="146"/>
      <c r="AE552" s="146"/>
      <c r="AG552" s="9"/>
      <c r="AN552" s="146"/>
      <c r="AO552" s="146"/>
      <c r="AP552" s="146"/>
      <c r="AQ552" s="146"/>
      <c r="AR552" s="146"/>
      <c r="AS552" s="146"/>
      <c r="AT552" s="146"/>
      <c r="AU552" s="146"/>
    </row>
    <row r="553" spans="2:47" s="82" customFormat="1" ht="12.95" customHeight="1" x14ac:dyDescent="0.2">
      <c r="B553" s="89"/>
      <c r="AA553" s="146"/>
      <c r="AB553" s="146"/>
      <c r="AC553" s="146"/>
      <c r="AD553" s="146"/>
      <c r="AE553" s="146"/>
      <c r="AG553" s="9"/>
      <c r="AN553" s="146"/>
      <c r="AO553" s="146"/>
      <c r="AP553" s="146"/>
      <c r="AQ553" s="146"/>
      <c r="AR553" s="146"/>
      <c r="AS553" s="146"/>
      <c r="AT553" s="146"/>
      <c r="AU553" s="146"/>
    </row>
    <row r="554" spans="2:47" s="82" customFormat="1" ht="12.95" customHeight="1" x14ac:dyDescent="0.2">
      <c r="B554" s="89"/>
      <c r="AA554" s="146"/>
      <c r="AB554" s="146"/>
      <c r="AC554" s="146"/>
      <c r="AD554" s="146"/>
      <c r="AE554" s="146"/>
      <c r="AG554" s="9"/>
      <c r="AN554" s="146"/>
      <c r="AO554" s="146"/>
      <c r="AP554" s="146"/>
      <c r="AQ554" s="146"/>
      <c r="AR554" s="146"/>
      <c r="AS554" s="146"/>
      <c r="AT554" s="146"/>
      <c r="AU554" s="146"/>
    </row>
    <row r="555" spans="2:47" s="82" customFormat="1" ht="12.95" customHeight="1" x14ac:dyDescent="0.2">
      <c r="B555" s="89"/>
      <c r="AA555" s="146"/>
      <c r="AB555" s="146"/>
      <c r="AC555" s="146"/>
      <c r="AD555" s="146"/>
      <c r="AE555" s="146"/>
      <c r="AG555" s="9"/>
      <c r="AN555" s="146"/>
      <c r="AO555" s="146"/>
      <c r="AP555" s="146"/>
      <c r="AQ555" s="146"/>
      <c r="AR555" s="146"/>
      <c r="AS555" s="146"/>
      <c r="AT555" s="146"/>
      <c r="AU555" s="146"/>
    </row>
    <row r="556" spans="2:47" s="82" customFormat="1" ht="12.95" customHeight="1" x14ac:dyDescent="0.2">
      <c r="B556" s="89"/>
      <c r="AA556" s="146"/>
      <c r="AB556" s="146"/>
      <c r="AC556" s="146"/>
      <c r="AD556" s="146"/>
      <c r="AE556" s="146"/>
      <c r="AG556" s="9"/>
      <c r="AN556" s="146"/>
      <c r="AO556" s="146"/>
      <c r="AP556" s="146"/>
      <c r="AQ556" s="146"/>
      <c r="AR556" s="146"/>
      <c r="AS556" s="146"/>
      <c r="AT556" s="146"/>
      <c r="AU556" s="146"/>
    </row>
    <row r="557" spans="2:47" s="82" customFormat="1" ht="12.95" customHeight="1" x14ac:dyDescent="0.2">
      <c r="B557" s="89"/>
      <c r="AA557" s="146"/>
      <c r="AB557" s="146"/>
      <c r="AC557" s="146"/>
      <c r="AD557" s="146"/>
      <c r="AE557" s="146"/>
      <c r="AG557" s="9"/>
      <c r="AN557" s="146"/>
      <c r="AO557" s="146"/>
      <c r="AP557" s="146"/>
      <c r="AQ557" s="146"/>
      <c r="AR557" s="146"/>
      <c r="AS557" s="146"/>
      <c r="AT557" s="146"/>
      <c r="AU557" s="146"/>
    </row>
    <row r="558" spans="2:47" s="82" customFormat="1" ht="12.95" customHeight="1" x14ac:dyDescent="0.2">
      <c r="B558" s="89"/>
      <c r="AA558" s="146"/>
      <c r="AB558" s="146"/>
      <c r="AC558" s="146"/>
      <c r="AD558" s="146"/>
      <c r="AE558" s="146"/>
      <c r="AG558" s="9"/>
      <c r="AN558" s="146"/>
      <c r="AO558" s="146"/>
      <c r="AP558" s="146"/>
      <c r="AQ558" s="146"/>
      <c r="AR558" s="146"/>
      <c r="AS558" s="146"/>
      <c r="AT558" s="146"/>
      <c r="AU558" s="146"/>
    </row>
    <row r="559" spans="2:47" s="82" customFormat="1" ht="12.95" customHeight="1" x14ac:dyDescent="0.2">
      <c r="B559" s="89"/>
      <c r="AA559" s="146"/>
      <c r="AB559" s="146"/>
      <c r="AC559" s="146"/>
      <c r="AD559" s="146"/>
      <c r="AE559" s="146"/>
      <c r="AG559" s="9"/>
      <c r="AN559" s="146"/>
      <c r="AO559" s="146"/>
      <c r="AP559" s="146"/>
      <c r="AQ559" s="146"/>
      <c r="AR559" s="146"/>
      <c r="AS559" s="146"/>
      <c r="AT559" s="146"/>
      <c r="AU559" s="146"/>
    </row>
    <row r="560" spans="2:47" s="82" customFormat="1" ht="12.95" customHeight="1" x14ac:dyDescent="0.2">
      <c r="B560" s="89"/>
      <c r="AA560" s="146"/>
      <c r="AB560" s="146"/>
      <c r="AC560" s="146"/>
      <c r="AD560" s="146"/>
      <c r="AE560" s="146"/>
      <c r="AG560" s="9"/>
      <c r="AN560" s="146"/>
      <c r="AO560" s="146"/>
      <c r="AP560" s="146"/>
      <c r="AQ560" s="146"/>
      <c r="AR560" s="146"/>
      <c r="AS560" s="146"/>
      <c r="AT560" s="146"/>
      <c r="AU560" s="146"/>
    </row>
    <row r="561" spans="2:47" s="82" customFormat="1" ht="12.95" customHeight="1" x14ac:dyDescent="0.2">
      <c r="B561" s="89"/>
      <c r="AA561" s="146"/>
      <c r="AB561" s="146"/>
      <c r="AC561" s="146"/>
      <c r="AD561" s="146"/>
      <c r="AE561" s="146"/>
      <c r="AG561" s="9"/>
      <c r="AN561" s="146"/>
      <c r="AO561" s="146"/>
      <c r="AP561" s="146"/>
      <c r="AQ561" s="146"/>
      <c r="AR561" s="146"/>
      <c r="AS561" s="146"/>
      <c r="AT561" s="146"/>
      <c r="AU561" s="146"/>
    </row>
    <row r="562" spans="2:47" s="82" customFormat="1" ht="12.95" customHeight="1" x14ac:dyDescent="0.2">
      <c r="B562" s="89"/>
      <c r="AA562" s="146"/>
      <c r="AB562" s="146"/>
      <c r="AC562" s="146"/>
      <c r="AD562" s="146"/>
      <c r="AE562" s="146"/>
      <c r="AG562" s="9"/>
      <c r="AN562" s="146"/>
      <c r="AO562" s="146"/>
      <c r="AP562" s="146"/>
      <c r="AQ562" s="146"/>
      <c r="AR562" s="146"/>
      <c r="AS562" s="146"/>
      <c r="AT562" s="146"/>
      <c r="AU562" s="146"/>
    </row>
    <row r="563" spans="2:47" s="82" customFormat="1" ht="12.95" customHeight="1" x14ac:dyDescent="0.2">
      <c r="B563" s="89"/>
      <c r="AA563" s="146"/>
      <c r="AB563" s="146"/>
      <c r="AC563" s="146"/>
      <c r="AD563" s="146"/>
      <c r="AE563" s="146"/>
      <c r="AG563" s="9"/>
      <c r="AN563" s="146"/>
      <c r="AO563" s="146"/>
      <c r="AP563" s="146"/>
      <c r="AQ563" s="146"/>
      <c r="AR563" s="146"/>
      <c r="AS563" s="146"/>
      <c r="AT563" s="146"/>
      <c r="AU563" s="146"/>
    </row>
    <row r="564" spans="2:47" s="82" customFormat="1" ht="12.95" customHeight="1" x14ac:dyDescent="0.2">
      <c r="B564" s="89"/>
      <c r="AA564" s="146"/>
      <c r="AB564" s="146"/>
      <c r="AC564" s="146"/>
      <c r="AD564" s="146"/>
      <c r="AE564" s="146"/>
      <c r="AG564" s="9"/>
      <c r="AN564" s="146"/>
      <c r="AO564" s="146"/>
      <c r="AP564" s="146"/>
      <c r="AQ564" s="146"/>
      <c r="AR564" s="146"/>
      <c r="AS564" s="146"/>
      <c r="AT564" s="146"/>
      <c r="AU564" s="146"/>
    </row>
    <row r="565" spans="2:47" s="82" customFormat="1" ht="12.95" customHeight="1" x14ac:dyDescent="0.2">
      <c r="B565" s="89"/>
      <c r="AA565" s="146"/>
      <c r="AB565" s="146"/>
      <c r="AC565" s="146"/>
      <c r="AD565" s="146"/>
      <c r="AE565" s="146"/>
      <c r="AG565" s="9"/>
      <c r="AN565" s="146"/>
      <c r="AO565" s="146"/>
      <c r="AP565" s="146"/>
      <c r="AQ565" s="146"/>
      <c r="AR565" s="146"/>
      <c r="AS565" s="146"/>
      <c r="AT565" s="146"/>
      <c r="AU565" s="146"/>
    </row>
    <row r="566" spans="2:47" s="82" customFormat="1" ht="12.95" customHeight="1" x14ac:dyDescent="0.2">
      <c r="B566" s="89"/>
      <c r="AA566" s="146"/>
      <c r="AB566" s="146"/>
      <c r="AC566" s="146"/>
      <c r="AD566" s="146"/>
      <c r="AE566" s="146"/>
      <c r="AG566" s="9"/>
      <c r="AN566" s="146"/>
      <c r="AO566" s="146"/>
      <c r="AP566" s="146"/>
      <c r="AQ566" s="146"/>
      <c r="AR566" s="146"/>
      <c r="AS566" s="146"/>
      <c r="AT566" s="146"/>
      <c r="AU566" s="146"/>
    </row>
    <row r="567" spans="2:47" s="82" customFormat="1" ht="12.95" customHeight="1" x14ac:dyDescent="0.2">
      <c r="B567" s="89"/>
      <c r="AA567" s="146"/>
      <c r="AB567" s="146"/>
      <c r="AC567" s="146"/>
      <c r="AD567" s="146"/>
      <c r="AE567" s="146"/>
      <c r="AG567" s="9"/>
      <c r="AN567" s="146"/>
      <c r="AO567" s="146"/>
      <c r="AP567" s="146"/>
      <c r="AQ567" s="146"/>
      <c r="AR567" s="146"/>
      <c r="AS567" s="146"/>
      <c r="AT567" s="146"/>
      <c r="AU567" s="146"/>
    </row>
    <row r="568" spans="2:47" s="82" customFormat="1" ht="12.95" customHeight="1" x14ac:dyDescent="0.2">
      <c r="B568" s="89"/>
      <c r="AA568" s="146"/>
      <c r="AB568" s="146"/>
      <c r="AC568" s="146"/>
      <c r="AD568" s="146"/>
      <c r="AE568" s="146"/>
      <c r="AG568" s="9"/>
      <c r="AN568" s="146"/>
      <c r="AO568" s="146"/>
      <c r="AP568" s="146"/>
      <c r="AQ568" s="146"/>
      <c r="AR568" s="146"/>
      <c r="AS568" s="146"/>
      <c r="AT568" s="146"/>
      <c r="AU568" s="146"/>
    </row>
    <row r="569" spans="2:47" s="82" customFormat="1" ht="12.95" customHeight="1" x14ac:dyDescent="0.2">
      <c r="B569" s="89"/>
      <c r="AA569" s="146"/>
      <c r="AB569" s="146"/>
      <c r="AC569" s="146"/>
      <c r="AD569" s="146"/>
      <c r="AE569" s="146"/>
      <c r="AG569" s="9"/>
      <c r="AN569" s="146"/>
      <c r="AO569" s="146"/>
      <c r="AP569" s="146"/>
      <c r="AQ569" s="146"/>
      <c r="AR569" s="146"/>
      <c r="AS569" s="146"/>
      <c r="AT569" s="146"/>
      <c r="AU569" s="146"/>
    </row>
    <row r="570" spans="2:47" s="82" customFormat="1" ht="12.95" customHeight="1" x14ac:dyDescent="0.2">
      <c r="B570" s="89"/>
      <c r="AA570" s="146"/>
      <c r="AB570" s="146"/>
      <c r="AC570" s="146"/>
      <c r="AD570" s="146"/>
      <c r="AE570" s="146"/>
      <c r="AG570" s="9"/>
      <c r="AN570" s="146"/>
      <c r="AO570" s="146"/>
      <c r="AP570" s="146"/>
      <c r="AQ570" s="146"/>
      <c r="AR570" s="146"/>
      <c r="AS570" s="146"/>
      <c r="AT570" s="146"/>
      <c r="AU570" s="146"/>
    </row>
    <row r="571" spans="2:47" s="82" customFormat="1" ht="12.95" customHeight="1" x14ac:dyDescent="0.2">
      <c r="B571" s="89"/>
      <c r="AA571" s="146"/>
      <c r="AB571" s="146"/>
      <c r="AC571" s="146"/>
      <c r="AD571" s="146"/>
      <c r="AE571" s="146"/>
      <c r="AG571" s="9"/>
      <c r="AN571" s="146"/>
      <c r="AO571" s="146"/>
      <c r="AP571" s="146"/>
      <c r="AQ571" s="146"/>
      <c r="AR571" s="146"/>
      <c r="AS571" s="146"/>
      <c r="AT571" s="146"/>
      <c r="AU571" s="146"/>
    </row>
    <row r="572" spans="2:47" s="82" customFormat="1" ht="12.95" customHeight="1" x14ac:dyDescent="0.2">
      <c r="B572" s="89"/>
      <c r="AA572" s="146"/>
      <c r="AB572" s="146"/>
      <c r="AC572" s="146"/>
      <c r="AD572" s="146"/>
      <c r="AE572" s="146"/>
      <c r="AG572" s="9"/>
      <c r="AN572" s="146"/>
      <c r="AO572" s="146"/>
      <c r="AP572" s="146"/>
      <c r="AQ572" s="146"/>
      <c r="AR572" s="146"/>
      <c r="AS572" s="146"/>
      <c r="AT572" s="146"/>
      <c r="AU572" s="146"/>
    </row>
    <row r="573" spans="2:47" s="82" customFormat="1" ht="12.95" customHeight="1" x14ac:dyDescent="0.2">
      <c r="B573" s="89"/>
      <c r="AA573" s="146"/>
      <c r="AB573" s="146"/>
      <c r="AC573" s="146"/>
      <c r="AD573" s="146"/>
      <c r="AE573" s="146"/>
      <c r="AG573" s="9"/>
      <c r="AN573" s="146"/>
      <c r="AO573" s="146"/>
      <c r="AP573" s="146"/>
      <c r="AQ573" s="146"/>
      <c r="AR573" s="146"/>
      <c r="AS573" s="146"/>
      <c r="AT573" s="146"/>
      <c r="AU573" s="146"/>
    </row>
    <row r="574" spans="2:47" s="82" customFormat="1" ht="12.95" customHeight="1" x14ac:dyDescent="0.2">
      <c r="B574" s="89"/>
      <c r="AA574" s="146"/>
      <c r="AB574" s="146"/>
      <c r="AC574" s="146"/>
      <c r="AD574" s="146"/>
      <c r="AE574" s="146"/>
      <c r="AG574" s="9"/>
      <c r="AN574" s="146"/>
      <c r="AO574" s="146"/>
      <c r="AP574" s="146"/>
      <c r="AQ574" s="146"/>
      <c r="AR574" s="146"/>
      <c r="AS574" s="146"/>
      <c r="AT574" s="146"/>
      <c r="AU574" s="146"/>
    </row>
    <row r="575" spans="2:47" s="82" customFormat="1" ht="12.95" customHeight="1" x14ac:dyDescent="0.2">
      <c r="B575" s="89"/>
      <c r="AA575" s="146"/>
      <c r="AB575" s="146"/>
      <c r="AC575" s="146"/>
      <c r="AD575" s="146"/>
      <c r="AE575" s="146"/>
      <c r="AG575" s="9"/>
      <c r="AN575" s="146"/>
      <c r="AO575" s="146"/>
      <c r="AP575" s="146"/>
      <c r="AQ575" s="146"/>
      <c r="AR575" s="146"/>
      <c r="AS575" s="146"/>
      <c r="AT575" s="146"/>
      <c r="AU575" s="146"/>
    </row>
    <row r="576" spans="2:47" s="82" customFormat="1" ht="12.95" customHeight="1" x14ac:dyDescent="0.2">
      <c r="B576" s="89"/>
      <c r="AA576" s="146"/>
      <c r="AB576" s="146"/>
      <c r="AC576" s="146"/>
      <c r="AD576" s="146"/>
      <c r="AE576" s="146"/>
      <c r="AG576" s="9"/>
      <c r="AN576" s="146"/>
      <c r="AO576" s="146"/>
      <c r="AP576" s="146"/>
      <c r="AQ576" s="146"/>
      <c r="AR576" s="146"/>
      <c r="AS576" s="146"/>
      <c r="AT576" s="146"/>
      <c r="AU576" s="146"/>
    </row>
    <row r="577" spans="2:47" s="82" customFormat="1" ht="12.95" customHeight="1" x14ac:dyDescent="0.2">
      <c r="B577" s="89"/>
      <c r="AA577" s="146"/>
      <c r="AB577" s="146"/>
      <c r="AC577" s="146"/>
      <c r="AD577" s="146"/>
      <c r="AE577" s="146"/>
      <c r="AG577" s="9"/>
      <c r="AN577" s="146"/>
      <c r="AO577" s="146"/>
      <c r="AP577" s="146"/>
      <c r="AQ577" s="146"/>
      <c r="AR577" s="146"/>
      <c r="AS577" s="146"/>
      <c r="AT577" s="146"/>
      <c r="AU577" s="146"/>
    </row>
    <row r="578" spans="2:47" s="82" customFormat="1" ht="12.95" customHeight="1" x14ac:dyDescent="0.2">
      <c r="B578" s="89"/>
      <c r="AA578" s="146"/>
      <c r="AB578" s="146"/>
      <c r="AC578" s="146"/>
      <c r="AD578" s="146"/>
      <c r="AE578" s="146"/>
      <c r="AG578" s="9"/>
      <c r="AN578" s="146"/>
      <c r="AO578" s="146"/>
      <c r="AP578" s="146"/>
      <c r="AQ578" s="146"/>
      <c r="AR578" s="146"/>
      <c r="AS578" s="146"/>
      <c r="AT578" s="146"/>
      <c r="AU578" s="146"/>
    </row>
    <row r="579" spans="2:47" s="82" customFormat="1" ht="12.95" customHeight="1" x14ac:dyDescent="0.2">
      <c r="B579" s="89"/>
      <c r="AA579" s="146"/>
      <c r="AB579" s="146"/>
      <c r="AC579" s="146"/>
      <c r="AD579" s="146"/>
      <c r="AE579" s="146"/>
      <c r="AG579" s="9"/>
      <c r="AN579" s="146"/>
      <c r="AO579" s="146"/>
      <c r="AP579" s="146"/>
      <c r="AQ579" s="146"/>
      <c r="AR579" s="146"/>
      <c r="AS579" s="146"/>
      <c r="AT579" s="146"/>
      <c r="AU579" s="146"/>
    </row>
    <row r="580" spans="2:47" s="82" customFormat="1" ht="12.95" customHeight="1" x14ac:dyDescent="0.2">
      <c r="B580" s="89"/>
      <c r="AA580" s="146"/>
      <c r="AB580" s="146"/>
      <c r="AC580" s="146"/>
      <c r="AD580" s="146"/>
      <c r="AE580" s="146"/>
      <c r="AG580" s="9"/>
      <c r="AN580" s="146"/>
      <c r="AO580" s="146"/>
      <c r="AP580" s="146"/>
      <c r="AQ580" s="146"/>
      <c r="AR580" s="146"/>
      <c r="AS580" s="146"/>
      <c r="AT580" s="146"/>
      <c r="AU580" s="146"/>
    </row>
    <row r="581" spans="2:47" s="82" customFormat="1" ht="12.95" customHeight="1" x14ac:dyDescent="0.2">
      <c r="B581" s="89"/>
      <c r="AA581" s="146"/>
      <c r="AB581" s="146"/>
      <c r="AC581" s="146"/>
      <c r="AD581" s="146"/>
      <c r="AE581" s="146"/>
      <c r="AG581" s="9"/>
      <c r="AN581" s="146"/>
      <c r="AO581" s="146"/>
      <c r="AP581" s="146"/>
      <c r="AQ581" s="146"/>
      <c r="AR581" s="146"/>
      <c r="AS581" s="146"/>
      <c r="AT581" s="146"/>
      <c r="AU581" s="146"/>
    </row>
    <row r="582" spans="2:47" s="82" customFormat="1" ht="12.95" customHeight="1" x14ac:dyDescent="0.2">
      <c r="B582" s="89"/>
      <c r="AA582" s="146"/>
      <c r="AB582" s="146"/>
      <c r="AC582" s="146"/>
      <c r="AD582" s="146"/>
      <c r="AE582" s="146"/>
      <c r="AG582" s="9"/>
      <c r="AN582" s="146"/>
      <c r="AO582" s="146"/>
      <c r="AP582" s="146"/>
      <c r="AQ582" s="146"/>
      <c r="AR582" s="146"/>
      <c r="AS582" s="146"/>
      <c r="AT582" s="146"/>
      <c r="AU582" s="146"/>
    </row>
    <row r="583" spans="2:47" s="82" customFormat="1" ht="12.95" customHeight="1" x14ac:dyDescent="0.2">
      <c r="B583" s="89"/>
      <c r="AA583" s="146"/>
      <c r="AB583" s="146"/>
      <c r="AC583" s="146"/>
      <c r="AD583" s="146"/>
      <c r="AE583" s="146"/>
      <c r="AG583" s="9"/>
      <c r="AN583" s="146"/>
      <c r="AO583" s="146"/>
      <c r="AP583" s="146"/>
      <c r="AQ583" s="146"/>
      <c r="AR583" s="146"/>
      <c r="AS583" s="146"/>
      <c r="AT583" s="146"/>
      <c r="AU583" s="146"/>
    </row>
    <row r="584" spans="2:47" s="82" customFormat="1" ht="12.95" customHeight="1" x14ac:dyDescent="0.2">
      <c r="B584" s="89"/>
      <c r="AA584" s="146"/>
      <c r="AB584" s="146"/>
      <c r="AC584" s="146"/>
      <c r="AD584" s="146"/>
      <c r="AE584" s="146"/>
      <c r="AG584" s="9"/>
      <c r="AN584" s="146"/>
      <c r="AO584" s="146"/>
      <c r="AP584" s="146"/>
      <c r="AQ584" s="146"/>
      <c r="AR584" s="146"/>
      <c r="AS584" s="146"/>
      <c r="AT584" s="146"/>
      <c r="AU584" s="146"/>
    </row>
    <row r="585" spans="2:47" s="82" customFormat="1" ht="12.95" customHeight="1" x14ac:dyDescent="0.2">
      <c r="B585" s="89"/>
      <c r="AA585" s="146"/>
      <c r="AB585" s="146"/>
      <c r="AC585" s="146"/>
      <c r="AD585" s="146"/>
      <c r="AE585" s="146"/>
      <c r="AG585" s="9"/>
      <c r="AN585" s="146"/>
      <c r="AO585" s="146"/>
      <c r="AP585" s="146"/>
      <c r="AQ585" s="146"/>
      <c r="AR585" s="146"/>
      <c r="AS585" s="146"/>
      <c r="AT585" s="146"/>
      <c r="AU585" s="146"/>
    </row>
    <row r="586" spans="2:47" s="82" customFormat="1" ht="12.95" customHeight="1" x14ac:dyDescent="0.2">
      <c r="B586" s="89"/>
      <c r="AA586" s="146"/>
      <c r="AB586" s="146"/>
      <c r="AC586" s="146"/>
      <c r="AD586" s="146"/>
      <c r="AE586" s="146"/>
      <c r="AG586" s="9"/>
      <c r="AN586" s="146"/>
      <c r="AO586" s="146"/>
      <c r="AP586" s="146"/>
      <c r="AQ586" s="146"/>
      <c r="AR586" s="146"/>
      <c r="AS586" s="146"/>
      <c r="AT586" s="146"/>
      <c r="AU586" s="146"/>
    </row>
    <row r="587" spans="2:47" s="82" customFormat="1" ht="12.95" customHeight="1" x14ac:dyDescent="0.2">
      <c r="B587" s="89"/>
      <c r="AA587" s="146"/>
      <c r="AB587" s="146"/>
      <c r="AC587" s="146"/>
      <c r="AD587" s="146"/>
      <c r="AE587" s="146"/>
      <c r="AG587" s="9"/>
      <c r="AN587" s="146"/>
      <c r="AO587" s="146"/>
      <c r="AP587" s="146"/>
      <c r="AQ587" s="146"/>
      <c r="AR587" s="146"/>
      <c r="AS587" s="146"/>
      <c r="AT587" s="146"/>
      <c r="AU587" s="146"/>
    </row>
    <row r="588" spans="2:47" s="82" customFormat="1" ht="12.95" customHeight="1" x14ac:dyDescent="0.2">
      <c r="B588" s="89"/>
      <c r="AA588" s="146"/>
      <c r="AB588" s="146"/>
      <c r="AC588" s="146"/>
      <c r="AD588" s="146"/>
      <c r="AE588" s="146"/>
      <c r="AG588" s="9"/>
      <c r="AN588" s="146"/>
      <c r="AO588" s="146"/>
      <c r="AP588" s="146"/>
      <c r="AQ588" s="146"/>
      <c r="AR588" s="146"/>
      <c r="AS588" s="146"/>
      <c r="AT588" s="146"/>
      <c r="AU588" s="146"/>
    </row>
    <row r="589" spans="2:47" s="82" customFormat="1" ht="12.95" customHeight="1" x14ac:dyDescent="0.2">
      <c r="B589" s="89"/>
      <c r="AA589" s="146"/>
      <c r="AB589" s="146"/>
      <c r="AC589" s="146"/>
      <c r="AD589" s="146"/>
      <c r="AE589" s="146"/>
      <c r="AG589" s="9"/>
      <c r="AN589" s="146"/>
      <c r="AO589" s="146"/>
      <c r="AP589" s="146"/>
      <c r="AQ589" s="146"/>
      <c r="AR589" s="146"/>
      <c r="AS589" s="146"/>
      <c r="AT589" s="146"/>
      <c r="AU589" s="146"/>
    </row>
    <row r="590" spans="2:47" s="82" customFormat="1" ht="12.95" customHeight="1" x14ac:dyDescent="0.2">
      <c r="B590" s="89"/>
      <c r="AA590" s="146"/>
      <c r="AB590" s="146"/>
      <c r="AC590" s="146"/>
      <c r="AD590" s="146"/>
      <c r="AE590" s="146"/>
      <c r="AG590" s="9"/>
      <c r="AN590" s="146"/>
      <c r="AO590" s="146"/>
      <c r="AP590" s="146"/>
      <c r="AQ590" s="146"/>
      <c r="AR590" s="146"/>
      <c r="AS590" s="146"/>
      <c r="AT590" s="146"/>
      <c r="AU590" s="146"/>
    </row>
    <row r="591" spans="2:47" s="82" customFormat="1" ht="12.95" customHeight="1" x14ac:dyDescent="0.2">
      <c r="B591" s="89"/>
      <c r="AA591" s="146"/>
      <c r="AB591" s="146"/>
      <c r="AC591" s="146"/>
      <c r="AD591" s="146"/>
      <c r="AE591" s="146"/>
      <c r="AG591" s="9"/>
      <c r="AN591" s="146"/>
      <c r="AO591" s="146"/>
      <c r="AP591" s="146"/>
      <c r="AQ591" s="146"/>
      <c r="AR591" s="146"/>
      <c r="AS591" s="146"/>
      <c r="AT591" s="146"/>
      <c r="AU591" s="146"/>
    </row>
    <row r="592" spans="2:47" s="82" customFormat="1" ht="12.95" customHeight="1" x14ac:dyDescent="0.2">
      <c r="B592" s="89"/>
      <c r="AA592" s="146"/>
      <c r="AB592" s="146"/>
      <c r="AC592" s="146"/>
      <c r="AD592" s="146"/>
      <c r="AE592" s="146"/>
      <c r="AG592" s="9"/>
      <c r="AN592" s="146"/>
      <c r="AO592" s="146"/>
      <c r="AP592" s="146"/>
      <c r="AQ592" s="146"/>
      <c r="AR592" s="146"/>
      <c r="AS592" s="146"/>
      <c r="AT592" s="146"/>
      <c r="AU592" s="146"/>
    </row>
    <row r="593" spans="2:47" s="82" customFormat="1" ht="12.95" customHeight="1" x14ac:dyDescent="0.2">
      <c r="B593" s="89"/>
      <c r="AA593" s="146"/>
      <c r="AB593" s="146"/>
      <c r="AC593" s="146"/>
      <c r="AD593" s="146"/>
      <c r="AE593" s="146"/>
      <c r="AG593" s="9"/>
      <c r="AN593" s="146"/>
      <c r="AO593" s="146"/>
      <c r="AP593" s="146"/>
      <c r="AQ593" s="146"/>
      <c r="AR593" s="146"/>
      <c r="AS593" s="146"/>
      <c r="AT593" s="146"/>
      <c r="AU593" s="146"/>
    </row>
    <row r="594" spans="2:47" s="82" customFormat="1" ht="12.95" customHeight="1" x14ac:dyDescent="0.2">
      <c r="B594" s="89"/>
      <c r="AA594" s="146"/>
      <c r="AB594" s="146"/>
      <c r="AC594" s="146"/>
      <c r="AD594" s="146"/>
      <c r="AE594" s="146"/>
      <c r="AG594" s="9"/>
      <c r="AN594" s="146"/>
      <c r="AO594" s="146"/>
      <c r="AP594" s="146"/>
      <c r="AQ594" s="146"/>
      <c r="AR594" s="146"/>
      <c r="AS594" s="146"/>
      <c r="AT594" s="146"/>
      <c r="AU594" s="146"/>
    </row>
    <row r="595" spans="2:47" s="82" customFormat="1" ht="12.95" customHeight="1" x14ac:dyDescent="0.2">
      <c r="B595" s="89"/>
      <c r="AA595" s="146"/>
      <c r="AB595" s="146"/>
      <c r="AC595" s="146"/>
      <c r="AD595" s="146"/>
      <c r="AE595" s="146"/>
      <c r="AG595" s="9"/>
      <c r="AN595" s="146"/>
      <c r="AO595" s="146"/>
      <c r="AP595" s="146"/>
      <c r="AQ595" s="146"/>
      <c r="AR595" s="146"/>
      <c r="AS595" s="146"/>
      <c r="AT595" s="146"/>
      <c r="AU595" s="146"/>
    </row>
    <row r="596" spans="2:47" s="82" customFormat="1" ht="12.95" customHeight="1" x14ac:dyDescent="0.2">
      <c r="B596" s="89"/>
      <c r="AA596" s="146"/>
      <c r="AB596" s="146"/>
      <c r="AC596" s="146"/>
      <c r="AD596" s="146"/>
      <c r="AE596" s="146"/>
      <c r="AF596" s="147"/>
      <c r="AG596" s="9"/>
      <c r="AN596" s="146"/>
      <c r="AO596" s="146"/>
      <c r="AP596" s="146"/>
      <c r="AQ596" s="146"/>
      <c r="AR596" s="146"/>
      <c r="AS596" s="146"/>
      <c r="AT596" s="146"/>
      <c r="AU596" s="146"/>
    </row>
    <row r="597" spans="2:47" s="82" customFormat="1" ht="12.95" customHeight="1" x14ac:dyDescent="0.2">
      <c r="B597" s="89"/>
      <c r="AA597" s="146"/>
      <c r="AB597" s="146"/>
      <c r="AC597" s="146"/>
      <c r="AD597" s="146"/>
      <c r="AE597" s="146"/>
      <c r="AF597" s="147"/>
      <c r="AG597" s="9"/>
      <c r="AN597" s="146"/>
      <c r="AO597" s="146"/>
      <c r="AP597" s="146"/>
      <c r="AQ597" s="146"/>
      <c r="AR597" s="146"/>
      <c r="AS597" s="146"/>
      <c r="AT597" s="146"/>
      <c r="AU597" s="146"/>
    </row>
    <row r="598" spans="2:47" s="82" customFormat="1" ht="12.95" customHeight="1" x14ac:dyDescent="0.2">
      <c r="B598" s="89"/>
      <c r="AA598" s="146"/>
      <c r="AB598" s="146"/>
      <c r="AC598" s="146"/>
      <c r="AD598" s="146"/>
      <c r="AE598" s="146"/>
      <c r="AF598" s="147"/>
      <c r="AG598" s="9"/>
      <c r="AN598" s="146"/>
      <c r="AO598" s="146"/>
      <c r="AP598" s="146"/>
      <c r="AQ598" s="146"/>
      <c r="AR598" s="146"/>
      <c r="AS598" s="146"/>
      <c r="AT598" s="146"/>
      <c r="AU598" s="146"/>
    </row>
    <row r="599" spans="2:47" s="82" customFormat="1" ht="12.95" customHeight="1" x14ac:dyDescent="0.2">
      <c r="B599" s="89"/>
      <c r="AA599" s="146"/>
      <c r="AB599" s="146"/>
      <c r="AC599" s="146"/>
      <c r="AD599" s="146"/>
      <c r="AE599" s="146"/>
      <c r="AF599" s="147"/>
      <c r="AG599" s="9"/>
      <c r="AN599" s="146"/>
      <c r="AO599" s="146"/>
      <c r="AP599" s="146"/>
      <c r="AQ599" s="146"/>
      <c r="AR599" s="146"/>
      <c r="AS599" s="146"/>
      <c r="AT599" s="146"/>
      <c r="AU599" s="146"/>
    </row>
    <row r="600" spans="2:47" s="82" customFormat="1" ht="12.95" customHeight="1" x14ac:dyDescent="0.2">
      <c r="B600" s="89"/>
      <c r="AA600" s="146"/>
      <c r="AB600" s="146"/>
      <c r="AC600" s="146"/>
      <c r="AD600" s="146"/>
      <c r="AE600" s="146"/>
      <c r="AF600" s="147"/>
      <c r="AG600" s="9"/>
      <c r="AN600" s="146"/>
      <c r="AO600" s="146"/>
      <c r="AP600" s="146"/>
      <c r="AQ600" s="146"/>
      <c r="AR600" s="146"/>
      <c r="AS600" s="146"/>
      <c r="AT600" s="146"/>
      <c r="AU600" s="146"/>
    </row>
    <row r="601" spans="2:47" s="82" customFormat="1" ht="12.95" customHeight="1" x14ac:dyDescent="0.2">
      <c r="B601" s="89"/>
      <c r="AA601" s="146"/>
      <c r="AB601" s="146"/>
      <c r="AC601" s="146"/>
      <c r="AD601" s="146"/>
      <c r="AE601" s="146"/>
      <c r="AF601" s="147"/>
      <c r="AG601" s="9"/>
      <c r="AN601" s="146"/>
      <c r="AO601" s="146"/>
      <c r="AP601" s="146"/>
      <c r="AQ601" s="146"/>
      <c r="AR601" s="146"/>
      <c r="AS601" s="146"/>
      <c r="AT601" s="146"/>
      <c r="AU601" s="146"/>
    </row>
    <row r="602" spans="2:47" s="82" customFormat="1" ht="12.95" customHeight="1" x14ac:dyDescent="0.2">
      <c r="B602" s="89"/>
      <c r="AA602" s="146"/>
      <c r="AB602" s="146"/>
      <c r="AC602" s="146"/>
      <c r="AD602" s="146"/>
      <c r="AE602" s="146"/>
      <c r="AF602" s="147"/>
      <c r="AG602" s="9"/>
      <c r="AN602" s="146"/>
      <c r="AO602" s="146"/>
      <c r="AP602" s="146"/>
      <c r="AQ602" s="146"/>
      <c r="AR602" s="146"/>
      <c r="AS602" s="146"/>
      <c r="AT602" s="146"/>
      <c r="AU602" s="146"/>
    </row>
    <row r="603" spans="2:47" s="82" customFormat="1" ht="12.95" customHeight="1" x14ac:dyDescent="0.2">
      <c r="B603" s="89"/>
      <c r="AA603" s="146"/>
      <c r="AB603" s="146"/>
      <c r="AC603" s="146"/>
      <c r="AD603" s="146"/>
      <c r="AE603" s="146"/>
      <c r="AF603" s="147"/>
      <c r="AG603" s="9"/>
      <c r="AN603" s="146"/>
      <c r="AO603" s="146"/>
      <c r="AP603" s="146"/>
      <c r="AQ603" s="146"/>
      <c r="AR603" s="146"/>
      <c r="AS603" s="146"/>
      <c r="AT603" s="146"/>
      <c r="AU603" s="146"/>
    </row>
    <row r="604" spans="2:47" s="82" customFormat="1" ht="12.95" customHeight="1" x14ac:dyDescent="0.2">
      <c r="B604" s="89"/>
      <c r="AA604" s="146"/>
      <c r="AB604" s="146"/>
      <c r="AC604" s="146"/>
      <c r="AD604" s="146"/>
      <c r="AE604" s="146"/>
      <c r="AF604" s="147"/>
      <c r="AG604" s="9"/>
      <c r="AN604" s="146"/>
      <c r="AO604" s="146"/>
      <c r="AP604" s="146"/>
      <c r="AQ604" s="146"/>
      <c r="AR604" s="146"/>
      <c r="AS604" s="146"/>
      <c r="AT604" s="146"/>
      <c r="AU604" s="146"/>
    </row>
    <row r="605" spans="2:47" s="82" customFormat="1" ht="12.95" customHeight="1" x14ac:dyDescent="0.2">
      <c r="B605" s="89"/>
      <c r="AA605" s="146"/>
      <c r="AB605" s="146"/>
      <c r="AC605" s="146"/>
      <c r="AD605" s="146"/>
      <c r="AE605" s="146"/>
      <c r="AF605" s="147"/>
      <c r="AG605" s="9"/>
      <c r="AN605" s="146"/>
      <c r="AO605" s="146"/>
      <c r="AP605" s="146"/>
      <c r="AQ605" s="146"/>
      <c r="AR605" s="146"/>
      <c r="AS605" s="146"/>
      <c r="AT605" s="146"/>
      <c r="AU605" s="146"/>
    </row>
    <row r="606" spans="2:47" s="82" customFormat="1" ht="12.95" customHeight="1" x14ac:dyDescent="0.2">
      <c r="B606" s="89"/>
      <c r="AA606" s="146"/>
      <c r="AB606" s="146"/>
      <c r="AC606" s="146"/>
      <c r="AD606" s="146"/>
      <c r="AE606" s="146"/>
      <c r="AF606" s="147"/>
      <c r="AG606" s="9"/>
      <c r="AN606" s="146"/>
      <c r="AO606" s="146"/>
      <c r="AP606" s="146"/>
      <c r="AQ606" s="146"/>
      <c r="AR606" s="146"/>
      <c r="AS606" s="146"/>
      <c r="AT606" s="146"/>
      <c r="AU606" s="146"/>
    </row>
    <row r="607" spans="2:47" s="82" customFormat="1" ht="12.95" customHeight="1" x14ac:dyDescent="0.2">
      <c r="B607" s="89"/>
      <c r="AA607" s="146"/>
      <c r="AB607" s="146"/>
      <c r="AC607" s="146"/>
      <c r="AD607" s="146"/>
      <c r="AE607" s="146"/>
      <c r="AF607" s="147"/>
      <c r="AG607" s="9"/>
      <c r="AN607" s="146"/>
      <c r="AO607" s="146"/>
      <c r="AP607" s="146"/>
      <c r="AQ607" s="146"/>
      <c r="AR607" s="146"/>
      <c r="AS607" s="146"/>
      <c r="AT607" s="146"/>
      <c r="AU607" s="146"/>
    </row>
    <row r="608" spans="2:47" s="82" customFormat="1" ht="12.95" customHeight="1" x14ac:dyDescent="0.2">
      <c r="B608" s="89"/>
      <c r="AA608" s="146"/>
      <c r="AB608" s="146"/>
      <c r="AC608" s="146"/>
      <c r="AD608" s="146"/>
      <c r="AE608" s="146"/>
      <c r="AF608" s="147"/>
      <c r="AG608" s="9"/>
      <c r="AN608" s="146"/>
      <c r="AO608" s="146"/>
      <c r="AP608" s="146"/>
      <c r="AQ608" s="146"/>
      <c r="AR608" s="146"/>
      <c r="AS608" s="146"/>
      <c r="AT608" s="146"/>
      <c r="AU608" s="146"/>
    </row>
    <row r="609" spans="2:47" s="82" customFormat="1" ht="12.95" customHeight="1" x14ac:dyDescent="0.2">
      <c r="B609" s="89"/>
      <c r="AA609" s="146"/>
      <c r="AB609" s="146"/>
      <c r="AC609" s="146"/>
      <c r="AD609" s="146"/>
      <c r="AE609" s="146"/>
      <c r="AF609" s="147"/>
      <c r="AG609" s="9"/>
      <c r="AN609" s="146"/>
      <c r="AO609" s="146"/>
      <c r="AP609" s="146"/>
      <c r="AQ609" s="146"/>
      <c r="AR609" s="146"/>
      <c r="AS609" s="146"/>
      <c r="AT609" s="146"/>
      <c r="AU609" s="146"/>
    </row>
    <row r="610" spans="2:47" s="82" customFormat="1" ht="12.95" customHeight="1" x14ac:dyDescent="0.2">
      <c r="B610" s="89"/>
      <c r="AA610" s="146"/>
      <c r="AB610" s="146"/>
      <c r="AC610" s="146"/>
      <c r="AD610" s="146"/>
      <c r="AE610" s="146"/>
      <c r="AF610" s="147"/>
      <c r="AG610" s="9"/>
      <c r="AN610" s="146"/>
      <c r="AO610" s="146"/>
      <c r="AP610" s="146"/>
      <c r="AQ610" s="146"/>
      <c r="AR610" s="146"/>
      <c r="AS610" s="146"/>
      <c r="AT610" s="146"/>
      <c r="AU610" s="146"/>
    </row>
    <row r="611" spans="2:47" s="82" customFormat="1" ht="12.95" customHeight="1" x14ac:dyDescent="0.2">
      <c r="B611" s="89"/>
      <c r="AA611" s="146"/>
      <c r="AB611" s="146"/>
      <c r="AC611" s="146"/>
      <c r="AD611" s="146"/>
      <c r="AE611" s="146"/>
      <c r="AF611" s="147"/>
      <c r="AG611" s="9"/>
      <c r="AN611" s="146"/>
      <c r="AO611" s="146"/>
      <c r="AP611" s="146"/>
      <c r="AQ611" s="146"/>
      <c r="AR611" s="146"/>
      <c r="AS611" s="146"/>
      <c r="AT611" s="146"/>
      <c r="AU611" s="146"/>
    </row>
    <row r="612" spans="2:47" s="82" customFormat="1" ht="12.95" customHeight="1" x14ac:dyDescent="0.2">
      <c r="B612" s="89"/>
      <c r="AA612" s="146"/>
      <c r="AB612" s="146"/>
      <c r="AC612" s="146"/>
      <c r="AD612" s="146"/>
      <c r="AE612" s="146"/>
      <c r="AF612" s="147"/>
      <c r="AG612" s="9"/>
      <c r="AN612" s="146"/>
      <c r="AO612" s="146"/>
      <c r="AP612" s="146"/>
      <c r="AQ612" s="146"/>
      <c r="AR612" s="146"/>
      <c r="AS612" s="146"/>
      <c r="AT612" s="146"/>
      <c r="AU612" s="146"/>
    </row>
    <row r="613" spans="2:47" s="82" customFormat="1" ht="12.95" customHeight="1" x14ac:dyDescent="0.2">
      <c r="B613" s="89"/>
      <c r="AA613" s="146"/>
      <c r="AB613" s="146"/>
      <c r="AC613" s="146"/>
      <c r="AD613" s="146"/>
      <c r="AE613" s="146"/>
      <c r="AF613" s="147"/>
      <c r="AG613" s="9"/>
      <c r="AN613" s="146"/>
      <c r="AO613" s="146"/>
      <c r="AP613" s="146"/>
      <c r="AQ613" s="146"/>
      <c r="AR613" s="146"/>
      <c r="AS613" s="146"/>
      <c r="AT613" s="146"/>
      <c r="AU613" s="146"/>
    </row>
    <row r="614" spans="2:47" s="82" customFormat="1" ht="12.95" customHeight="1" x14ac:dyDescent="0.2">
      <c r="B614" s="89"/>
      <c r="AA614" s="146"/>
      <c r="AB614" s="146"/>
      <c r="AC614" s="146"/>
      <c r="AD614" s="146"/>
      <c r="AE614" s="146"/>
      <c r="AF614" s="147"/>
      <c r="AG614" s="9"/>
      <c r="AN614" s="146"/>
      <c r="AO614" s="146"/>
      <c r="AP614" s="146"/>
      <c r="AQ614" s="146"/>
      <c r="AR614" s="146"/>
      <c r="AS614" s="146"/>
      <c r="AT614" s="146"/>
      <c r="AU614" s="146"/>
    </row>
    <row r="615" spans="2:47" s="82" customFormat="1" ht="12.95" customHeight="1" x14ac:dyDescent="0.2">
      <c r="B615" s="89"/>
      <c r="AA615" s="146"/>
      <c r="AB615" s="146"/>
      <c r="AC615" s="146"/>
      <c r="AD615" s="146"/>
      <c r="AE615" s="146"/>
      <c r="AF615" s="147"/>
      <c r="AG615" s="9"/>
      <c r="AN615" s="146"/>
      <c r="AO615" s="146"/>
      <c r="AP615" s="146"/>
      <c r="AQ615" s="146"/>
      <c r="AR615" s="146"/>
      <c r="AS615" s="146"/>
      <c r="AT615" s="146"/>
      <c r="AU615" s="146"/>
    </row>
    <row r="616" spans="2:47" s="82" customFormat="1" ht="12.95" customHeight="1" x14ac:dyDescent="0.2">
      <c r="B616" s="89"/>
      <c r="AA616" s="146"/>
      <c r="AB616" s="146"/>
      <c r="AC616" s="146"/>
      <c r="AD616" s="146"/>
      <c r="AE616" s="146"/>
      <c r="AF616" s="147"/>
      <c r="AG616" s="9"/>
      <c r="AN616" s="146"/>
      <c r="AO616" s="146"/>
      <c r="AP616" s="146"/>
      <c r="AQ616" s="146"/>
      <c r="AR616" s="146"/>
      <c r="AS616" s="146"/>
      <c r="AT616" s="146"/>
      <c r="AU616" s="146"/>
    </row>
    <row r="617" spans="2:47" s="82" customFormat="1" ht="12.95" customHeight="1" x14ac:dyDescent="0.2">
      <c r="B617" s="89"/>
      <c r="AA617" s="146"/>
      <c r="AB617" s="146"/>
      <c r="AC617" s="146"/>
      <c r="AD617" s="146"/>
      <c r="AE617" s="146"/>
      <c r="AF617" s="147"/>
      <c r="AG617" s="9"/>
      <c r="AN617" s="146"/>
      <c r="AO617" s="146"/>
      <c r="AP617" s="146"/>
      <c r="AQ617" s="146"/>
      <c r="AR617" s="146"/>
      <c r="AS617" s="146"/>
      <c r="AT617" s="146"/>
      <c r="AU617" s="146"/>
    </row>
    <row r="618" spans="2:47" s="82" customFormat="1" ht="12.95" customHeight="1" x14ac:dyDescent="0.2">
      <c r="B618" s="89"/>
      <c r="AA618" s="146"/>
      <c r="AB618" s="146"/>
      <c r="AC618" s="146"/>
      <c r="AD618" s="146"/>
      <c r="AE618" s="146"/>
      <c r="AF618" s="147"/>
      <c r="AG618" s="9"/>
      <c r="AN618" s="146"/>
      <c r="AO618" s="146"/>
      <c r="AP618" s="146"/>
      <c r="AQ618" s="146"/>
      <c r="AR618" s="146"/>
      <c r="AS618" s="146"/>
      <c r="AT618" s="146"/>
      <c r="AU618" s="146"/>
    </row>
    <row r="619" spans="2:47" s="82" customFormat="1" ht="12.95" customHeight="1" x14ac:dyDescent="0.2">
      <c r="B619" s="89"/>
      <c r="AA619" s="146"/>
      <c r="AB619" s="146"/>
      <c r="AC619" s="146"/>
      <c r="AD619" s="146"/>
      <c r="AE619" s="146"/>
      <c r="AF619" s="147"/>
      <c r="AG619" s="9"/>
      <c r="AN619" s="146"/>
      <c r="AO619" s="146"/>
      <c r="AP619" s="146"/>
      <c r="AQ619" s="146"/>
      <c r="AR619" s="146"/>
      <c r="AS619" s="146"/>
      <c r="AT619" s="146"/>
      <c r="AU619" s="146"/>
    </row>
    <row r="620" spans="2:47" s="82" customFormat="1" ht="12.95" customHeight="1" x14ac:dyDescent="0.2">
      <c r="B620" s="89"/>
      <c r="AA620" s="146"/>
      <c r="AB620" s="146"/>
      <c r="AC620" s="146"/>
      <c r="AD620" s="146"/>
      <c r="AE620" s="146"/>
      <c r="AF620" s="147"/>
      <c r="AG620" s="9"/>
      <c r="AN620" s="146"/>
      <c r="AO620" s="146"/>
      <c r="AP620" s="146"/>
      <c r="AQ620" s="146"/>
      <c r="AR620" s="146"/>
      <c r="AS620" s="146"/>
      <c r="AT620" s="146"/>
      <c r="AU620" s="146"/>
    </row>
    <row r="621" spans="2:47" s="82" customFormat="1" ht="12.95" customHeight="1" x14ac:dyDescent="0.2">
      <c r="B621" s="89"/>
      <c r="AA621" s="146"/>
      <c r="AB621" s="146"/>
      <c r="AC621" s="146"/>
      <c r="AD621" s="146"/>
      <c r="AE621" s="146"/>
      <c r="AF621" s="147"/>
      <c r="AG621" s="9"/>
      <c r="AN621" s="146"/>
      <c r="AO621" s="146"/>
      <c r="AP621" s="146"/>
      <c r="AQ621" s="146"/>
      <c r="AR621" s="146"/>
      <c r="AS621" s="146"/>
      <c r="AT621" s="146"/>
      <c r="AU621" s="146"/>
    </row>
    <row r="622" spans="2:47" s="82" customFormat="1" ht="12.95" customHeight="1" x14ac:dyDescent="0.2">
      <c r="B622" s="89"/>
      <c r="AA622" s="146"/>
      <c r="AB622" s="146"/>
      <c r="AC622" s="146"/>
      <c r="AD622" s="146"/>
      <c r="AE622" s="146"/>
      <c r="AF622" s="147"/>
      <c r="AG622" s="9"/>
      <c r="AN622" s="146"/>
      <c r="AO622" s="146"/>
      <c r="AP622" s="146"/>
      <c r="AQ622" s="146"/>
      <c r="AR622" s="146"/>
      <c r="AS622" s="146"/>
      <c r="AT622" s="146"/>
      <c r="AU622" s="146"/>
    </row>
    <row r="623" spans="2:47" s="82" customFormat="1" ht="12.95" customHeight="1" x14ac:dyDescent="0.2">
      <c r="B623" s="89"/>
      <c r="AA623" s="146"/>
      <c r="AB623" s="146"/>
      <c r="AC623" s="146"/>
      <c r="AD623" s="146"/>
      <c r="AE623" s="146"/>
      <c r="AF623" s="147"/>
      <c r="AG623" s="9"/>
      <c r="AN623" s="146"/>
      <c r="AO623" s="146"/>
      <c r="AP623" s="146"/>
      <c r="AQ623" s="146"/>
      <c r="AR623" s="146"/>
      <c r="AS623" s="146"/>
      <c r="AT623" s="146"/>
      <c r="AU623" s="146"/>
    </row>
    <row r="624" spans="2:47" s="82" customFormat="1" ht="12.95" customHeight="1" x14ac:dyDescent="0.2">
      <c r="B624" s="89"/>
      <c r="AA624" s="146"/>
      <c r="AB624" s="146"/>
      <c r="AC624" s="146"/>
      <c r="AD624" s="146"/>
      <c r="AE624" s="146"/>
      <c r="AF624" s="147"/>
      <c r="AG624" s="9"/>
      <c r="AN624" s="146"/>
      <c r="AO624" s="146"/>
      <c r="AP624" s="146"/>
      <c r="AQ624" s="146"/>
      <c r="AR624" s="146"/>
      <c r="AS624" s="146"/>
      <c r="AT624" s="146"/>
      <c r="AU624" s="146"/>
    </row>
    <row r="625" spans="2:47" s="82" customFormat="1" ht="12.95" customHeight="1" x14ac:dyDescent="0.2">
      <c r="B625" s="89"/>
      <c r="AA625" s="146"/>
      <c r="AB625" s="146"/>
      <c r="AC625" s="146"/>
      <c r="AD625" s="146"/>
      <c r="AE625" s="146"/>
      <c r="AF625" s="147"/>
      <c r="AG625" s="9"/>
      <c r="AN625" s="146"/>
      <c r="AO625" s="146"/>
      <c r="AP625" s="146"/>
      <c r="AQ625" s="146"/>
      <c r="AR625" s="146"/>
      <c r="AS625" s="146"/>
      <c r="AT625" s="146"/>
      <c r="AU625" s="146"/>
    </row>
    <row r="626" spans="2:47" s="82" customFormat="1" ht="12.95" customHeight="1" x14ac:dyDescent="0.2">
      <c r="B626" s="89"/>
      <c r="AA626" s="146"/>
      <c r="AB626" s="146"/>
      <c r="AC626" s="146"/>
      <c r="AD626" s="146"/>
      <c r="AE626" s="146"/>
      <c r="AF626" s="147"/>
      <c r="AG626" s="9"/>
      <c r="AN626" s="146"/>
      <c r="AO626" s="146"/>
      <c r="AP626" s="146"/>
      <c r="AQ626" s="146"/>
      <c r="AR626" s="146"/>
      <c r="AS626" s="146"/>
      <c r="AT626" s="146"/>
      <c r="AU626" s="146"/>
    </row>
    <row r="627" spans="2:47" s="82" customFormat="1" ht="12.95" customHeight="1" x14ac:dyDescent="0.2">
      <c r="B627" s="89"/>
      <c r="AA627" s="146"/>
      <c r="AB627" s="146"/>
      <c r="AC627" s="146"/>
      <c r="AD627" s="146"/>
      <c r="AE627" s="146"/>
      <c r="AF627" s="147"/>
      <c r="AG627" s="9"/>
      <c r="AN627" s="146"/>
      <c r="AO627" s="146"/>
      <c r="AP627" s="146"/>
      <c r="AQ627" s="146"/>
      <c r="AR627" s="146"/>
      <c r="AS627" s="146"/>
      <c r="AT627" s="146"/>
      <c r="AU627" s="146"/>
    </row>
    <row r="628" spans="2:47" s="82" customFormat="1" ht="12.95" customHeight="1" x14ac:dyDescent="0.2">
      <c r="B628" s="89"/>
      <c r="AA628" s="146"/>
      <c r="AB628" s="146"/>
      <c r="AC628" s="146"/>
      <c r="AD628" s="146"/>
      <c r="AE628" s="146"/>
      <c r="AF628" s="147"/>
      <c r="AG628" s="9"/>
      <c r="AN628" s="146"/>
      <c r="AO628" s="146"/>
      <c r="AP628" s="146"/>
      <c r="AQ628" s="146"/>
      <c r="AR628" s="146"/>
      <c r="AS628" s="146"/>
      <c r="AT628" s="146"/>
      <c r="AU628" s="146"/>
    </row>
    <row r="629" spans="2:47" s="82" customFormat="1" ht="12.95" customHeight="1" x14ac:dyDescent="0.2">
      <c r="B629" s="89"/>
      <c r="AA629" s="146"/>
      <c r="AB629" s="146"/>
      <c r="AC629" s="146"/>
      <c r="AD629" s="146"/>
      <c r="AE629" s="146"/>
      <c r="AF629" s="147"/>
      <c r="AG629" s="9"/>
      <c r="AN629" s="146"/>
      <c r="AO629" s="146"/>
      <c r="AP629" s="146"/>
      <c r="AQ629" s="146"/>
      <c r="AR629" s="146"/>
      <c r="AS629" s="146"/>
      <c r="AT629" s="146"/>
      <c r="AU629" s="146"/>
    </row>
    <row r="630" spans="2:47" s="82" customFormat="1" ht="12.95" customHeight="1" x14ac:dyDescent="0.2">
      <c r="B630" s="89"/>
      <c r="AA630" s="146"/>
      <c r="AB630" s="146"/>
      <c r="AC630" s="146"/>
      <c r="AD630" s="146"/>
      <c r="AE630" s="146"/>
      <c r="AF630" s="147"/>
      <c r="AG630" s="9"/>
      <c r="AN630" s="146"/>
      <c r="AO630" s="146"/>
      <c r="AP630" s="146"/>
      <c r="AQ630" s="146"/>
      <c r="AR630" s="146"/>
      <c r="AS630" s="146"/>
      <c r="AT630" s="146"/>
      <c r="AU630" s="146"/>
    </row>
    <row r="631" spans="2:47" s="82" customFormat="1" ht="12.95" customHeight="1" x14ac:dyDescent="0.2">
      <c r="B631" s="89"/>
      <c r="AA631" s="146"/>
      <c r="AB631" s="146"/>
      <c r="AC631" s="146"/>
      <c r="AD631" s="146"/>
      <c r="AE631" s="146"/>
      <c r="AF631" s="147"/>
      <c r="AG631" s="9"/>
      <c r="AN631" s="146"/>
      <c r="AO631" s="146"/>
      <c r="AP631" s="146"/>
      <c r="AQ631" s="146"/>
      <c r="AR631" s="146"/>
      <c r="AS631" s="146"/>
      <c r="AT631" s="146"/>
      <c r="AU631" s="146"/>
    </row>
    <row r="632" spans="2:47" s="82" customFormat="1" ht="12.95" customHeight="1" x14ac:dyDescent="0.2">
      <c r="B632" s="89"/>
      <c r="AA632" s="146"/>
      <c r="AB632" s="146"/>
      <c r="AC632" s="146"/>
      <c r="AD632" s="146"/>
      <c r="AE632" s="146"/>
      <c r="AF632" s="147"/>
      <c r="AG632" s="9"/>
      <c r="AN632" s="146"/>
      <c r="AO632" s="146"/>
      <c r="AP632" s="146"/>
      <c r="AQ632" s="146"/>
      <c r="AR632" s="146"/>
      <c r="AS632" s="146"/>
      <c r="AT632" s="146"/>
      <c r="AU632" s="146"/>
    </row>
    <row r="633" spans="2:47" s="82" customFormat="1" ht="12.95" customHeight="1" x14ac:dyDescent="0.2">
      <c r="B633" s="89"/>
      <c r="AA633" s="146"/>
      <c r="AB633" s="146"/>
      <c r="AC633" s="146"/>
      <c r="AD633" s="146"/>
      <c r="AE633" s="146"/>
      <c r="AF633" s="147"/>
      <c r="AG633" s="9"/>
      <c r="AN633" s="146"/>
      <c r="AO633" s="146"/>
      <c r="AP633" s="146"/>
      <c r="AQ633" s="146"/>
      <c r="AR633" s="146"/>
      <c r="AS633" s="146"/>
      <c r="AT633" s="146"/>
      <c r="AU633" s="146"/>
    </row>
    <row r="634" spans="2:47" s="82" customFormat="1" ht="12.95" customHeight="1" x14ac:dyDescent="0.2">
      <c r="B634" s="89"/>
      <c r="AA634" s="146"/>
      <c r="AB634" s="146"/>
      <c r="AC634" s="146"/>
      <c r="AD634" s="146"/>
      <c r="AE634" s="146"/>
      <c r="AF634" s="147"/>
      <c r="AG634" s="9"/>
      <c r="AN634" s="146"/>
      <c r="AO634" s="146"/>
      <c r="AP634" s="146"/>
      <c r="AQ634" s="146"/>
      <c r="AR634" s="146"/>
      <c r="AS634" s="146"/>
      <c r="AT634" s="146"/>
      <c r="AU634" s="146"/>
    </row>
    <row r="635" spans="2:47" s="82" customFormat="1" ht="12.95" customHeight="1" x14ac:dyDescent="0.2">
      <c r="B635" s="89"/>
      <c r="AA635" s="146"/>
      <c r="AB635" s="146"/>
      <c r="AC635" s="146"/>
      <c r="AD635" s="146"/>
      <c r="AE635" s="146"/>
      <c r="AF635" s="147"/>
      <c r="AG635" s="9"/>
      <c r="AN635" s="146"/>
      <c r="AO635" s="146"/>
      <c r="AP635" s="146"/>
      <c r="AQ635" s="146"/>
      <c r="AR635" s="146"/>
      <c r="AS635" s="146"/>
      <c r="AT635" s="146"/>
      <c r="AU635" s="146"/>
    </row>
    <row r="636" spans="2:47" s="82" customFormat="1" ht="12.95" customHeight="1" x14ac:dyDescent="0.2">
      <c r="B636" s="89"/>
      <c r="AA636" s="146"/>
      <c r="AB636" s="146"/>
      <c r="AC636" s="146"/>
      <c r="AD636" s="146"/>
      <c r="AE636" s="146"/>
      <c r="AF636" s="147"/>
      <c r="AG636" s="9"/>
      <c r="AN636" s="146"/>
      <c r="AO636" s="146"/>
      <c r="AP636" s="146"/>
      <c r="AQ636" s="146"/>
      <c r="AR636" s="146"/>
      <c r="AS636" s="146"/>
      <c r="AT636" s="146"/>
      <c r="AU636" s="146"/>
    </row>
    <row r="637" spans="2:47" s="82" customFormat="1" ht="12.95" customHeight="1" x14ac:dyDescent="0.2">
      <c r="B637" s="89"/>
      <c r="AA637" s="146"/>
      <c r="AB637" s="146"/>
      <c r="AC637" s="146"/>
      <c r="AD637" s="146"/>
      <c r="AE637" s="146"/>
      <c r="AF637" s="147"/>
      <c r="AG637" s="9"/>
      <c r="AN637" s="146"/>
      <c r="AO637" s="146"/>
      <c r="AP637" s="146"/>
      <c r="AQ637" s="146"/>
      <c r="AR637" s="146"/>
      <c r="AS637" s="146"/>
      <c r="AT637" s="146"/>
      <c r="AU637" s="146"/>
    </row>
    <row r="638" spans="2:47" s="82" customFormat="1" ht="12.95" customHeight="1" x14ac:dyDescent="0.2">
      <c r="B638" s="89"/>
      <c r="AA638" s="146"/>
      <c r="AB638" s="146"/>
      <c r="AC638" s="146"/>
      <c r="AD638" s="146"/>
      <c r="AE638" s="146"/>
      <c r="AF638" s="147"/>
      <c r="AG638" s="9"/>
      <c r="AN638" s="146"/>
      <c r="AO638" s="146"/>
      <c r="AP638" s="146"/>
      <c r="AQ638" s="146"/>
      <c r="AR638" s="146"/>
      <c r="AS638" s="146"/>
      <c r="AT638" s="146"/>
      <c r="AU638" s="146"/>
    </row>
    <row r="639" spans="2:47" s="82" customFormat="1" ht="12.95" customHeight="1" x14ac:dyDescent="0.2">
      <c r="B639" s="89"/>
      <c r="AA639" s="146"/>
      <c r="AB639" s="146"/>
      <c r="AC639" s="146"/>
      <c r="AD639" s="146"/>
      <c r="AE639" s="146"/>
      <c r="AF639" s="147"/>
      <c r="AG639" s="9"/>
      <c r="AN639" s="146"/>
      <c r="AO639" s="146"/>
      <c r="AP639" s="146"/>
      <c r="AQ639" s="146"/>
      <c r="AR639" s="146"/>
      <c r="AS639" s="146"/>
      <c r="AT639" s="146"/>
      <c r="AU639" s="146"/>
    </row>
    <row r="640" spans="2:47" s="82" customFormat="1" ht="12.95" customHeight="1" x14ac:dyDescent="0.2">
      <c r="B640" s="89"/>
      <c r="AA640" s="146"/>
      <c r="AB640" s="146"/>
      <c r="AC640" s="146"/>
      <c r="AD640" s="146"/>
      <c r="AE640" s="146"/>
      <c r="AF640" s="147"/>
      <c r="AG640" s="9"/>
      <c r="AN640" s="146"/>
      <c r="AO640" s="146"/>
      <c r="AP640" s="146"/>
      <c r="AQ640" s="146"/>
      <c r="AR640" s="146"/>
      <c r="AS640" s="146"/>
      <c r="AT640" s="146"/>
      <c r="AU640" s="146"/>
    </row>
    <row r="641" spans="2:47" s="82" customFormat="1" ht="12.95" customHeight="1" x14ac:dyDescent="0.2">
      <c r="B641" s="89"/>
      <c r="AA641" s="146"/>
      <c r="AB641" s="146"/>
      <c r="AC641" s="146"/>
      <c r="AD641" s="146"/>
      <c r="AE641" s="146"/>
      <c r="AF641" s="147"/>
      <c r="AG641" s="9"/>
      <c r="AN641" s="146"/>
      <c r="AO641" s="146"/>
      <c r="AP641" s="146"/>
      <c r="AQ641" s="146"/>
      <c r="AR641" s="146"/>
      <c r="AS641" s="146"/>
      <c r="AT641" s="146"/>
      <c r="AU641" s="146"/>
    </row>
    <row r="642" spans="2:47" s="82" customFormat="1" ht="12.95" customHeight="1" x14ac:dyDescent="0.2">
      <c r="B642" s="89"/>
      <c r="AA642" s="146"/>
      <c r="AB642" s="146"/>
      <c r="AC642" s="146"/>
      <c r="AD642" s="146"/>
      <c r="AE642" s="146"/>
      <c r="AF642" s="147"/>
      <c r="AG642" s="9"/>
      <c r="AN642" s="146"/>
      <c r="AO642" s="146"/>
      <c r="AP642" s="146"/>
      <c r="AQ642" s="146"/>
      <c r="AR642" s="146"/>
      <c r="AS642" s="146"/>
      <c r="AT642" s="146"/>
      <c r="AU642" s="146"/>
    </row>
    <row r="643" spans="2:47" s="82" customFormat="1" ht="12.95" customHeight="1" x14ac:dyDescent="0.2">
      <c r="B643" s="89"/>
      <c r="AA643" s="146"/>
      <c r="AB643" s="146"/>
      <c r="AC643" s="146"/>
      <c r="AD643" s="146"/>
      <c r="AE643" s="146"/>
      <c r="AF643" s="147"/>
      <c r="AG643" s="9"/>
      <c r="AN643" s="146"/>
      <c r="AO643" s="146"/>
      <c r="AP643" s="146"/>
      <c r="AQ643" s="146"/>
      <c r="AR643" s="146"/>
      <c r="AS643" s="146"/>
      <c r="AT643" s="146"/>
      <c r="AU643" s="146"/>
    </row>
    <row r="644" spans="2:47" s="82" customFormat="1" ht="12.95" customHeight="1" x14ac:dyDescent="0.2">
      <c r="B644" s="89"/>
      <c r="AA644" s="146"/>
      <c r="AB644" s="146"/>
      <c r="AC644" s="146"/>
      <c r="AD644" s="146"/>
      <c r="AE644" s="146"/>
      <c r="AF644" s="147"/>
      <c r="AG644" s="9"/>
      <c r="AN644" s="146"/>
      <c r="AO644" s="146"/>
      <c r="AP644" s="146"/>
      <c r="AQ644" s="146"/>
      <c r="AR644" s="146"/>
      <c r="AS644" s="146"/>
      <c r="AT644" s="146"/>
      <c r="AU644" s="146"/>
    </row>
    <row r="645" spans="2:47" s="82" customFormat="1" ht="12.95" customHeight="1" x14ac:dyDescent="0.2">
      <c r="B645" s="89"/>
      <c r="AA645" s="146"/>
      <c r="AB645" s="146"/>
      <c r="AC645" s="146"/>
      <c r="AD645" s="146"/>
      <c r="AE645" s="146"/>
      <c r="AF645" s="147"/>
      <c r="AG645" s="9"/>
      <c r="AN645" s="146"/>
      <c r="AO645" s="146"/>
      <c r="AP645" s="146"/>
      <c r="AQ645" s="146"/>
      <c r="AR645" s="146"/>
      <c r="AS645" s="146"/>
      <c r="AT645" s="146"/>
      <c r="AU645" s="146"/>
    </row>
    <row r="646" spans="2:47" s="82" customFormat="1" ht="12.95" customHeight="1" x14ac:dyDescent="0.2">
      <c r="B646" s="89"/>
      <c r="AA646" s="146"/>
      <c r="AB646" s="146"/>
      <c r="AC646" s="146"/>
      <c r="AD646" s="146"/>
      <c r="AE646" s="146"/>
      <c r="AF646" s="147"/>
      <c r="AG646" s="9"/>
      <c r="AN646" s="146"/>
      <c r="AO646" s="146"/>
      <c r="AP646" s="146"/>
      <c r="AQ646" s="146"/>
      <c r="AR646" s="146"/>
      <c r="AS646" s="146"/>
      <c r="AT646" s="146"/>
      <c r="AU646" s="146"/>
    </row>
    <row r="647" spans="2:47" s="82" customFormat="1" ht="12.95" customHeight="1" x14ac:dyDescent="0.2">
      <c r="B647" s="89"/>
      <c r="AA647" s="146"/>
      <c r="AB647" s="146"/>
      <c r="AC647" s="146"/>
      <c r="AD647" s="146"/>
      <c r="AE647" s="146"/>
      <c r="AF647" s="147"/>
      <c r="AG647" s="9"/>
      <c r="AN647" s="146"/>
      <c r="AO647" s="146"/>
      <c r="AP647" s="146"/>
      <c r="AQ647" s="146"/>
      <c r="AR647" s="146"/>
      <c r="AS647" s="146"/>
      <c r="AT647" s="146"/>
      <c r="AU647" s="146"/>
    </row>
    <row r="648" spans="2:47" s="82" customFormat="1" ht="12.95" customHeight="1" x14ac:dyDescent="0.2">
      <c r="B648" s="89"/>
      <c r="AA648" s="146"/>
      <c r="AB648" s="146"/>
      <c r="AC648" s="146"/>
      <c r="AD648" s="146"/>
      <c r="AE648" s="146"/>
      <c r="AF648" s="147"/>
      <c r="AG648" s="9"/>
      <c r="AN648" s="146"/>
      <c r="AO648" s="146"/>
      <c r="AP648" s="146"/>
      <c r="AQ648" s="146"/>
      <c r="AR648" s="146"/>
      <c r="AS648" s="146"/>
      <c r="AT648" s="146"/>
      <c r="AU648" s="146"/>
    </row>
    <row r="649" spans="2:47" s="82" customFormat="1" ht="12.95" customHeight="1" x14ac:dyDescent="0.2">
      <c r="B649" s="89"/>
      <c r="AA649" s="146"/>
      <c r="AB649" s="146"/>
      <c r="AC649" s="146"/>
      <c r="AD649" s="146"/>
      <c r="AE649" s="146"/>
      <c r="AF649" s="147"/>
      <c r="AG649" s="9"/>
      <c r="AN649" s="146"/>
      <c r="AO649" s="146"/>
      <c r="AP649" s="146"/>
      <c r="AQ649" s="146"/>
      <c r="AR649" s="146"/>
      <c r="AS649" s="146"/>
      <c r="AT649" s="146"/>
      <c r="AU649" s="146"/>
    </row>
    <row r="650" spans="2:47" s="82" customFormat="1" ht="12.95" customHeight="1" x14ac:dyDescent="0.2">
      <c r="B650" s="89"/>
      <c r="AA650" s="146"/>
      <c r="AB650" s="146"/>
      <c r="AC650" s="146"/>
      <c r="AD650" s="146"/>
      <c r="AE650" s="146"/>
      <c r="AF650" s="147"/>
      <c r="AG650" s="9"/>
      <c r="AN650" s="146"/>
      <c r="AO650" s="146"/>
      <c r="AP650" s="146"/>
      <c r="AQ650" s="146"/>
      <c r="AR650" s="146"/>
      <c r="AS650" s="146"/>
      <c r="AT650" s="146"/>
      <c r="AU650" s="146"/>
    </row>
    <row r="651" spans="2:47" s="82" customFormat="1" ht="12.95" customHeight="1" x14ac:dyDescent="0.2">
      <c r="B651" s="89"/>
      <c r="AA651" s="146"/>
      <c r="AB651" s="146"/>
      <c r="AC651" s="146"/>
      <c r="AD651" s="146"/>
      <c r="AE651" s="146"/>
      <c r="AF651" s="147"/>
      <c r="AG651" s="9"/>
      <c r="AN651" s="146"/>
      <c r="AO651" s="146"/>
      <c r="AP651" s="146"/>
      <c r="AQ651" s="146"/>
      <c r="AR651" s="146"/>
      <c r="AS651" s="146"/>
      <c r="AT651" s="146"/>
      <c r="AU651" s="146"/>
    </row>
    <row r="652" spans="2:47" s="82" customFormat="1" ht="12.95" customHeight="1" x14ac:dyDescent="0.2">
      <c r="B652" s="89"/>
      <c r="AA652" s="146"/>
      <c r="AB652" s="146"/>
      <c r="AC652" s="146"/>
      <c r="AD652" s="146"/>
      <c r="AE652" s="146"/>
      <c r="AF652" s="147"/>
      <c r="AG652" s="9"/>
      <c r="AN652" s="146"/>
      <c r="AO652" s="146"/>
      <c r="AP652" s="146"/>
      <c r="AQ652" s="146"/>
      <c r="AR652" s="146"/>
      <c r="AS652" s="146"/>
      <c r="AT652" s="146"/>
      <c r="AU652" s="146"/>
    </row>
    <row r="653" spans="2:47" s="82" customFormat="1" ht="12.95" customHeight="1" x14ac:dyDescent="0.2">
      <c r="B653" s="89"/>
      <c r="AA653" s="146"/>
      <c r="AB653" s="146"/>
      <c r="AC653" s="146"/>
      <c r="AD653" s="146"/>
      <c r="AE653" s="146"/>
      <c r="AF653" s="147"/>
      <c r="AG653" s="9"/>
      <c r="AN653" s="146"/>
      <c r="AO653" s="146"/>
      <c r="AP653" s="146"/>
      <c r="AQ653" s="146"/>
      <c r="AR653" s="146"/>
      <c r="AS653" s="146"/>
      <c r="AT653" s="146"/>
      <c r="AU653" s="146"/>
    </row>
    <row r="654" spans="2:47" s="82" customFormat="1" ht="12.95" customHeight="1" x14ac:dyDescent="0.2">
      <c r="B654" s="89"/>
      <c r="AA654" s="146"/>
      <c r="AB654" s="146"/>
      <c r="AC654" s="146"/>
      <c r="AD654" s="146"/>
      <c r="AE654" s="146"/>
      <c r="AF654" s="147"/>
      <c r="AG654" s="9"/>
      <c r="AN654" s="146"/>
      <c r="AO654" s="146"/>
      <c r="AP654" s="146"/>
      <c r="AQ654" s="146"/>
      <c r="AR654" s="146"/>
      <c r="AS654" s="146"/>
      <c r="AT654" s="146"/>
      <c r="AU654" s="146"/>
    </row>
    <row r="655" spans="2:47" s="82" customFormat="1" ht="12.95" customHeight="1" x14ac:dyDescent="0.2">
      <c r="B655" s="89"/>
      <c r="AA655" s="146"/>
      <c r="AB655" s="146"/>
      <c r="AC655" s="146"/>
      <c r="AD655" s="146"/>
      <c r="AE655" s="146"/>
      <c r="AF655" s="147"/>
      <c r="AG655" s="9"/>
      <c r="AN655" s="146"/>
      <c r="AO655" s="146"/>
      <c r="AP655" s="146"/>
      <c r="AQ655" s="146"/>
      <c r="AR655" s="146"/>
      <c r="AS655" s="146"/>
      <c r="AT655" s="146"/>
      <c r="AU655" s="146"/>
    </row>
    <row r="656" spans="2:47" s="82" customFormat="1" ht="12.95" customHeight="1" x14ac:dyDescent="0.2">
      <c r="B656" s="89"/>
      <c r="AA656" s="146"/>
      <c r="AB656" s="146"/>
      <c r="AC656" s="146"/>
      <c r="AD656" s="146"/>
      <c r="AE656" s="146"/>
      <c r="AF656" s="147"/>
      <c r="AG656" s="9"/>
      <c r="AN656" s="146"/>
      <c r="AO656" s="146"/>
      <c r="AP656" s="146"/>
      <c r="AQ656" s="146"/>
      <c r="AR656" s="146"/>
      <c r="AS656" s="146"/>
      <c r="AT656" s="146"/>
      <c r="AU656" s="146"/>
    </row>
    <row r="657" spans="2:47" s="82" customFormat="1" ht="12.95" customHeight="1" x14ac:dyDescent="0.2">
      <c r="B657" s="89"/>
      <c r="AA657" s="146"/>
      <c r="AB657" s="146"/>
      <c r="AC657" s="146"/>
      <c r="AD657" s="146"/>
      <c r="AE657" s="146"/>
      <c r="AF657" s="147"/>
      <c r="AG657" s="9"/>
      <c r="AN657" s="146"/>
      <c r="AO657" s="146"/>
      <c r="AP657" s="146"/>
      <c r="AQ657" s="146"/>
      <c r="AR657" s="146"/>
      <c r="AS657" s="146"/>
      <c r="AT657" s="146"/>
      <c r="AU657" s="146"/>
    </row>
    <row r="658" spans="2:47" s="82" customFormat="1" ht="12.95" customHeight="1" x14ac:dyDescent="0.2">
      <c r="B658" s="89"/>
      <c r="AA658" s="146"/>
      <c r="AB658" s="146"/>
      <c r="AC658" s="146"/>
      <c r="AD658" s="146"/>
      <c r="AE658" s="146"/>
      <c r="AF658" s="147"/>
      <c r="AG658" s="9"/>
      <c r="AN658" s="146"/>
      <c r="AO658" s="146"/>
      <c r="AP658" s="146"/>
      <c r="AQ658" s="146"/>
      <c r="AR658" s="146"/>
      <c r="AS658" s="146"/>
      <c r="AT658" s="146"/>
      <c r="AU658" s="146"/>
    </row>
    <row r="659" spans="2:47" s="82" customFormat="1" ht="12.95" customHeight="1" x14ac:dyDescent="0.2">
      <c r="B659" s="89"/>
      <c r="AA659" s="146"/>
      <c r="AB659" s="146"/>
      <c r="AC659" s="146"/>
      <c r="AD659" s="146"/>
      <c r="AE659" s="146"/>
      <c r="AF659" s="147"/>
      <c r="AG659" s="9"/>
      <c r="AN659" s="146"/>
      <c r="AO659" s="146"/>
      <c r="AP659" s="146"/>
      <c r="AQ659" s="146"/>
      <c r="AR659" s="146"/>
      <c r="AS659" s="146"/>
      <c r="AT659" s="146"/>
      <c r="AU659" s="146"/>
    </row>
    <row r="660" spans="2:47" s="82" customFormat="1" ht="12.95" customHeight="1" x14ac:dyDescent="0.2">
      <c r="B660" s="89"/>
      <c r="AA660" s="146"/>
      <c r="AB660" s="146"/>
      <c r="AC660" s="146"/>
      <c r="AD660" s="146"/>
      <c r="AE660" s="146"/>
      <c r="AF660" s="147"/>
      <c r="AG660" s="9"/>
      <c r="AN660" s="146"/>
      <c r="AO660" s="146"/>
      <c r="AP660" s="146"/>
      <c r="AQ660" s="146"/>
      <c r="AR660" s="146"/>
      <c r="AS660" s="146"/>
      <c r="AT660" s="146"/>
      <c r="AU660" s="146"/>
    </row>
    <row r="661" spans="2:47" s="82" customFormat="1" ht="12.95" customHeight="1" x14ac:dyDescent="0.2">
      <c r="B661" s="89"/>
      <c r="AA661" s="146"/>
      <c r="AB661" s="146"/>
      <c r="AC661" s="146"/>
      <c r="AD661" s="146"/>
      <c r="AE661" s="146"/>
      <c r="AF661" s="147"/>
      <c r="AG661" s="9"/>
      <c r="AN661" s="146"/>
      <c r="AO661" s="146"/>
      <c r="AP661" s="146"/>
      <c r="AQ661" s="146"/>
      <c r="AR661" s="146"/>
      <c r="AS661" s="146"/>
      <c r="AT661" s="146"/>
      <c r="AU661" s="146"/>
    </row>
    <row r="662" spans="2:47" s="82" customFormat="1" ht="12.95" customHeight="1" x14ac:dyDescent="0.2">
      <c r="B662" s="89"/>
      <c r="AA662" s="146"/>
      <c r="AB662" s="146"/>
      <c r="AC662" s="146"/>
      <c r="AD662" s="146"/>
      <c r="AE662" s="146"/>
      <c r="AF662" s="147"/>
      <c r="AG662" s="9"/>
      <c r="AN662" s="146"/>
      <c r="AO662" s="146"/>
      <c r="AP662" s="146"/>
      <c r="AQ662" s="146"/>
      <c r="AR662" s="146"/>
      <c r="AS662" s="146"/>
      <c r="AT662" s="146"/>
      <c r="AU662" s="146"/>
    </row>
    <row r="663" spans="2:47" s="82" customFormat="1" ht="12.95" customHeight="1" x14ac:dyDescent="0.2">
      <c r="B663" s="89"/>
      <c r="AA663" s="146"/>
      <c r="AB663" s="146"/>
      <c r="AC663" s="146"/>
      <c r="AD663" s="146"/>
      <c r="AE663" s="146"/>
      <c r="AF663" s="147"/>
      <c r="AG663" s="9"/>
      <c r="AN663" s="146"/>
      <c r="AO663" s="146"/>
      <c r="AP663" s="146"/>
      <c r="AQ663" s="146"/>
      <c r="AR663" s="146"/>
      <c r="AS663" s="146"/>
      <c r="AT663" s="146"/>
      <c r="AU663" s="146"/>
    </row>
    <row r="664" spans="2:47" s="82" customFormat="1" ht="12.95" customHeight="1" x14ac:dyDescent="0.2">
      <c r="B664" s="89"/>
      <c r="AA664" s="146"/>
      <c r="AB664" s="146"/>
      <c r="AC664" s="146"/>
      <c r="AD664" s="146"/>
      <c r="AE664" s="146"/>
      <c r="AF664" s="147"/>
      <c r="AG664" s="9"/>
      <c r="AN664" s="146"/>
      <c r="AO664" s="146"/>
      <c r="AP664" s="146"/>
      <c r="AQ664" s="146"/>
      <c r="AR664" s="146"/>
      <c r="AS664" s="146"/>
      <c r="AT664" s="146"/>
      <c r="AU664" s="146"/>
    </row>
    <row r="665" spans="2:47" s="82" customFormat="1" ht="12.95" customHeight="1" x14ac:dyDescent="0.2">
      <c r="B665" s="89"/>
      <c r="AA665" s="146"/>
      <c r="AB665" s="146"/>
      <c r="AC665" s="146"/>
      <c r="AD665" s="146"/>
      <c r="AE665" s="146"/>
      <c r="AF665" s="147"/>
      <c r="AG665" s="9"/>
      <c r="AN665" s="146"/>
      <c r="AO665" s="146"/>
      <c r="AP665" s="146"/>
      <c r="AQ665" s="146"/>
      <c r="AR665" s="146"/>
      <c r="AS665" s="146"/>
      <c r="AT665" s="146"/>
      <c r="AU665" s="146"/>
    </row>
    <row r="666" spans="2:47" s="82" customFormat="1" ht="12.95" customHeight="1" x14ac:dyDescent="0.2">
      <c r="B666" s="89"/>
      <c r="AA666" s="146"/>
      <c r="AB666" s="146"/>
      <c r="AC666" s="146"/>
      <c r="AD666" s="146"/>
      <c r="AE666" s="146"/>
      <c r="AF666" s="147"/>
      <c r="AG666" s="9"/>
      <c r="AN666" s="146"/>
      <c r="AO666" s="146"/>
      <c r="AP666" s="146"/>
      <c r="AQ666" s="146"/>
      <c r="AR666" s="146"/>
      <c r="AS666" s="146"/>
      <c r="AT666" s="146"/>
      <c r="AU666" s="146"/>
    </row>
    <row r="667" spans="2:47" s="82" customFormat="1" ht="12.95" customHeight="1" x14ac:dyDescent="0.2">
      <c r="B667" s="89"/>
      <c r="AA667" s="146"/>
      <c r="AB667" s="146"/>
      <c r="AC667" s="146"/>
      <c r="AD667" s="146"/>
      <c r="AE667" s="146"/>
      <c r="AF667" s="147"/>
      <c r="AG667" s="9"/>
      <c r="AN667" s="146"/>
      <c r="AO667" s="146"/>
      <c r="AP667" s="146"/>
      <c r="AQ667" s="146"/>
      <c r="AR667" s="146"/>
      <c r="AS667" s="146"/>
      <c r="AT667" s="146"/>
      <c r="AU667" s="146"/>
    </row>
    <row r="668" spans="2:47" s="82" customFormat="1" ht="12.95" customHeight="1" x14ac:dyDescent="0.2">
      <c r="B668" s="89"/>
      <c r="AA668" s="146"/>
      <c r="AB668" s="146"/>
      <c r="AC668" s="146"/>
      <c r="AD668" s="146"/>
      <c r="AE668" s="146"/>
      <c r="AF668" s="147"/>
      <c r="AG668" s="9"/>
      <c r="AN668" s="146"/>
      <c r="AO668" s="146"/>
      <c r="AP668" s="146"/>
      <c r="AQ668" s="146"/>
      <c r="AR668" s="146"/>
      <c r="AS668" s="146"/>
      <c r="AT668" s="146"/>
      <c r="AU668" s="146"/>
    </row>
    <row r="669" spans="2:47" s="82" customFormat="1" ht="12.95" customHeight="1" x14ac:dyDescent="0.2">
      <c r="B669" s="89"/>
      <c r="AA669" s="146"/>
      <c r="AB669" s="146"/>
      <c r="AC669" s="146"/>
      <c r="AD669" s="146"/>
      <c r="AE669" s="146"/>
      <c r="AF669" s="147"/>
      <c r="AG669" s="9"/>
      <c r="AN669" s="146"/>
      <c r="AO669" s="146"/>
      <c r="AP669" s="146"/>
      <c r="AQ669" s="146"/>
      <c r="AR669" s="146"/>
      <c r="AS669" s="146"/>
      <c r="AT669" s="146"/>
      <c r="AU669" s="146"/>
    </row>
    <row r="670" spans="2:47" s="82" customFormat="1" ht="12.95" customHeight="1" x14ac:dyDescent="0.2">
      <c r="B670" s="89"/>
      <c r="AA670" s="146"/>
      <c r="AB670" s="146"/>
      <c r="AC670" s="146"/>
      <c r="AD670" s="146"/>
      <c r="AE670" s="146"/>
      <c r="AF670" s="147"/>
      <c r="AG670" s="9"/>
      <c r="AN670" s="146"/>
      <c r="AO670" s="146"/>
      <c r="AP670" s="146"/>
      <c r="AQ670" s="146"/>
      <c r="AR670" s="146"/>
      <c r="AS670" s="146"/>
      <c r="AT670" s="146"/>
      <c r="AU670" s="146"/>
    </row>
    <row r="671" spans="2:47" s="82" customFormat="1" ht="12.95" customHeight="1" x14ac:dyDescent="0.2">
      <c r="B671" s="89"/>
      <c r="AA671" s="146"/>
      <c r="AB671" s="146"/>
      <c r="AC671" s="146"/>
      <c r="AD671" s="146"/>
      <c r="AE671" s="146"/>
      <c r="AF671" s="147"/>
      <c r="AG671" s="9"/>
      <c r="AN671" s="146"/>
      <c r="AO671" s="146"/>
      <c r="AP671" s="146"/>
      <c r="AQ671" s="146"/>
      <c r="AR671" s="146"/>
      <c r="AS671" s="146"/>
      <c r="AT671" s="146"/>
      <c r="AU671" s="146"/>
    </row>
    <row r="672" spans="2:47" s="82" customFormat="1" ht="12.95" customHeight="1" x14ac:dyDescent="0.2">
      <c r="B672" s="89"/>
      <c r="AA672" s="146"/>
      <c r="AB672" s="146"/>
      <c r="AC672" s="146"/>
      <c r="AD672" s="146"/>
      <c r="AE672" s="146"/>
      <c r="AF672" s="147"/>
      <c r="AG672" s="9"/>
      <c r="AN672" s="146"/>
      <c r="AO672" s="146"/>
      <c r="AP672" s="146"/>
      <c r="AQ672" s="146"/>
      <c r="AR672" s="146"/>
      <c r="AS672" s="146"/>
      <c r="AT672" s="146"/>
      <c r="AU672" s="146"/>
    </row>
    <row r="673" spans="2:47" s="82" customFormat="1" ht="12.95" customHeight="1" x14ac:dyDescent="0.2">
      <c r="B673" s="89"/>
      <c r="AA673" s="146"/>
      <c r="AB673" s="146"/>
      <c r="AC673" s="146"/>
      <c r="AD673" s="146"/>
      <c r="AE673" s="146"/>
      <c r="AF673" s="147"/>
      <c r="AG673" s="9"/>
      <c r="AN673" s="146"/>
      <c r="AO673" s="146"/>
      <c r="AP673" s="146"/>
      <c r="AQ673" s="146"/>
      <c r="AR673" s="146"/>
      <c r="AS673" s="146"/>
      <c r="AT673" s="146"/>
      <c r="AU673" s="146"/>
    </row>
    <row r="674" spans="2:47" s="82" customFormat="1" ht="12.95" customHeight="1" x14ac:dyDescent="0.2">
      <c r="B674" s="89"/>
      <c r="AA674" s="146"/>
      <c r="AB674" s="146"/>
      <c r="AC674" s="146"/>
      <c r="AD674" s="146"/>
      <c r="AE674" s="146"/>
      <c r="AF674" s="147"/>
      <c r="AG674" s="9"/>
      <c r="AN674" s="146"/>
      <c r="AO674" s="146"/>
      <c r="AP674" s="146"/>
      <c r="AQ674" s="146"/>
      <c r="AR674" s="146"/>
      <c r="AS674" s="146"/>
      <c r="AT674" s="146"/>
      <c r="AU674" s="146"/>
    </row>
    <row r="675" spans="2:47" s="82" customFormat="1" ht="12.95" customHeight="1" x14ac:dyDescent="0.2">
      <c r="B675" s="89"/>
      <c r="AA675" s="146"/>
      <c r="AB675" s="146"/>
      <c r="AC675" s="146"/>
      <c r="AD675" s="146"/>
      <c r="AE675" s="146"/>
      <c r="AF675" s="147"/>
      <c r="AG675" s="9"/>
      <c r="AN675" s="146"/>
      <c r="AO675" s="146"/>
      <c r="AP675" s="146"/>
      <c r="AQ675" s="146"/>
      <c r="AR675" s="146"/>
      <c r="AS675" s="146"/>
      <c r="AT675" s="146"/>
      <c r="AU675" s="146"/>
    </row>
    <row r="676" spans="2:47" s="82" customFormat="1" ht="12.95" customHeight="1" x14ac:dyDescent="0.2">
      <c r="B676" s="89"/>
      <c r="AA676" s="146"/>
      <c r="AB676" s="146"/>
      <c r="AC676" s="146"/>
      <c r="AD676" s="146"/>
      <c r="AE676" s="146"/>
      <c r="AF676" s="147"/>
      <c r="AG676" s="9"/>
      <c r="AN676" s="146"/>
      <c r="AO676" s="146"/>
      <c r="AP676" s="146"/>
      <c r="AQ676" s="146"/>
      <c r="AR676" s="146"/>
      <c r="AS676" s="146"/>
      <c r="AT676" s="146"/>
      <c r="AU676" s="146"/>
    </row>
    <row r="677" spans="2:47" s="82" customFormat="1" ht="12.95" customHeight="1" x14ac:dyDescent="0.2">
      <c r="B677" s="89"/>
      <c r="AA677" s="146"/>
      <c r="AB677" s="146"/>
      <c r="AC677" s="146"/>
      <c r="AD677" s="146"/>
      <c r="AE677" s="146"/>
      <c r="AF677" s="147"/>
      <c r="AG677" s="9"/>
      <c r="AN677" s="146"/>
      <c r="AO677" s="146"/>
      <c r="AP677" s="146"/>
      <c r="AQ677" s="146"/>
      <c r="AR677" s="146"/>
      <c r="AS677" s="146"/>
      <c r="AT677" s="146"/>
      <c r="AU677" s="146"/>
    </row>
    <row r="678" spans="2:47" s="82" customFormat="1" ht="12.95" customHeight="1" x14ac:dyDescent="0.2">
      <c r="B678" s="89"/>
      <c r="AA678" s="146"/>
      <c r="AB678" s="146"/>
      <c r="AC678" s="146"/>
      <c r="AD678" s="146"/>
      <c r="AE678" s="146"/>
      <c r="AF678" s="147"/>
      <c r="AG678" s="9"/>
      <c r="AN678" s="146"/>
      <c r="AO678" s="146"/>
      <c r="AP678" s="146"/>
      <c r="AQ678" s="146"/>
      <c r="AR678" s="146"/>
      <c r="AS678" s="146"/>
      <c r="AT678" s="146"/>
      <c r="AU678" s="146"/>
    </row>
    <row r="679" spans="2:47" s="82" customFormat="1" ht="12.95" customHeight="1" x14ac:dyDescent="0.2">
      <c r="B679" s="89"/>
      <c r="AA679" s="146"/>
      <c r="AB679" s="146"/>
      <c r="AC679" s="146"/>
      <c r="AD679" s="146"/>
      <c r="AE679" s="146"/>
      <c r="AF679" s="147"/>
      <c r="AG679" s="9"/>
      <c r="AN679" s="146"/>
      <c r="AO679" s="146"/>
      <c r="AP679" s="146"/>
      <c r="AQ679" s="146"/>
      <c r="AR679" s="146"/>
      <c r="AS679" s="146"/>
      <c r="AT679" s="146"/>
      <c r="AU679" s="146"/>
    </row>
    <row r="680" spans="2:47" s="82" customFormat="1" ht="12.95" customHeight="1" x14ac:dyDescent="0.2">
      <c r="B680" s="89"/>
      <c r="AA680" s="146"/>
      <c r="AB680" s="146"/>
      <c r="AC680" s="146"/>
      <c r="AD680" s="146"/>
      <c r="AE680" s="146"/>
      <c r="AF680" s="147"/>
      <c r="AG680" s="9"/>
      <c r="AN680" s="146"/>
      <c r="AO680" s="146"/>
      <c r="AP680" s="146"/>
      <c r="AQ680" s="146"/>
      <c r="AR680" s="146"/>
      <c r="AS680" s="146"/>
      <c r="AT680" s="146"/>
      <c r="AU680" s="146"/>
    </row>
    <row r="681" spans="2:47" s="82" customFormat="1" ht="12.95" customHeight="1" x14ac:dyDescent="0.2">
      <c r="B681" s="89"/>
      <c r="AA681" s="146"/>
      <c r="AB681" s="146"/>
      <c r="AC681" s="146"/>
      <c r="AD681" s="146"/>
      <c r="AE681" s="146"/>
      <c r="AF681" s="147"/>
      <c r="AG681" s="9"/>
      <c r="AN681" s="146"/>
      <c r="AO681" s="146"/>
      <c r="AP681" s="146"/>
      <c r="AQ681" s="146"/>
      <c r="AR681" s="146"/>
      <c r="AS681" s="146"/>
      <c r="AT681" s="146"/>
      <c r="AU681" s="146"/>
    </row>
    <row r="682" spans="2:47" s="82" customFormat="1" ht="12.95" customHeight="1" x14ac:dyDescent="0.2">
      <c r="B682" s="89"/>
      <c r="AA682" s="146"/>
      <c r="AB682" s="146"/>
      <c r="AC682" s="146"/>
      <c r="AD682" s="146"/>
      <c r="AE682" s="146"/>
      <c r="AF682" s="147"/>
      <c r="AG682" s="9"/>
      <c r="AN682" s="146"/>
      <c r="AO682" s="146"/>
      <c r="AP682" s="146"/>
      <c r="AQ682" s="146"/>
      <c r="AR682" s="146"/>
      <c r="AS682" s="146"/>
      <c r="AT682" s="146"/>
      <c r="AU682" s="146"/>
    </row>
    <row r="683" spans="2:47" s="82" customFormat="1" ht="12.95" customHeight="1" x14ac:dyDescent="0.2">
      <c r="B683" s="89"/>
      <c r="AA683" s="146"/>
      <c r="AB683" s="146"/>
      <c r="AC683" s="146"/>
      <c r="AD683" s="146"/>
      <c r="AE683" s="146"/>
      <c r="AF683" s="147"/>
      <c r="AG683" s="9"/>
      <c r="AN683" s="146"/>
      <c r="AO683" s="146"/>
      <c r="AP683" s="146"/>
      <c r="AQ683" s="146"/>
      <c r="AR683" s="146"/>
      <c r="AS683" s="146"/>
      <c r="AT683" s="146"/>
      <c r="AU683" s="146"/>
    </row>
    <row r="684" spans="2:47" s="82" customFormat="1" ht="12.95" customHeight="1" x14ac:dyDescent="0.2">
      <c r="B684" s="89"/>
      <c r="AA684" s="146"/>
      <c r="AB684" s="146"/>
      <c r="AC684" s="146"/>
      <c r="AD684" s="146"/>
      <c r="AE684" s="146"/>
      <c r="AF684" s="147"/>
      <c r="AG684" s="9"/>
      <c r="AN684" s="146"/>
      <c r="AO684" s="146"/>
      <c r="AP684" s="146"/>
      <c r="AQ684" s="146"/>
      <c r="AR684" s="146"/>
      <c r="AS684" s="146"/>
      <c r="AT684" s="146"/>
      <c r="AU684" s="146"/>
    </row>
    <row r="685" spans="2:47" s="82" customFormat="1" ht="12.95" customHeight="1" x14ac:dyDescent="0.2">
      <c r="B685" s="89"/>
      <c r="AA685" s="146"/>
      <c r="AB685" s="146"/>
      <c r="AC685" s="146"/>
      <c r="AD685" s="146"/>
      <c r="AE685" s="146"/>
      <c r="AF685" s="147"/>
      <c r="AG685" s="9"/>
      <c r="AN685" s="146"/>
      <c r="AO685" s="146"/>
      <c r="AP685" s="146"/>
      <c r="AQ685" s="146"/>
      <c r="AR685" s="146"/>
      <c r="AS685" s="146"/>
      <c r="AT685" s="146"/>
      <c r="AU685" s="146"/>
    </row>
    <row r="686" spans="2:47" s="82" customFormat="1" ht="12.95" customHeight="1" x14ac:dyDescent="0.2">
      <c r="B686" s="89"/>
      <c r="AA686" s="146"/>
      <c r="AB686" s="146"/>
      <c r="AC686" s="146"/>
      <c r="AD686" s="146"/>
      <c r="AE686" s="146"/>
      <c r="AF686" s="147"/>
      <c r="AG686" s="9"/>
      <c r="AN686" s="146"/>
      <c r="AO686" s="146"/>
      <c r="AP686" s="146"/>
      <c r="AQ686" s="146"/>
      <c r="AR686" s="146"/>
      <c r="AS686" s="146"/>
      <c r="AT686" s="146"/>
      <c r="AU686" s="146"/>
    </row>
    <row r="687" spans="2:47" s="82" customFormat="1" ht="12.95" customHeight="1" x14ac:dyDescent="0.2">
      <c r="B687" s="89"/>
      <c r="AA687" s="146"/>
      <c r="AB687" s="146"/>
      <c r="AC687" s="146"/>
      <c r="AD687" s="146"/>
      <c r="AE687" s="146"/>
      <c r="AF687" s="147"/>
      <c r="AG687" s="9"/>
      <c r="AN687" s="146"/>
      <c r="AO687" s="146"/>
      <c r="AP687" s="146"/>
      <c r="AQ687" s="146"/>
      <c r="AR687" s="146"/>
      <c r="AS687" s="146"/>
      <c r="AT687" s="146"/>
      <c r="AU687" s="146"/>
    </row>
    <row r="688" spans="2:47" s="82" customFormat="1" ht="12.95" customHeight="1" x14ac:dyDescent="0.2">
      <c r="B688" s="89"/>
      <c r="AA688" s="146"/>
      <c r="AB688" s="146"/>
      <c r="AC688" s="146"/>
      <c r="AD688" s="146"/>
      <c r="AE688" s="146"/>
      <c r="AF688" s="147"/>
      <c r="AG688" s="9"/>
      <c r="AN688" s="146"/>
      <c r="AO688" s="146"/>
      <c r="AP688" s="146"/>
      <c r="AQ688" s="146"/>
      <c r="AR688" s="146"/>
      <c r="AS688" s="146"/>
      <c r="AT688" s="146"/>
      <c r="AU688" s="146"/>
    </row>
    <row r="689" spans="2:47" s="82" customFormat="1" ht="12.95" customHeight="1" x14ac:dyDescent="0.2">
      <c r="B689" s="89"/>
      <c r="AA689" s="146"/>
      <c r="AB689" s="146"/>
      <c r="AC689" s="146"/>
      <c r="AD689" s="146"/>
      <c r="AE689" s="146"/>
      <c r="AF689" s="147"/>
      <c r="AG689" s="9"/>
      <c r="AN689" s="146"/>
      <c r="AO689" s="146"/>
      <c r="AP689" s="146"/>
      <c r="AQ689" s="146"/>
      <c r="AR689" s="146"/>
      <c r="AS689" s="146"/>
      <c r="AT689" s="146"/>
      <c r="AU689" s="146"/>
    </row>
    <row r="690" spans="2:47" s="82" customFormat="1" ht="12.95" customHeight="1" x14ac:dyDescent="0.2">
      <c r="B690" s="89"/>
      <c r="AA690" s="146"/>
      <c r="AB690" s="146"/>
      <c r="AC690" s="146"/>
      <c r="AD690" s="146"/>
      <c r="AE690" s="146"/>
      <c r="AF690" s="147"/>
      <c r="AG690" s="9"/>
      <c r="AN690" s="146"/>
      <c r="AO690" s="146"/>
      <c r="AP690" s="146"/>
      <c r="AQ690" s="146"/>
      <c r="AR690" s="146"/>
      <c r="AS690" s="146"/>
      <c r="AT690" s="146"/>
      <c r="AU690" s="146"/>
    </row>
    <row r="691" spans="2:47" s="82" customFormat="1" ht="12.95" customHeight="1" x14ac:dyDescent="0.2">
      <c r="B691" s="89"/>
      <c r="AA691" s="146"/>
      <c r="AB691" s="146"/>
      <c r="AC691" s="146"/>
      <c r="AD691" s="146"/>
      <c r="AE691" s="146"/>
      <c r="AF691" s="147"/>
      <c r="AG691" s="9"/>
      <c r="AN691" s="146"/>
      <c r="AO691" s="146"/>
      <c r="AP691" s="146"/>
      <c r="AQ691" s="146"/>
      <c r="AR691" s="146"/>
      <c r="AS691" s="146"/>
      <c r="AT691" s="146"/>
      <c r="AU691" s="146"/>
    </row>
    <row r="692" spans="2:47" s="82" customFormat="1" ht="12.95" customHeight="1" x14ac:dyDescent="0.2">
      <c r="B692" s="89"/>
      <c r="AA692" s="146"/>
      <c r="AB692" s="146"/>
      <c r="AC692" s="146"/>
      <c r="AD692" s="146"/>
      <c r="AE692" s="146"/>
      <c r="AF692" s="147"/>
      <c r="AG692" s="9"/>
      <c r="AN692" s="146"/>
      <c r="AO692" s="146"/>
      <c r="AP692" s="146"/>
      <c r="AQ692" s="146"/>
      <c r="AR692" s="146"/>
      <c r="AS692" s="146"/>
      <c r="AT692" s="146"/>
      <c r="AU692" s="146"/>
    </row>
    <row r="693" spans="2:47" s="82" customFormat="1" ht="12.95" customHeight="1" x14ac:dyDescent="0.2">
      <c r="B693" s="89"/>
      <c r="AA693" s="146"/>
      <c r="AB693" s="146"/>
      <c r="AC693" s="146"/>
      <c r="AD693" s="146"/>
      <c r="AE693" s="146"/>
      <c r="AF693" s="147"/>
      <c r="AG693" s="9"/>
      <c r="AN693" s="146"/>
      <c r="AO693" s="146"/>
      <c r="AP693" s="146"/>
      <c r="AQ693" s="146"/>
      <c r="AR693" s="146"/>
      <c r="AS693" s="146"/>
      <c r="AT693" s="146"/>
      <c r="AU693" s="146"/>
    </row>
    <row r="694" spans="2:47" s="82" customFormat="1" ht="12.95" customHeight="1" x14ac:dyDescent="0.2">
      <c r="B694" s="89"/>
      <c r="AA694" s="146"/>
      <c r="AB694" s="146"/>
      <c r="AC694" s="146"/>
      <c r="AD694" s="146"/>
      <c r="AE694" s="146"/>
      <c r="AF694" s="147"/>
      <c r="AG694" s="9"/>
      <c r="AN694" s="146"/>
      <c r="AO694" s="146"/>
      <c r="AP694" s="146"/>
      <c r="AQ694" s="146"/>
      <c r="AR694" s="146"/>
      <c r="AS694" s="146"/>
      <c r="AT694" s="146"/>
      <c r="AU694" s="146"/>
    </row>
    <row r="695" spans="2:47" s="82" customFormat="1" ht="12.95" customHeight="1" x14ac:dyDescent="0.2">
      <c r="B695" s="89"/>
      <c r="AA695" s="146"/>
      <c r="AB695" s="146"/>
      <c r="AC695" s="146"/>
      <c r="AD695" s="146"/>
      <c r="AE695" s="146"/>
      <c r="AF695" s="147"/>
      <c r="AG695" s="9"/>
      <c r="AN695" s="146"/>
      <c r="AO695" s="146"/>
      <c r="AP695" s="146"/>
      <c r="AQ695" s="146"/>
      <c r="AR695" s="146"/>
      <c r="AS695" s="146"/>
      <c r="AT695" s="146"/>
      <c r="AU695" s="146"/>
    </row>
    <row r="696" spans="2:47" s="82" customFormat="1" ht="12.95" customHeight="1" x14ac:dyDescent="0.2">
      <c r="B696" s="89"/>
      <c r="AA696" s="146"/>
      <c r="AB696" s="146"/>
      <c r="AC696" s="146"/>
      <c r="AD696" s="146"/>
      <c r="AE696" s="146"/>
      <c r="AF696" s="147"/>
      <c r="AG696" s="9"/>
      <c r="AN696" s="146"/>
      <c r="AO696" s="146"/>
      <c r="AP696" s="146"/>
      <c r="AQ696" s="146"/>
      <c r="AR696" s="146"/>
      <c r="AS696" s="146"/>
      <c r="AT696" s="146"/>
      <c r="AU696" s="146"/>
    </row>
    <row r="697" spans="2:47" s="82" customFormat="1" ht="12.95" customHeight="1" x14ac:dyDescent="0.2">
      <c r="B697" s="89"/>
      <c r="AA697" s="146"/>
      <c r="AB697" s="146"/>
      <c r="AC697" s="146"/>
      <c r="AD697" s="146"/>
      <c r="AE697" s="146"/>
      <c r="AF697" s="147"/>
      <c r="AG697" s="9"/>
      <c r="AN697" s="146"/>
      <c r="AO697" s="146"/>
      <c r="AP697" s="146"/>
      <c r="AQ697" s="146"/>
      <c r="AR697" s="146"/>
      <c r="AS697" s="146"/>
      <c r="AT697" s="146"/>
      <c r="AU697" s="146"/>
    </row>
    <row r="698" spans="2:47" s="82" customFormat="1" ht="12.95" customHeight="1" x14ac:dyDescent="0.2">
      <c r="B698" s="89"/>
      <c r="AA698" s="146"/>
      <c r="AB698" s="146"/>
      <c r="AC698" s="146"/>
      <c r="AD698" s="146"/>
      <c r="AE698" s="146"/>
      <c r="AF698" s="147"/>
      <c r="AG698" s="9"/>
      <c r="AN698" s="146"/>
      <c r="AO698" s="146"/>
      <c r="AP698" s="146"/>
      <c r="AQ698" s="146"/>
      <c r="AR698" s="146"/>
      <c r="AS698" s="146"/>
      <c r="AT698" s="146"/>
      <c r="AU698" s="146"/>
    </row>
    <row r="699" spans="2:47" s="82" customFormat="1" ht="12.95" customHeight="1" x14ac:dyDescent="0.2">
      <c r="B699" s="89"/>
      <c r="AA699" s="146"/>
      <c r="AB699" s="146"/>
      <c r="AC699" s="146"/>
      <c r="AD699" s="146"/>
      <c r="AE699" s="146"/>
      <c r="AF699" s="147"/>
      <c r="AG699" s="9"/>
      <c r="AN699" s="146"/>
      <c r="AO699" s="146"/>
      <c r="AP699" s="146"/>
      <c r="AQ699" s="146"/>
      <c r="AR699" s="146"/>
      <c r="AS699" s="146"/>
      <c r="AT699" s="146"/>
      <c r="AU699" s="146"/>
    </row>
    <row r="700" spans="2:47" s="82" customFormat="1" ht="12.95" customHeight="1" x14ac:dyDescent="0.2">
      <c r="B700" s="89"/>
      <c r="AA700" s="146"/>
      <c r="AB700" s="146"/>
      <c r="AC700" s="146"/>
      <c r="AD700" s="146"/>
      <c r="AE700" s="146"/>
      <c r="AF700" s="147"/>
      <c r="AG700" s="9"/>
      <c r="AN700" s="146"/>
      <c r="AO700" s="146"/>
      <c r="AP700" s="146"/>
      <c r="AQ700" s="146"/>
      <c r="AR700" s="146"/>
      <c r="AS700" s="146"/>
      <c r="AT700" s="146"/>
      <c r="AU700" s="146"/>
    </row>
    <row r="701" spans="2:47" s="82" customFormat="1" ht="12.95" customHeight="1" x14ac:dyDescent="0.2">
      <c r="B701" s="89"/>
      <c r="AA701" s="146"/>
      <c r="AB701" s="146"/>
      <c r="AC701" s="146"/>
      <c r="AD701" s="146"/>
      <c r="AE701" s="146"/>
      <c r="AF701" s="147"/>
      <c r="AG701" s="9"/>
      <c r="AN701" s="146"/>
      <c r="AO701" s="146"/>
      <c r="AP701" s="146"/>
      <c r="AQ701" s="146"/>
      <c r="AR701" s="146"/>
      <c r="AS701" s="146"/>
      <c r="AT701" s="146"/>
      <c r="AU701" s="146"/>
    </row>
    <row r="702" spans="2:47" s="82" customFormat="1" ht="12.95" customHeight="1" x14ac:dyDescent="0.2">
      <c r="B702" s="89"/>
      <c r="AA702" s="146"/>
      <c r="AB702" s="146"/>
      <c r="AC702" s="146"/>
      <c r="AD702" s="146"/>
      <c r="AE702" s="146"/>
      <c r="AF702" s="147"/>
      <c r="AG702" s="9"/>
      <c r="AN702" s="146"/>
      <c r="AO702" s="146"/>
      <c r="AP702" s="146"/>
      <c r="AQ702" s="146"/>
      <c r="AR702" s="146"/>
      <c r="AS702" s="146"/>
      <c r="AT702" s="146"/>
      <c r="AU702" s="146"/>
    </row>
    <row r="703" spans="2:47" s="82" customFormat="1" ht="12.95" customHeight="1" x14ac:dyDescent="0.2">
      <c r="B703" s="89"/>
      <c r="AA703" s="146"/>
      <c r="AB703" s="146"/>
      <c r="AC703" s="146"/>
      <c r="AD703" s="146"/>
      <c r="AE703" s="146"/>
      <c r="AF703" s="147"/>
      <c r="AG703" s="9"/>
      <c r="AN703" s="146"/>
      <c r="AO703" s="146"/>
      <c r="AP703" s="146"/>
      <c r="AQ703" s="146"/>
      <c r="AR703" s="146"/>
      <c r="AS703" s="146"/>
      <c r="AT703" s="146"/>
      <c r="AU703" s="146"/>
    </row>
    <row r="704" spans="2:47" s="82" customFormat="1" ht="12.95" customHeight="1" x14ac:dyDescent="0.2">
      <c r="B704" s="89"/>
      <c r="AA704" s="146"/>
      <c r="AB704" s="146"/>
      <c r="AC704" s="146"/>
      <c r="AD704" s="146"/>
      <c r="AE704" s="146"/>
      <c r="AF704" s="147"/>
      <c r="AG704" s="9"/>
      <c r="AN704" s="146"/>
      <c r="AO704" s="146"/>
      <c r="AP704" s="146"/>
      <c r="AQ704" s="146"/>
      <c r="AR704" s="146"/>
      <c r="AS704" s="146"/>
      <c r="AT704" s="146"/>
      <c r="AU704" s="146"/>
    </row>
    <row r="705" spans="2:47" s="82" customFormat="1" ht="12.95" customHeight="1" x14ac:dyDescent="0.2">
      <c r="B705" s="89"/>
      <c r="AA705" s="146"/>
      <c r="AB705" s="146"/>
      <c r="AC705" s="146"/>
      <c r="AD705" s="146"/>
      <c r="AE705" s="146"/>
      <c r="AF705" s="147"/>
      <c r="AG705" s="9"/>
      <c r="AN705" s="146"/>
      <c r="AO705" s="146"/>
      <c r="AP705" s="146"/>
      <c r="AQ705" s="146"/>
      <c r="AR705" s="146"/>
      <c r="AS705" s="146"/>
      <c r="AT705" s="146"/>
      <c r="AU705" s="146"/>
    </row>
    <row r="706" spans="2:47" s="82" customFormat="1" ht="12.95" customHeight="1" x14ac:dyDescent="0.2">
      <c r="B706" s="89"/>
      <c r="AA706" s="146"/>
      <c r="AB706" s="146"/>
      <c r="AC706" s="146"/>
      <c r="AD706" s="146"/>
      <c r="AE706" s="146"/>
      <c r="AF706" s="147"/>
      <c r="AG706" s="9"/>
      <c r="AN706" s="146"/>
      <c r="AO706" s="146"/>
      <c r="AP706" s="146"/>
      <c r="AQ706" s="146"/>
      <c r="AR706" s="146"/>
      <c r="AS706" s="146"/>
      <c r="AT706" s="146"/>
      <c r="AU706" s="146"/>
    </row>
    <row r="707" spans="2:47" s="82" customFormat="1" ht="12.95" customHeight="1" x14ac:dyDescent="0.2">
      <c r="B707" s="89"/>
      <c r="AA707" s="146"/>
      <c r="AB707" s="146"/>
      <c r="AC707" s="146"/>
      <c r="AD707" s="146"/>
      <c r="AE707" s="146"/>
      <c r="AF707" s="147"/>
      <c r="AG707" s="9"/>
      <c r="AN707" s="146"/>
      <c r="AO707" s="146"/>
      <c r="AP707" s="146"/>
      <c r="AQ707" s="146"/>
      <c r="AR707" s="146"/>
      <c r="AS707" s="146"/>
      <c r="AT707" s="146"/>
      <c r="AU707" s="146"/>
    </row>
    <row r="708" spans="2:47" s="82" customFormat="1" ht="12.95" customHeight="1" x14ac:dyDescent="0.2">
      <c r="B708" s="89"/>
      <c r="AA708" s="146"/>
      <c r="AB708" s="146"/>
      <c r="AC708" s="146"/>
      <c r="AD708" s="146"/>
      <c r="AE708" s="146"/>
      <c r="AF708" s="147"/>
      <c r="AG708" s="9"/>
      <c r="AN708" s="146"/>
      <c r="AO708" s="146"/>
      <c r="AP708" s="146"/>
      <c r="AQ708" s="146"/>
      <c r="AR708" s="146"/>
      <c r="AS708" s="146"/>
      <c r="AT708" s="146"/>
      <c r="AU708" s="146"/>
    </row>
    <row r="709" spans="2:47" s="82" customFormat="1" ht="12.95" customHeight="1" x14ac:dyDescent="0.2">
      <c r="B709" s="89"/>
      <c r="AA709" s="146"/>
      <c r="AB709" s="146"/>
      <c r="AC709" s="146"/>
      <c r="AD709" s="146"/>
      <c r="AE709" s="146"/>
      <c r="AF709" s="147"/>
      <c r="AG709" s="9"/>
      <c r="AN709" s="146"/>
      <c r="AO709" s="146"/>
      <c r="AP709" s="146"/>
      <c r="AQ709" s="146"/>
      <c r="AR709" s="146"/>
      <c r="AS709" s="146"/>
      <c r="AT709" s="146"/>
      <c r="AU709" s="146"/>
    </row>
    <row r="710" spans="2:47" s="82" customFormat="1" ht="12.95" customHeight="1" x14ac:dyDescent="0.2">
      <c r="B710" s="89"/>
      <c r="AA710" s="146"/>
      <c r="AB710" s="146"/>
      <c r="AC710" s="146"/>
      <c r="AD710" s="146"/>
      <c r="AE710" s="146"/>
      <c r="AF710" s="147"/>
      <c r="AG710" s="9"/>
      <c r="AN710" s="146"/>
      <c r="AO710" s="146"/>
      <c r="AP710" s="146"/>
      <c r="AQ710" s="146"/>
      <c r="AR710" s="146"/>
      <c r="AS710" s="146"/>
      <c r="AT710" s="146"/>
      <c r="AU710" s="146"/>
    </row>
    <row r="711" spans="2:47" s="82" customFormat="1" ht="12.95" customHeight="1" x14ac:dyDescent="0.2">
      <c r="B711" s="89"/>
      <c r="AA711" s="146"/>
      <c r="AB711" s="146"/>
      <c r="AC711" s="146"/>
      <c r="AD711" s="146"/>
      <c r="AE711" s="146"/>
      <c r="AF711" s="147"/>
      <c r="AG711" s="9"/>
      <c r="AN711" s="146"/>
      <c r="AO711" s="146"/>
      <c r="AP711" s="146"/>
      <c r="AQ711" s="146"/>
      <c r="AR711" s="146"/>
      <c r="AS711" s="146"/>
      <c r="AT711" s="146"/>
      <c r="AU711" s="146"/>
    </row>
    <row r="712" spans="2:47" s="82" customFormat="1" ht="12.95" customHeight="1" x14ac:dyDescent="0.2">
      <c r="B712" s="89"/>
      <c r="AA712" s="146"/>
      <c r="AB712" s="146"/>
      <c r="AC712" s="146"/>
      <c r="AD712" s="146"/>
      <c r="AE712" s="146"/>
      <c r="AF712" s="147"/>
      <c r="AG712" s="9"/>
      <c r="AN712" s="146"/>
      <c r="AO712" s="146"/>
      <c r="AP712" s="146"/>
      <c r="AQ712" s="146"/>
      <c r="AR712" s="146"/>
      <c r="AS712" s="146"/>
      <c r="AT712" s="146"/>
      <c r="AU712" s="146"/>
    </row>
    <row r="713" spans="2:47" s="82" customFormat="1" ht="12.95" customHeight="1" x14ac:dyDescent="0.2">
      <c r="B713" s="89"/>
      <c r="AA713" s="146"/>
      <c r="AB713" s="146"/>
      <c r="AC713" s="146"/>
      <c r="AD713" s="146"/>
      <c r="AE713" s="146"/>
      <c r="AF713" s="147"/>
      <c r="AG713" s="9"/>
      <c r="AN713" s="146"/>
      <c r="AO713" s="146"/>
      <c r="AP713" s="146"/>
      <c r="AQ713" s="146"/>
      <c r="AR713" s="146"/>
      <c r="AS713" s="146"/>
      <c r="AT713" s="146"/>
      <c r="AU713" s="146"/>
    </row>
    <row r="714" spans="2:47" s="82" customFormat="1" ht="12.95" customHeight="1" x14ac:dyDescent="0.2">
      <c r="B714" s="89"/>
      <c r="AA714" s="146"/>
      <c r="AB714" s="146"/>
      <c r="AC714" s="146"/>
      <c r="AD714" s="146"/>
      <c r="AE714" s="146"/>
      <c r="AF714" s="147"/>
      <c r="AG714" s="9"/>
      <c r="AN714" s="146"/>
      <c r="AO714" s="146"/>
      <c r="AP714" s="146"/>
      <c r="AQ714" s="146"/>
      <c r="AR714" s="146"/>
      <c r="AS714" s="146"/>
      <c r="AT714" s="146"/>
      <c r="AU714" s="146"/>
    </row>
    <row r="715" spans="2:47" s="82" customFormat="1" ht="12.95" customHeight="1" x14ac:dyDescent="0.2">
      <c r="B715" s="89"/>
      <c r="AA715" s="146"/>
      <c r="AB715" s="146"/>
      <c r="AC715" s="146"/>
      <c r="AD715" s="146"/>
      <c r="AE715" s="146"/>
      <c r="AF715" s="147"/>
      <c r="AG715" s="9"/>
      <c r="AN715" s="146"/>
      <c r="AO715" s="146"/>
      <c r="AP715" s="146"/>
      <c r="AQ715" s="146"/>
      <c r="AR715" s="146"/>
      <c r="AS715" s="146"/>
      <c r="AT715" s="146"/>
      <c r="AU715" s="146"/>
    </row>
    <row r="716" spans="2:47" s="82" customFormat="1" ht="12.95" customHeight="1" x14ac:dyDescent="0.2">
      <c r="B716" s="89"/>
      <c r="AA716" s="146"/>
      <c r="AB716" s="146"/>
      <c r="AC716" s="146"/>
      <c r="AD716" s="146"/>
      <c r="AE716" s="146"/>
      <c r="AF716" s="147"/>
      <c r="AG716" s="9"/>
      <c r="AN716" s="146"/>
      <c r="AO716" s="146"/>
      <c r="AP716" s="146"/>
      <c r="AQ716" s="146"/>
      <c r="AR716" s="146"/>
      <c r="AS716" s="146"/>
      <c r="AT716" s="146"/>
      <c r="AU716" s="146"/>
    </row>
    <row r="717" spans="2:47" s="82" customFormat="1" ht="12.95" customHeight="1" x14ac:dyDescent="0.2">
      <c r="B717" s="89"/>
      <c r="AA717" s="146"/>
      <c r="AB717" s="146"/>
      <c r="AC717" s="146"/>
      <c r="AD717" s="146"/>
      <c r="AE717" s="146"/>
      <c r="AF717" s="147"/>
      <c r="AG717" s="9"/>
      <c r="AN717" s="146"/>
      <c r="AO717" s="146"/>
      <c r="AP717" s="146"/>
      <c r="AQ717" s="146"/>
      <c r="AR717" s="146"/>
      <c r="AS717" s="146"/>
      <c r="AT717" s="146"/>
      <c r="AU717" s="146"/>
    </row>
    <row r="718" spans="2:47" s="82" customFormat="1" ht="12.95" customHeight="1" x14ac:dyDescent="0.2">
      <c r="B718" s="89"/>
      <c r="AA718" s="146"/>
      <c r="AB718" s="146"/>
      <c r="AC718" s="146"/>
      <c r="AD718" s="146"/>
      <c r="AE718" s="146"/>
      <c r="AF718" s="147"/>
      <c r="AG718" s="9"/>
      <c r="AN718" s="146"/>
      <c r="AO718" s="146"/>
      <c r="AP718" s="146"/>
      <c r="AQ718" s="146"/>
      <c r="AR718" s="146"/>
      <c r="AS718" s="146"/>
      <c r="AT718" s="146"/>
      <c r="AU718" s="146"/>
    </row>
    <row r="719" spans="2:47" s="82" customFormat="1" ht="12.95" customHeight="1" x14ac:dyDescent="0.2">
      <c r="B719" s="89"/>
      <c r="AA719" s="146"/>
      <c r="AB719" s="146"/>
      <c r="AC719" s="146"/>
      <c r="AD719" s="146"/>
      <c r="AE719" s="146"/>
      <c r="AF719" s="147"/>
      <c r="AG719" s="9"/>
      <c r="AN719" s="146"/>
      <c r="AO719" s="146"/>
      <c r="AP719" s="146"/>
      <c r="AQ719" s="146"/>
      <c r="AR719" s="146"/>
      <c r="AS719" s="146"/>
      <c r="AT719" s="146"/>
      <c r="AU719" s="146"/>
    </row>
    <row r="720" spans="2:47" s="82" customFormat="1" ht="12.95" customHeight="1" x14ac:dyDescent="0.2">
      <c r="B720" s="89"/>
      <c r="AA720" s="146"/>
      <c r="AB720" s="146"/>
      <c r="AC720" s="146"/>
      <c r="AD720" s="146"/>
      <c r="AE720" s="146"/>
      <c r="AF720" s="147"/>
      <c r="AG720" s="9"/>
      <c r="AN720" s="146"/>
      <c r="AO720" s="146"/>
      <c r="AP720" s="146"/>
      <c r="AQ720" s="146"/>
      <c r="AR720" s="146"/>
      <c r="AS720" s="146"/>
      <c r="AT720" s="146"/>
      <c r="AU720" s="146"/>
    </row>
    <row r="721" spans="2:47" s="82" customFormat="1" ht="12.95" customHeight="1" x14ac:dyDescent="0.2">
      <c r="B721" s="89"/>
      <c r="AA721" s="146"/>
      <c r="AB721" s="146"/>
      <c r="AC721" s="146"/>
      <c r="AD721" s="146"/>
      <c r="AE721" s="146"/>
      <c r="AF721" s="147"/>
      <c r="AG721" s="9"/>
      <c r="AN721" s="146"/>
      <c r="AO721" s="146"/>
      <c r="AP721" s="146"/>
      <c r="AQ721" s="146"/>
      <c r="AR721" s="146"/>
      <c r="AS721" s="146"/>
      <c r="AT721" s="146"/>
      <c r="AU721" s="146"/>
    </row>
    <row r="722" spans="2:47" s="82" customFormat="1" ht="12.95" customHeight="1" x14ac:dyDescent="0.2">
      <c r="B722" s="89"/>
      <c r="AA722" s="146"/>
      <c r="AB722" s="146"/>
      <c r="AC722" s="146"/>
      <c r="AD722" s="146"/>
      <c r="AE722" s="146"/>
      <c r="AF722" s="147"/>
      <c r="AG722" s="9"/>
      <c r="AN722" s="146"/>
      <c r="AO722" s="146"/>
      <c r="AP722" s="146"/>
      <c r="AQ722" s="146"/>
      <c r="AR722" s="146"/>
      <c r="AS722" s="146"/>
      <c r="AT722" s="146"/>
      <c r="AU722" s="146"/>
    </row>
    <row r="723" spans="2:47" s="82" customFormat="1" ht="12.95" customHeight="1" x14ac:dyDescent="0.2">
      <c r="B723" s="89"/>
      <c r="AA723" s="146"/>
      <c r="AB723" s="146"/>
      <c r="AC723" s="146"/>
      <c r="AD723" s="146"/>
      <c r="AE723" s="146"/>
      <c r="AF723" s="147"/>
      <c r="AG723" s="9"/>
      <c r="AN723" s="146"/>
      <c r="AO723" s="146"/>
      <c r="AP723" s="146"/>
      <c r="AQ723" s="146"/>
      <c r="AR723" s="146"/>
      <c r="AS723" s="146"/>
      <c r="AT723" s="146"/>
      <c r="AU723" s="146"/>
    </row>
    <row r="724" spans="2:47" s="82" customFormat="1" ht="12.95" customHeight="1" x14ac:dyDescent="0.2">
      <c r="B724" s="89"/>
      <c r="AA724" s="146"/>
      <c r="AB724" s="146"/>
      <c r="AC724" s="146"/>
      <c r="AD724" s="146"/>
      <c r="AE724" s="146"/>
      <c r="AF724" s="147"/>
      <c r="AG724" s="9"/>
      <c r="AN724" s="146"/>
      <c r="AO724" s="146"/>
      <c r="AP724" s="146"/>
      <c r="AQ724" s="146"/>
      <c r="AR724" s="146"/>
      <c r="AS724" s="146"/>
      <c r="AT724" s="146"/>
      <c r="AU724" s="146"/>
    </row>
    <row r="725" spans="2:47" s="82" customFormat="1" ht="12.95" customHeight="1" x14ac:dyDescent="0.2">
      <c r="B725" s="89"/>
      <c r="AA725" s="146"/>
      <c r="AB725" s="146"/>
      <c r="AC725" s="146"/>
      <c r="AD725" s="146"/>
      <c r="AE725" s="146"/>
      <c r="AF725" s="147"/>
      <c r="AG725" s="9"/>
      <c r="AN725" s="146"/>
      <c r="AO725" s="146"/>
      <c r="AP725" s="146"/>
      <c r="AQ725" s="146"/>
      <c r="AR725" s="146"/>
      <c r="AS725" s="146"/>
      <c r="AT725" s="146"/>
      <c r="AU725" s="146"/>
    </row>
    <row r="726" spans="2:47" s="82" customFormat="1" ht="12.95" customHeight="1" x14ac:dyDescent="0.2">
      <c r="B726" s="89"/>
      <c r="AA726" s="146"/>
      <c r="AB726" s="146"/>
      <c r="AC726" s="146"/>
      <c r="AD726" s="146"/>
      <c r="AE726" s="146"/>
      <c r="AF726" s="147"/>
      <c r="AG726" s="9"/>
      <c r="AN726" s="146"/>
      <c r="AO726" s="146"/>
      <c r="AP726" s="146"/>
      <c r="AQ726" s="146"/>
      <c r="AR726" s="146"/>
      <c r="AS726" s="146"/>
      <c r="AT726" s="146"/>
      <c r="AU726" s="146"/>
    </row>
    <row r="727" spans="2:47" s="82" customFormat="1" ht="12.95" customHeight="1" x14ac:dyDescent="0.2">
      <c r="B727" s="89"/>
      <c r="AA727" s="146"/>
      <c r="AB727" s="146"/>
      <c r="AC727" s="146"/>
      <c r="AD727" s="146"/>
      <c r="AE727" s="146"/>
      <c r="AF727" s="147"/>
      <c r="AG727" s="9"/>
      <c r="AN727" s="146"/>
      <c r="AO727" s="146"/>
      <c r="AP727" s="146"/>
      <c r="AQ727" s="146"/>
      <c r="AR727" s="146"/>
      <c r="AS727" s="146"/>
      <c r="AT727" s="146"/>
      <c r="AU727" s="146"/>
    </row>
    <row r="728" spans="2:47" s="82" customFormat="1" ht="12.95" customHeight="1" x14ac:dyDescent="0.2">
      <c r="B728" s="89"/>
      <c r="AA728" s="146"/>
      <c r="AB728" s="146"/>
      <c r="AC728" s="146"/>
      <c r="AD728" s="146"/>
      <c r="AE728" s="146"/>
      <c r="AF728" s="147"/>
      <c r="AG728" s="9"/>
      <c r="AN728" s="146"/>
      <c r="AO728" s="146"/>
      <c r="AP728" s="146"/>
      <c r="AQ728" s="146"/>
      <c r="AR728" s="146"/>
      <c r="AS728" s="146"/>
      <c r="AT728" s="146"/>
      <c r="AU728" s="146"/>
    </row>
    <row r="729" spans="2:47" s="82" customFormat="1" ht="12.95" customHeight="1" x14ac:dyDescent="0.2">
      <c r="B729" s="89"/>
      <c r="AA729" s="146"/>
      <c r="AB729" s="146"/>
      <c r="AC729" s="146"/>
      <c r="AD729" s="146"/>
      <c r="AE729" s="146"/>
      <c r="AF729" s="147"/>
      <c r="AG729" s="9"/>
      <c r="AN729" s="146"/>
      <c r="AO729" s="146"/>
      <c r="AP729" s="146"/>
      <c r="AQ729" s="146"/>
      <c r="AR729" s="146"/>
      <c r="AS729" s="146"/>
      <c r="AT729" s="146"/>
      <c r="AU729" s="146"/>
    </row>
    <row r="730" spans="2:47" s="82" customFormat="1" ht="12.95" customHeight="1" x14ac:dyDescent="0.2">
      <c r="B730" s="89"/>
      <c r="AA730" s="146"/>
      <c r="AB730" s="146"/>
      <c r="AC730" s="146"/>
      <c r="AD730" s="146"/>
      <c r="AE730" s="146"/>
      <c r="AF730" s="147"/>
      <c r="AG730" s="9"/>
      <c r="AN730" s="146"/>
      <c r="AO730" s="146"/>
      <c r="AP730" s="146"/>
      <c r="AQ730" s="146"/>
      <c r="AR730" s="146"/>
      <c r="AS730" s="146"/>
      <c r="AT730" s="146"/>
      <c r="AU730" s="146"/>
    </row>
    <row r="731" spans="2:47" s="82" customFormat="1" ht="12.95" customHeight="1" x14ac:dyDescent="0.2">
      <c r="B731" s="89"/>
      <c r="AA731" s="146"/>
      <c r="AB731" s="146"/>
      <c r="AC731" s="146"/>
      <c r="AD731" s="146"/>
      <c r="AE731" s="146"/>
      <c r="AF731" s="147"/>
      <c r="AG731" s="9"/>
      <c r="AN731" s="146"/>
      <c r="AO731" s="146"/>
      <c r="AP731" s="146"/>
      <c r="AQ731" s="146"/>
      <c r="AR731" s="146"/>
      <c r="AS731" s="146"/>
      <c r="AT731" s="146"/>
      <c r="AU731" s="146"/>
    </row>
    <row r="732" spans="2:47" s="82" customFormat="1" ht="12.95" customHeight="1" x14ac:dyDescent="0.2">
      <c r="B732" s="89"/>
      <c r="AA732" s="146"/>
      <c r="AB732" s="146"/>
      <c r="AC732" s="146"/>
      <c r="AD732" s="146"/>
      <c r="AE732" s="146"/>
      <c r="AF732" s="147"/>
      <c r="AG732" s="9"/>
      <c r="AN732" s="146"/>
      <c r="AO732" s="146"/>
      <c r="AP732" s="146"/>
      <c r="AQ732" s="146"/>
      <c r="AR732" s="146"/>
      <c r="AS732" s="146"/>
      <c r="AT732" s="146"/>
      <c r="AU732" s="146"/>
    </row>
    <row r="733" spans="2:47" s="82" customFormat="1" ht="12.95" customHeight="1" x14ac:dyDescent="0.2">
      <c r="B733" s="89"/>
      <c r="AA733" s="146"/>
      <c r="AB733" s="146"/>
      <c r="AC733" s="146"/>
      <c r="AD733" s="146"/>
      <c r="AE733" s="146"/>
      <c r="AF733" s="147"/>
      <c r="AG733" s="9"/>
      <c r="AN733" s="146"/>
      <c r="AO733" s="146"/>
      <c r="AP733" s="146"/>
      <c r="AQ733" s="146"/>
      <c r="AR733" s="146"/>
      <c r="AS733" s="146"/>
      <c r="AT733" s="146"/>
      <c r="AU733" s="146"/>
    </row>
    <row r="734" spans="2:47" s="82" customFormat="1" ht="12.95" customHeight="1" x14ac:dyDescent="0.2">
      <c r="B734" s="89"/>
      <c r="AA734" s="146"/>
      <c r="AB734" s="146"/>
      <c r="AC734" s="146"/>
      <c r="AD734" s="146"/>
      <c r="AE734" s="146"/>
      <c r="AF734" s="147"/>
      <c r="AG734" s="9"/>
      <c r="AN734" s="146"/>
      <c r="AO734" s="146"/>
      <c r="AP734" s="146"/>
      <c r="AQ734" s="146"/>
      <c r="AR734" s="146"/>
      <c r="AS734" s="146"/>
      <c r="AT734" s="146"/>
      <c r="AU734" s="146"/>
    </row>
    <row r="735" spans="2:47" s="82" customFormat="1" ht="12.95" customHeight="1" x14ac:dyDescent="0.2">
      <c r="B735" s="89"/>
      <c r="AA735" s="146"/>
      <c r="AB735" s="146"/>
      <c r="AC735" s="146"/>
      <c r="AD735" s="146"/>
      <c r="AE735" s="146"/>
      <c r="AF735" s="147"/>
      <c r="AG735" s="9"/>
      <c r="AN735" s="146"/>
      <c r="AO735" s="146"/>
      <c r="AP735" s="146"/>
      <c r="AQ735" s="146"/>
      <c r="AR735" s="146"/>
      <c r="AS735" s="146"/>
      <c r="AT735" s="146"/>
      <c r="AU735" s="146"/>
    </row>
    <row r="736" spans="2:47" s="82" customFormat="1" ht="12.95" customHeight="1" x14ac:dyDescent="0.2">
      <c r="B736" s="89"/>
      <c r="AA736" s="146"/>
      <c r="AB736" s="146"/>
      <c r="AC736" s="146"/>
      <c r="AD736" s="146"/>
      <c r="AE736" s="146"/>
      <c r="AF736" s="147"/>
      <c r="AG736" s="9"/>
      <c r="AN736" s="146"/>
      <c r="AO736" s="146"/>
      <c r="AP736" s="146"/>
      <c r="AQ736" s="146"/>
      <c r="AR736" s="146"/>
      <c r="AS736" s="146"/>
      <c r="AT736" s="146"/>
      <c r="AU736" s="146"/>
    </row>
    <row r="737" spans="2:47" s="82" customFormat="1" ht="12.95" customHeight="1" x14ac:dyDescent="0.2">
      <c r="B737" s="89"/>
      <c r="AA737" s="146"/>
      <c r="AB737" s="146"/>
      <c r="AC737" s="146"/>
      <c r="AD737" s="146"/>
      <c r="AE737" s="146"/>
      <c r="AF737" s="147"/>
      <c r="AG737" s="9"/>
      <c r="AN737" s="146"/>
      <c r="AO737" s="146"/>
      <c r="AP737" s="146"/>
      <c r="AQ737" s="146"/>
      <c r="AR737" s="146"/>
      <c r="AS737" s="146"/>
      <c r="AT737" s="146"/>
      <c r="AU737" s="146"/>
    </row>
    <row r="738" spans="2:47" s="82" customFormat="1" ht="12.95" customHeight="1" x14ac:dyDescent="0.2">
      <c r="B738" s="89"/>
      <c r="AA738" s="146"/>
      <c r="AB738" s="146"/>
      <c r="AC738" s="146"/>
      <c r="AD738" s="146"/>
      <c r="AE738" s="146"/>
      <c r="AF738" s="147"/>
      <c r="AG738" s="9"/>
      <c r="AN738" s="146"/>
      <c r="AO738" s="146"/>
      <c r="AP738" s="146"/>
      <c r="AQ738" s="146"/>
      <c r="AR738" s="146"/>
      <c r="AS738" s="146"/>
      <c r="AT738" s="146"/>
      <c r="AU738" s="146"/>
    </row>
    <row r="739" spans="2:47" s="82" customFormat="1" ht="12.95" customHeight="1" x14ac:dyDescent="0.2">
      <c r="B739" s="89"/>
      <c r="AA739" s="146"/>
      <c r="AB739" s="146"/>
      <c r="AC739" s="146"/>
      <c r="AD739" s="146"/>
      <c r="AE739" s="146"/>
      <c r="AF739" s="147"/>
      <c r="AG739" s="9"/>
      <c r="AN739" s="146"/>
      <c r="AO739" s="146"/>
      <c r="AP739" s="146"/>
      <c r="AQ739" s="146"/>
      <c r="AR739" s="146"/>
      <c r="AS739" s="146"/>
      <c r="AT739" s="146"/>
      <c r="AU739" s="146"/>
    </row>
    <row r="740" spans="2:47" s="82" customFormat="1" ht="12.95" customHeight="1" x14ac:dyDescent="0.2">
      <c r="B740" s="89"/>
      <c r="AA740" s="146"/>
      <c r="AB740" s="146"/>
      <c r="AC740" s="146"/>
      <c r="AD740" s="146"/>
      <c r="AE740" s="146"/>
      <c r="AF740" s="147"/>
      <c r="AG740" s="9"/>
      <c r="AN740" s="146"/>
      <c r="AO740" s="146"/>
      <c r="AP740" s="146"/>
      <c r="AQ740" s="146"/>
      <c r="AR740" s="146"/>
      <c r="AS740" s="146"/>
      <c r="AT740" s="146"/>
      <c r="AU740" s="146"/>
    </row>
    <row r="741" spans="2:47" s="82" customFormat="1" ht="12.95" customHeight="1" x14ac:dyDescent="0.2">
      <c r="B741" s="89"/>
      <c r="AA741" s="146"/>
      <c r="AB741" s="146"/>
      <c r="AC741" s="146"/>
      <c r="AD741" s="146"/>
      <c r="AE741" s="146"/>
      <c r="AF741" s="147"/>
      <c r="AG741" s="9"/>
      <c r="AN741" s="146"/>
      <c r="AO741" s="146"/>
      <c r="AP741" s="146"/>
      <c r="AQ741" s="146"/>
      <c r="AR741" s="146"/>
      <c r="AS741" s="146"/>
      <c r="AT741" s="146"/>
      <c r="AU741" s="146"/>
    </row>
    <row r="742" spans="2:47" s="82" customFormat="1" ht="12.95" customHeight="1" x14ac:dyDescent="0.2">
      <c r="B742" s="89"/>
      <c r="AA742" s="146"/>
      <c r="AB742" s="146"/>
      <c r="AC742" s="146"/>
      <c r="AD742" s="146"/>
      <c r="AE742" s="146"/>
      <c r="AF742" s="147"/>
      <c r="AG742" s="9"/>
      <c r="AN742" s="146"/>
      <c r="AO742" s="146"/>
      <c r="AP742" s="146"/>
      <c r="AQ742" s="146"/>
      <c r="AR742" s="146"/>
      <c r="AS742" s="146"/>
      <c r="AT742" s="146"/>
      <c r="AU742" s="146"/>
    </row>
    <row r="743" spans="2:47" s="82" customFormat="1" ht="12.95" customHeight="1" x14ac:dyDescent="0.2">
      <c r="B743" s="89"/>
      <c r="AA743" s="146"/>
      <c r="AB743" s="146"/>
      <c r="AC743" s="146"/>
      <c r="AD743" s="146"/>
      <c r="AE743" s="146"/>
      <c r="AF743" s="147"/>
      <c r="AG743" s="9"/>
      <c r="AN743" s="146"/>
      <c r="AO743" s="146"/>
      <c r="AP743" s="146"/>
      <c r="AQ743" s="146"/>
      <c r="AR743" s="146"/>
      <c r="AS743" s="146"/>
      <c r="AT743" s="146"/>
      <c r="AU743" s="146"/>
    </row>
    <row r="744" spans="2:47" s="82" customFormat="1" ht="12.95" customHeight="1" x14ac:dyDescent="0.2">
      <c r="B744" s="89"/>
      <c r="AA744" s="146"/>
      <c r="AB744" s="146"/>
      <c r="AC744" s="146"/>
      <c r="AD744" s="146"/>
      <c r="AE744" s="146"/>
      <c r="AF744" s="147"/>
      <c r="AG744" s="9"/>
      <c r="AN744" s="146"/>
      <c r="AO744" s="146"/>
      <c r="AP744" s="146"/>
      <c r="AQ744" s="146"/>
      <c r="AR744" s="146"/>
      <c r="AS744" s="146"/>
      <c r="AT744" s="146"/>
      <c r="AU744" s="146"/>
    </row>
    <row r="745" spans="2:47" s="82" customFormat="1" ht="12.95" customHeight="1" x14ac:dyDescent="0.2">
      <c r="B745" s="89"/>
      <c r="AA745" s="146"/>
      <c r="AB745" s="146"/>
      <c r="AC745" s="146"/>
      <c r="AD745" s="146"/>
      <c r="AE745" s="146"/>
      <c r="AF745" s="147"/>
      <c r="AG745" s="9"/>
      <c r="AN745" s="146"/>
      <c r="AO745" s="146"/>
      <c r="AP745" s="146"/>
      <c r="AQ745" s="146"/>
      <c r="AR745" s="146"/>
      <c r="AS745" s="146"/>
      <c r="AT745" s="146"/>
      <c r="AU745" s="146"/>
    </row>
    <row r="746" spans="2:47" s="82" customFormat="1" ht="12.95" customHeight="1" x14ac:dyDescent="0.2">
      <c r="B746" s="89"/>
      <c r="AA746" s="146"/>
      <c r="AB746" s="146"/>
      <c r="AC746" s="146"/>
      <c r="AD746" s="146"/>
      <c r="AE746" s="146"/>
      <c r="AF746" s="147"/>
      <c r="AG746" s="9"/>
      <c r="AN746" s="146"/>
      <c r="AO746" s="146"/>
      <c r="AP746" s="146"/>
      <c r="AQ746" s="146"/>
      <c r="AR746" s="146"/>
      <c r="AS746" s="146"/>
      <c r="AT746" s="146"/>
      <c r="AU746" s="146"/>
    </row>
    <row r="747" spans="2:47" s="82" customFormat="1" ht="12.95" customHeight="1" x14ac:dyDescent="0.2">
      <c r="B747" s="89"/>
      <c r="AA747" s="146"/>
      <c r="AB747" s="146"/>
      <c r="AC747" s="146"/>
      <c r="AD747" s="146"/>
      <c r="AE747" s="146"/>
      <c r="AF747" s="147"/>
      <c r="AG747" s="9"/>
      <c r="AN747" s="146"/>
      <c r="AO747" s="146"/>
      <c r="AP747" s="146"/>
      <c r="AQ747" s="146"/>
      <c r="AR747" s="146"/>
      <c r="AS747" s="146"/>
      <c r="AT747" s="146"/>
      <c r="AU747" s="146"/>
    </row>
    <row r="748" spans="2:47" s="82" customFormat="1" ht="12.95" customHeight="1" x14ac:dyDescent="0.2">
      <c r="B748" s="89"/>
      <c r="AA748" s="146"/>
      <c r="AB748" s="146"/>
      <c r="AC748" s="146"/>
      <c r="AD748" s="146"/>
      <c r="AE748" s="146"/>
      <c r="AF748" s="147"/>
      <c r="AG748" s="9"/>
      <c r="AN748" s="146"/>
      <c r="AO748" s="146"/>
      <c r="AP748" s="146"/>
      <c r="AQ748" s="146"/>
      <c r="AR748" s="146"/>
      <c r="AS748" s="146"/>
      <c r="AT748" s="146"/>
      <c r="AU748" s="146"/>
    </row>
    <row r="749" spans="2:47" s="82" customFormat="1" ht="12.95" customHeight="1" x14ac:dyDescent="0.2">
      <c r="B749" s="89"/>
      <c r="AA749" s="146"/>
      <c r="AB749" s="146"/>
      <c r="AC749" s="146"/>
      <c r="AD749" s="146"/>
      <c r="AE749" s="146"/>
      <c r="AF749" s="147"/>
      <c r="AG749" s="9"/>
      <c r="AN749" s="146"/>
      <c r="AO749" s="146"/>
      <c r="AP749" s="146"/>
      <c r="AQ749" s="146"/>
      <c r="AR749" s="146"/>
      <c r="AS749" s="146"/>
      <c r="AT749" s="146"/>
      <c r="AU749" s="146"/>
    </row>
    <row r="750" spans="2:47" s="82" customFormat="1" ht="12.95" customHeight="1" x14ac:dyDescent="0.2">
      <c r="B750" s="89"/>
      <c r="AA750" s="146"/>
      <c r="AB750" s="146"/>
      <c r="AC750" s="146"/>
      <c r="AD750" s="146"/>
      <c r="AE750" s="146"/>
      <c r="AF750" s="147"/>
      <c r="AG750" s="9"/>
      <c r="AN750" s="146"/>
      <c r="AO750" s="146"/>
      <c r="AP750" s="146"/>
      <c r="AQ750" s="146"/>
      <c r="AR750" s="146"/>
      <c r="AS750" s="146"/>
      <c r="AT750" s="146"/>
      <c r="AU750" s="146"/>
    </row>
    <row r="751" spans="2:47" s="82" customFormat="1" ht="12.95" customHeight="1" x14ac:dyDescent="0.2">
      <c r="B751" s="89"/>
      <c r="AA751" s="146"/>
      <c r="AB751" s="146"/>
      <c r="AC751" s="146"/>
      <c r="AD751" s="146"/>
      <c r="AE751" s="146"/>
      <c r="AF751" s="147"/>
      <c r="AG751" s="9"/>
      <c r="AN751" s="146"/>
      <c r="AO751" s="146"/>
      <c r="AP751" s="146"/>
      <c r="AQ751" s="146"/>
      <c r="AR751" s="146"/>
      <c r="AS751" s="146"/>
      <c r="AT751" s="146"/>
      <c r="AU751" s="146"/>
    </row>
    <row r="752" spans="2:47" s="82" customFormat="1" ht="12.95" customHeight="1" x14ac:dyDescent="0.2">
      <c r="B752" s="89"/>
      <c r="AA752" s="146"/>
      <c r="AB752" s="146"/>
      <c r="AC752" s="146"/>
      <c r="AD752" s="146"/>
      <c r="AE752" s="146"/>
      <c r="AF752" s="147"/>
      <c r="AG752" s="9"/>
      <c r="AN752" s="146"/>
      <c r="AO752" s="146"/>
      <c r="AP752" s="146"/>
      <c r="AQ752" s="146"/>
      <c r="AR752" s="146"/>
      <c r="AS752" s="146"/>
      <c r="AT752" s="146"/>
      <c r="AU752" s="146"/>
    </row>
    <row r="753" spans="2:47" s="82" customFormat="1" ht="12.95" customHeight="1" x14ac:dyDescent="0.2">
      <c r="B753" s="89"/>
      <c r="AA753" s="146"/>
      <c r="AB753" s="146"/>
      <c r="AC753" s="146"/>
      <c r="AD753" s="146"/>
      <c r="AE753" s="146"/>
      <c r="AF753" s="147"/>
      <c r="AG753" s="9"/>
      <c r="AN753" s="146"/>
      <c r="AO753" s="146"/>
      <c r="AP753" s="146"/>
      <c r="AQ753" s="146"/>
      <c r="AR753" s="146"/>
      <c r="AS753" s="146"/>
      <c r="AT753" s="146"/>
      <c r="AU753" s="146"/>
    </row>
    <row r="754" spans="2:47" s="82" customFormat="1" ht="12.95" customHeight="1" x14ac:dyDescent="0.2">
      <c r="B754" s="89"/>
      <c r="AA754" s="146"/>
      <c r="AB754" s="146"/>
      <c r="AC754" s="146"/>
      <c r="AD754" s="146"/>
      <c r="AE754" s="146"/>
      <c r="AF754" s="147"/>
      <c r="AG754" s="9"/>
      <c r="AN754" s="146"/>
      <c r="AO754" s="146"/>
      <c r="AP754" s="146"/>
      <c r="AQ754" s="146"/>
      <c r="AR754" s="146"/>
      <c r="AS754" s="146"/>
      <c r="AT754" s="146"/>
      <c r="AU754" s="146"/>
    </row>
    <row r="755" spans="2:47" s="82" customFormat="1" ht="12.95" customHeight="1" x14ac:dyDescent="0.2">
      <c r="B755" s="89"/>
      <c r="AA755" s="146"/>
      <c r="AB755" s="146"/>
      <c r="AC755" s="146"/>
      <c r="AD755" s="146"/>
      <c r="AE755" s="146"/>
      <c r="AF755" s="147"/>
      <c r="AG755" s="9"/>
      <c r="AN755" s="146"/>
      <c r="AO755" s="146"/>
      <c r="AP755" s="146"/>
      <c r="AQ755" s="146"/>
      <c r="AR755" s="146"/>
      <c r="AS755" s="146"/>
      <c r="AT755" s="146"/>
      <c r="AU755" s="146"/>
    </row>
    <row r="756" spans="2:47" s="82" customFormat="1" ht="12.95" customHeight="1" x14ac:dyDescent="0.2">
      <c r="B756" s="89"/>
      <c r="AA756" s="146"/>
      <c r="AB756" s="146"/>
      <c r="AC756" s="146"/>
      <c r="AD756" s="146"/>
      <c r="AE756" s="146"/>
      <c r="AF756" s="147"/>
      <c r="AG756" s="9"/>
      <c r="AN756" s="146"/>
      <c r="AO756" s="146"/>
      <c r="AP756" s="146"/>
      <c r="AQ756" s="146"/>
      <c r="AR756" s="146"/>
      <c r="AS756" s="146"/>
      <c r="AT756" s="146"/>
      <c r="AU756" s="146"/>
    </row>
    <row r="757" spans="2:47" s="82" customFormat="1" ht="12.95" customHeight="1" x14ac:dyDescent="0.2">
      <c r="B757" s="89"/>
      <c r="AA757" s="146"/>
      <c r="AB757" s="146"/>
      <c r="AC757" s="146"/>
      <c r="AD757" s="146"/>
      <c r="AE757" s="146"/>
      <c r="AF757" s="147"/>
      <c r="AG757" s="9"/>
      <c r="AN757" s="146"/>
      <c r="AO757" s="146"/>
      <c r="AP757" s="146"/>
      <c r="AQ757" s="146"/>
      <c r="AR757" s="146"/>
      <c r="AS757" s="146"/>
      <c r="AT757" s="146"/>
      <c r="AU757" s="146"/>
    </row>
    <row r="758" spans="2:47" s="82" customFormat="1" ht="12.95" customHeight="1" x14ac:dyDescent="0.2">
      <c r="B758" s="89"/>
      <c r="AA758" s="146"/>
      <c r="AB758" s="146"/>
      <c r="AC758" s="146"/>
      <c r="AD758" s="146"/>
      <c r="AE758" s="146"/>
      <c r="AF758" s="147"/>
      <c r="AG758" s="9"/>
      <c r="AN758" s="146"/>
      <c r="AO758" s="146"/>
      <c r="AP758" s="146"/>
      <c r="AQ758" s="146"/>
      <c r="AR758" s="146"/>
      <c r="AS758" s="146"/>
      <c r="AT758" s="146"/>
      <c r="AU758" s="146"/>
    </row>
    <row r="759" spans="2:47" s="82" customFormat="1" ht="12.95" customHeight="1" x14ac:dyDescent="0.2">
      <c r="B759" s="89"/>
      <c r="AA759" s="146"/>
      <c r="AB759" s="146"/>
      <c r="AC759" s="146"/>
      <c r="AD759" s="146"/>
      <c r="AE759" s="146"/>
      <c r="AF759" s="147"/>
      <c r="AG759" s="9"/>
      <c r="AN759" s="146"/>
      <c r="AO759" s="146"/>
      <c r="AP759" s="146"/>
      <c r="AQ759" s="146"/>
      <c r="AR759" s="146"/>
      <c r="AS759" s="146"/>
      <c r="AT759" s="146"/>
      <c r="AU759" s="146"/>
    </row>
    <row r="760" spans="2:47" s="82" customFormat="1" ht="12.95" customHeight="1" x14ac:dyDescent="0.2">
      <c r="B760" s="89"/>
      <c r="AA760" s="146"/>
      <c r="AB760" s="146"/>
      <c r="AC760" s="146"/>
      <c r="AD760" s="146"/>
      <c r="AE760" s="146"/>
      <c r="AF760" s="147"/>
      <c r="AG760" s="9"/>
      <c r="AN760" s="146"/>
      <c r="AO760" s="146"/>
      <c r="AP760" s="146"/>
      <c r="AQ760" s="146"/>
      <c r="AR760" s="146"/>
      <c r="AS760" s="146"/>
      <c r="AT760" s="146"/>
      <c r="AU760" s="146"/>
    </row>
    <row r="761" spans="2:47" s="82" customFormat="1" ht="12.95" customHeight="1" x14ac:dyDescent="0.2">
      <c r="B761" s="89"/>
      <c r="AA761" s="146"/>
      <c r="AB761" s="146"/>
      <c r="AC761" s="146"/>
      <c r="AD761" s="146"/>
      <c r="AE761" s="146"/>
      <c r="AF761" s="147"/>
      <c r="AG761" s="9"/>
      <c r="AN761" s="146"/>
      <c r="AO761" s="146"/>
      <c r="AP761" s="146"/>
      <c r="AQ761" s="146"/>
      <c r="AR761" s="146"/>
      <c r="AS761" s="146"/>
      <c r="AT761" s="146"/>
      <c r="AU761" s="146"/>
    </row>
    <row r="762" spans="2:47" s="82" customFormat="1" ht="12.95" customHeight="1" x14ac:dyDescent="0.2">
      <c r="B762" s="89"/>
      <c r="AA762" s="146"/>
      <c r="AB762" s="146"/>
      <c r="AC762" s="146"/>
      <c r="AD762" s="146"/>
      <c r="AE762" s="146"/>
      <c r="AF762" s="147"/>
      <c r="AG762" s="9"/>
      <c r="AN762" s="146"/>
      <c r="AO762" s="146"/>
      <c r="AP762" s="146"/>
      <c r="AQ762" s="146"/>
      <c r="AR762" s="146"/>
      <c r="AS762" s="146"/>
      <c r="AT762" s="146"/>
      <c r="AU762" s="146"/>
    </row>
    <row r="763" spans="2:47" s="82" customFormat="1" ht="12.95" customHeight="1" x14ac:dyDescent="0.2">
      <c r="B763" s="89"/>
      <c r="AA763" s="146"/>
      <c r="AB763" s="146"/>
      <c r="AC763" s="146"/>
      <c r="AD763" s="146"/>
      <c r="AE763" s="146"/>
      <c r="AF763" s="147"/>
      <c r="AG763" s="9"/>
      <c r="AN763" s="146"/>
      <c r="AO763" s="146"/>
      <c r="AP763" s="146"/>
      <c r="AQ763" s="146"/>
      <c r="AR763" s="146"/>
      <c r="AS763" s="146"/>
      <c r="AT763" s="146"/>
      <c r="AU763" s="146"/>
    </row>
    <row r="764" spans="2:47" s="82" customFormat="1" ht="12.95" customHeight="1" x14ac:dyDescent="0.2">
      <c r="B764" s="89"/>
      <c r="AA764" s="146"/>
      <c r="AB764" s="146"/>
      <c r="AC764" s="146"/>
      <c r="AD764" s="146"/>
      <c r="AE764" s="146"/>
      <c r="AF764" s="147"/>
      <c r="AG764" s="9"/>
      <c r="AN764" s="146"/>
      <c r="AO764" s="146"/>
      <c r="AP764" s="146"/>
      <c r="AQ764" s="146"/>
      <c r="AR764" s="146"/>
      <c r="AS764" s="146"/>
      <c r="AT764" s="146"/>
      <c r="AU764" s="146"/>
    </row>
    <row r="765" spans="2:47" s="82" customFormat="1" ht="12.95" customHeight="1" x14ac:dyDescent="0.2">
      <c r="B765" s="89"/>
      <c r="AA765" s="146"/>
      <c r="AB765" s="146"/>
      <c r="AC765" s="146"/>
      <c r="AD765" s="146"/>
      <c r="AE765" s="146"/>
      <c r="AF765" s="147"/>
      <c r="AG765" s="9"/>
      <c r="AN765" s="146"/>
      <c r="AO765" s="146"/>
      <c r="AP765" s="146"/>
      <c r="AQ765" s="146"/>
      <c r="AR765" s="146"/>
      <c r="AS765" s="146"/>
      <c r="AT765" s="146"/>
      <c r="AU765" s="146"/>
    </row>
    <row r="766" spans="2:47" s="82" customFormat="1" ht="12.95" customHeight="1" x14ac:dyDescent="0.2">
      <c r="B766" s="89"/>
      <c r="AA766" s="146"/>
      <c r="AB766" s="146"/>
      <c r="AC766" s="146"/>
      <c r="AD766" s="146"/>
      <c r="AE766" s="146"/>
      <c r="AF766" s="147"/>
      <c r="AG766" s="9"/>
      <c r="AN766" s="146"/>
      <c r="AO766" s="146"/>
      <c r="AP766" s="146"/>
      <c r="AQ766" s="146"/>
      <c r="AR766" s="146"/>
      <c r="AS766" s="146"/>
      <c r="AT766" s="146"/>
      <c r="AU766" s="146"/>
    </row>
    <row r="767" spans="2:47" s="82" customFormat="1" ht="12.95" customHeight="1" x14ac:dyDescent="0.2">
      <c r="B767" s="89"/>
      <c r="AA767" s="146"/>
      <c r="AB767" s="146"/>
      <c r="AC767" s="146"/>
      <c r="AD767" s="146"/>
      <c r="AE767" s="146"/>
      <c r="AF767" s="147"/>
      <c r="AG767" s="9"/>
      <c r="AN767" s="146"/>
      <c r="AO767" s="146"/>
      <c r="AP767" s="146"/>
      <c r="AQ767" s="146"/>
      <c r="AR767" s="146"/>
      <c r="AS767" s="146"/>
      <c r="AT767" s="146"/>
      <c r="AU767" s="146"/>
    </row>
    <row r="768" spans="2:47" s="82" customFormat="1" ht="12.95" customHeight="1" x14ac:dyDescent="0.2">
      <c r="B768" s="89"/>
      <c r="AA768" s="146"/>
      <c r="AB768" s="146"/>
      <c r="AC768" s="146"/>
      <c r="AD768" s="146"/>
      <c r="AE768" s="146"/>
      <c r="AF768" s="147"/>
      <c r="AG768" s="9"/>
      <c r="AN768" s="146"/>
      <c r="AO768" s="146"/>
      <c r="AP768" s="146"/>
      <c r="AQ768" s="146"/>
      <c r="AR768" s="146"/>
      <c r="AS768" s="146"/>
      <c r="AT768" s="146"/>
      <c r="AU768" s="146"/>
    </row>
    <row r="769" spans="2:47" s="82" customFormat="1" ht="12.95" customHeight="1" x14ac:dyDescent="0.2">
      <c r="B769" s="89"/>
      <c r="AA769" s="146"/>
      <c r="AB769" s="146"/>
      <c r="AC769" s="146"/>
      <c r="AD769" s="146"/>
      <c r="AE769" s="146"/>
      <c r="AF769" s="147"/>
      <c r="AG769" s="9"/>
      <c r="AN769" s="146"/>
      <c r="AO769" s="146"/>
      <c r="AP769" s="146"/>
      <c r="AQ769" s="146"/>
      <c r="AR769" s="146"/>
      <c r="AS769" s="146"/>
      <c r="AT769" s="146"/>
      <c r="AU769" s="146"/>
    </row>
    <row r="770" spans="2:47" s="82" customFormat="1" ht="12.95" customHeight="1" x14ac:dyDescent="0.2">
      <c r="B770" s="89"/>
      <c r="AA770" s="146"/>
      <c r="AB770" s="146"/>
      <c r="AC770" s="146"/>
      <c r="AD770" s="146"/>
      <c r="AE770" s="146"/>
      <c r="AF770" s="147"/>
      <c r="AG770" s="9"/>
      <c r="AN770" s="146"/>
      <c r="AO770" s="146"/>
      <c r="AP770" s="146"/>
      <c r="AQ770" s="146"/>
      <c r="AR770" s="146"/>
      <c r="AS770" s="146"/>
      <c r="AT770" s="146"/>
      <c r="AU770" s="146"/>
    </row>
    <row r="771" spans="2:47" s="82" customFormat="1" ht="12.95" customHeight="1" x14ac:dyDescent="0.2">
      <c r="B771" s="89"/>
      <c r="AA771" s="146"/>
      <c r="AB771" s="146"/>
      <c r="AC771" s="146"/>
      <c r="AD771" s="146"/>
      <c r="AE771" s="146"/>
      <c r="AF771" s="147"/>
      <c r="AG771" s="9"/>
      <c r="AN771" s="146"/>
      <c r="AO771" s="146"/>
      <c r="AP771" s="146"/>
      <c r="AQ771" s="146"/>
      <c r="AR771" s="146"/>
      <c r="AS771" s="146"/>
      <c r="AT771" s="146"/>
      <c r="AU771" s="146"/>
    </row>
    <row r="772" spans="2:47" s="82" customFormat="1" ht="12.95" customHeight="1" x14ac:dyDescent="0.2">
      <c r="B772" s="89"/>
      <c r="AA772" s="146"/>
      <c r="AB772" s="146"/>
      <c r="AC772" s="146"/>
      <c r="AD772" s="146"/>
      <c r="AE772" s="146"/>
      <c r="AF772" s="147"/>
      <c r="AG772" s="9"/>
      <c r="AN772" s="146"/>
      <c r="AO772" s="146"/>
      <c r="AP772" s="146"/>
      <c r="AQ772" s="146"/>
      <c r="AR772" s="146"/>
      <c r="AS772" s="146"/>
      <c r="AT772" s="146"/>
      <c r="AU772" s="146"/>
    </row>
    <row r="773" spans="2:47" s="82" customFormat="1" ht="12.95" customHeight="1" x14ac:dyDescent="0.2">
      <c r="B773" s="89"/>
      <c r="AA773" s="146"/>
      <c r="AB773" s="146"/>
      <c r="AC773" s="146"/>
      <c r="AD773" s="146"/>
      <c r="AE773" s="146"/>
      <c r="AF773" s="147"/>
      <c r="AG773" s="9"/>
      <c r="AN773" s="146"/>
      <c r="AO773" s="146"/>
      <c r="AP773" s="146"/>
      <c r="AQ773" s="146"/>
      <c r="AR773" s="146"/>
      <c r="AS773" s="146"/>
      <c r="AT773" s="146"/>
      <c r="AU773" s="146"/>
    </row>
    <row r="774" spans="2:47" s="82" customFormat="1" ht="12.95" customHeight="1" x14ac:dyDescent="0.2">
      <c r="B774" s="89"/>
      <c r="AA774" s="146"/>
      <c r="AB774" s="146"/>
      <c r="AC774" s="146"/>
      <c r="AD774" s="146"/>
      <c r="AE774" s="146"/>
      <c r="AF774" s="147"/>
      <c r="AG774" s="9"/>
      <c r="AN774" s="146"/>
      <c r="AO774" s="146"/>
      <c r="AP774" s="146"/>
      <c r="AQ774" s="146"/>
      <c r="AR774" s="146"/>
      <c r="AS774" s="146"/>
      <c r="AT774" s="146"/>
      <c r="AU774" s="146"/>
    </row>
    <row r="775" spans="2:47" s="82" customFormat="1" ht="12.95" customHeight="1" x14ac:dyDescent="0.2">
      <c r="B775" s="89"/>
      <c r="AA775" s="146"/>
      <c r="AB775" s="146"/>
      <c r="AC775" s="146"/>
      <c r="AD775" s="146"/>
      <c r="AE775" s="146"/>
      <c r="AF775" s="147"/>
      <c r="AG775" s="9"/>
      <c r="AN775" s="146"/>
      <c r="AO775" s="146"/>
      <c r="AP775" s="146"/>
      <c r="AQ775" s="146"/>
      <c r="AR775" s="146"/>
      <c r="AS775" s="146"/>
      <c r="AT775" s="146"/>
      <c r="AU775" s="146"/>
    </row>
    <row r="776" spans="2:47" s="82" customFormat="1" ht="12.95" customHeight="1" x14ac:dyDescent="0.2">
      <c r="B776" s="89"/>
      <c r="AA776" s="146"/>
      <c r="AB776" s="146"/>
      <c r="AC776" s="146"/>
      <c r="AD776" s="146"/>
      <c r="AE776" s="146"/>
      <c r="AF776" s="147"/>
      <c r="AG776" s="9"/>
      <c r="AN776" s="146"/>
      <c r="AO776" s="146"/>
      <c r="AP776" s="146"/>
      <c r="AQ776" s="146"/>
      <c r="AR776" s="146"/>
      <c r="AS776" s="146"/>
      <c r="AT776" s="146"/>
      <c r="AU776" s="146"/>
    </row>
    <row r="777" spans="2:47" s="82" customFormat="1" ht="12.95" customHeight="1" x14ac:dyDescent="0.2">
      <c r="B777" s="89"/>
      <c r="AA777" s="146"/>
      <c r="AB777" s="146"/>
      <c r="AC777" s="146"/>
      <c r="AD777" s="146"/>
      <c r="AE777" s="146"/>
      <c r="AF777" s="147"/>
      <c r="AG777" s="9"/>
      <c r="AN777" s="146"/>
      <c r="AO777" s="146"/>
      <c r="AP777" s="146"/>
      <c r="AQ777" s="146"/>
      <c r="AR777" s="146"/>
      <c r="AS777" s="146"/>
      <c r="AT777" s="146"/>
      <c r="AU777" s="146"/>
    </row>
    <row r="778" spans="2:47" s="82" customFormat="1" ht="12.95" customHeight="1" x14ac:dyDescent="0.2">
      <c r="B778" s="89"/>
      <c r="AA778" s="146"/>
      <c r="AB778" s="146"/>
      <c r="AC778" s="146"/>
      <c r="AD778" s="146"/>
      <c r="AE778" s="146"/>
      <c r="AF778" s="147"/>
      <c r="AG778" s="9"/>
      <c r="AN778" s="146"/>
      <c r="AO778" s="146"/>
      <c r="AP778" s="146"/>
      <c r="AQ778" s="146"/>
      <c r="AR778" s="146"/>
      <c r="AS778" s="146"/>
      <c r="AT778" s="146"/>
      <c r="AU778" s="146"/>
    </row>
    <row r="779" spans="2:47" s="82" customFormat="1" ht="12.95" customHeight="1" x14ac:dyDescent="0.2">
      <c r="B779" s="89"/>
      <c r="AA779" s="146"/>
      <c r="AB779" s="146"/>
      <c r="AC779" s="146"/>
      <c r="AD779" s="146"/>
      <c r="AE779" s="146"/>
      <c r="AF779" s="147"/>
      <c r="AG779" s="9"/>
      <c r="AN779" s="146"/>
      <c r="AO779" s="146"/>
      <c r="AP779" s="146"/>
      <c r="AQ779" s="146"/>
      <c r="AR779" s="146"/>
      <c r="AS779" s="146"/>
      <c r="AT779" s="146"/>
      <c r="AU779" s="146"/>
    </row>
    <row r="780" spans="2:47" s="82" customFormat="1" ht="12.95" customHeight="1" x14ac:dyDescent="0.2">
      <c r="B780" s="89"/>
      <c r="AA780" s="146"/>
      <c r="AB780" s="146"/>
      <c r="AC780" s="146"/>
      <c r="AD780" s="146"/>
      <c r="AE780" s="146"/>
      <c r="AF780" s="147"/>
      <c r="AG780" s="9"/>
      <c r="AN780" s="146"/>
      <c r="AO780" s="146"/>
      <c r="AP780" s="146"/>
      <c r="AQ780" s="146"/>
      <c r="AR780" s="146"/>
      <c r="AS780" s="146"/>
      <c r="AT780" s="146"/>
      <c r="AU780" s="146"/>
    </row>
    <row r="781" spans="2:47" s="82" customFormat="1" ht="12.95" customHeight="1" x14ac:dyDescent="0.2">
      <c r="B781" s="89"/>
      <c r="AA781" s="146"/>
      <c r="AB781" s="146"/>
      <c r="AC781" s="146"/>
      <c r="AD781" s="146"/>
      <c r="AE781" s="146"/>
      <c r="AF781" s="147"/>
      <c r="AG781" s="9"/>
      <c r="AN781" s="146"/>
      <c r="AO781" s="146"/>
      <c r="AP781" s="146"/>
      <c r="AQ781" s="146"/>
      <c r="AR781" s="146"/>
      <c r="AS781" s="146"/>
      <c r="AT781" s="146"/>
      <c r="AU781" s="146"/>
    </row>
    <row r="782" spans="2:47" s="82" customFormat="1" ht="12.95" customHeight="1" x14ac:dyDescent="0.2">
      <c r="B782" s="89"/>
      <c r="AA782" s="146"/>
      <c r="AB782" s="146"/>
      <c r="AC782" s="146"/>
      <c r="AD782" s="146"/>
      <c r="AE782" s="146"/>
      <c r="AF782" s="147"/>
      <c r="AG782" s="9"/>
      <c r="AN782" s="146"/>
      <c r="AO782" s="146"/>
      <c r="AP782" s="146"/>
      <c r="AQ782" s="146"/>
      <c r="AR782" s="146"/>
      <c r="AS782" s="146"/>
      <c r="AT782" s="146"/>
      <c r="AU782" s="146"/>
    </row>
    <row r="783" spans="2:47" s="82" customFormat="1" ht="12.95" customHeight="1" x14ac:dyDescent="0.2">
      <c r="B783" s="89"/>
      <c r="AA783" s="146"/>
      <c r="AB783" s="146"/>
      <c r="AC783" s="146"/>
      <c r="AD783" s="146"/>
      <c r="AE783" s="146"/>
      <c r="AF783" s="147"/>
      <c r="AG783" s="9"/>
      <c r="AN783" s="146"/>
      <c r="AO783" s="146"/>
      <c r="AP783" s="146"/>
      <c r="AQ783" s="146"/>
      <c r="AR783" s="146"/>
      <c r="AS783" s="146"/>
      <c r="AT783" s="146"/>
      <c r="AU783" s="146"/>
    </row>
    <row r="784" spans="2:47" s="82" customFormat="1" ht="12.95" customHeight="1" x14ac:dyDescent="0.2">
      <c r="B784" s="89"/>
      <c r="AA784" s="146"/>
      <c r="AB784" s="146"/>
      <c r="AC784" s="146"/>
      <c r="AD784" s="146"/>
      <c r="AE784" s="146"/>
      <c r="AF784" s="147"/>
      <c r="AG784" s="9"/>
      <c r="AN784" s="146"/>
      <c r="AO784" s="146"/>
      <c r="AP784" s="146"/>
      <c r="AQ784" s="146"/>
      <c r="AR784" s="146"/>
      <c r="AS784" s="146"/>
      <c r="AT784" s="146"/>
      <c r="AU784" s="146"/>
    </row>
    <row r="785" spans="2:47" s="82" customFormat="1" ht="12.95" customHeight="1" x14ac:dyDescent="0.2">
      <c r="B785" s="89"/>
      <c r="AA785" s="146"/>
      <c r="AB785" s="146"/>
      <c r="AC785" s="146"/>
      <c r="AD785" s="146"/>
      <c r="AE785" s="146"/>
      <c r="AF785" s="147"/>
      <c r="AG785" s="9"/>
      <c r="AN785" s="146"/>
      <c r="AO785" s="146"/>
      <c r="AP785" s="146"/>
      <c r="AQ785" s="146"/>
      <c r="AR785" s="146"/>
      <c r="AS785" s="146"/>
      <c r="AT785" s="146"/>
      <c r="AU785" s="146"/>
    </row>
    <row r="786" spans="2:47" s="82" customFormat="1" ht="12.95" customHeight="1" x14ac:dyDescent="0.2">
      <c r="B786" s="89"/>
      <c r="AA786" s="146"/>
      <c r="AB786" s="146"/>
      <c r="AC786" s="146"/>
      <c r="AD786" s="146"/>
      <c r="AE786" s="146"/>
      <c r="AF786" s="147"/>
      <c r="AG786" s="9"/>
      <c r="AN786" s="146"/>
      <c r="AO786" s="146"/>
      <c r="AP786" s="146"/>
      <c r="AQ786" s="146"/>
      <c r="AR786" s="146"/>
      <c r="AS786" s="146"/>
      <c r="AT786" s="146"/>
      <c r="AU786" s="146"/>
    </row>
    <row r="787" spans="2:47" s="82" customFormat="1" ht="12.95" customHeight="1" x14ac:dyDescent="0.2">
      <c r="B787" s="89"/>
      <c r="AA787" s="146"/>
      <c r="AB787" s="146"/>
      <c r="AC787" s="146"/>
      <c r="AD787" s="146"/>
      <c r="AE787" s="146"/>
      <c r="AF787" s="147"/>
      <c r="AG787" s="9"/>
      <c r="AN787" s="146"/>
      <c r="AO787" s="146"/>
      <c r="AP787" s="146"/>
      <c r="AQ787" s="146"/>
      <c r="AR787" s="146"/>
      <c r="AS787" s="146"/>
      <c r="AT787" s="146"/>
      <c r="AU787" s="146"/>
    </row>
    <row r="788" spans="2:47" s="82" customFormat="1" ht="12.95" customHeight="1" x14ac:dyDescent="0.2">
      <c r="B788" s="89"/>
      <c r="AA788" s="146"/>
      <c r="AB788" s="146"/>
      <c r="AC788" s="146"/>
      <c r="AD788" s="146"/>
      <c r="AE788" s="146"/>
      <c r="AF788" s="147"/>
      <c r="AG788" s="9"/>
      <c r="AN788" s="146"/>
      <c r="AO788" s="146"/>
      <c r="AP788" s="146"/>
      <c r="AQ788" s="146"/>
      <c r="AR788" s="146"/>
      <c r="AS788" s="146"/>
      <c r="AT788" s="146"/>
      <c r="AU788" s="146"/>
    </row>
    <row r="789" spans="2:47" s="82" customFormat="1" ht="12.95" customHeight="1" x14ac:dyDescent="0.2">
      <c r="B789" s="89"/>
      <c r="AA789" s="146"/>
      <c r="AB789" s="146"/>
      <c r="AC789" s="146"/>
      <c r="AD789" s="146"/>
      <c r="AE789" s="146"/>
      <c r="AF789" s="147"/>
      <c r="AG789" s="9"/>
      <c r="AN789" s="146"/>
      <c r="AO789" s="146"/>
      <c r="AP789" s="146"/>
      <c r="AQ789" s="146"/>
      <c r="AR789" s="146"/>
      <c r="AS789" s="146"/>
      <c r="AT789" s="146"/>
      <c r="AU789" s="146"/>
    </row>
    <row r="790" spans="2:47" s="82" customFormat="1" ht="12.95" customHeight="1" x14ac:dyDescent="0.2">
      <c r="B790" s="89"/>
      <c r="AA790" s="146"/>
      <c r="AB790" s="146"/>
      <c r="AC790" s="146"/>
      <c r="AD790" s="146"/>
      <c r="AE790" s="146"/>
      <c r="AF790" s="147"/>
      <c r="AG790" s="9"/>
      <c r="AN790" s="146"/>
      <c r="AO790" s="146"/>
      <c r="AP790" s="146"/>
      <c r="AQ790" s="146"/>
      <c r="AR790" s="146"/>
      <c r="AS790" s="146"/>
      <c r="AT790" s="146"/>
      <c r="AU790" s="146"/>
    </row>
    <row r="791" spans="2:47" s="82" customFormat="1" ht="12.95" customHeight="1" x14ac:dyDescent="0.2">
      <c r="B791" s="89"/>
      <c r="AA791" s="146"/>
      <c r="AB791" s="146"/>
      <c r="AC791" s="146"/>
      <c r="AD791" s="146"/>
      <c r="AE791" s="146"/>
      <c r="AF791" s="147"/>
      <c r="AG791" s="9"/>
      <c r="AN791" s="146"/>
      <c r="AO791" s="146"/>
      <c r="AP791" s="146"/>
      <c r="AQ791" s="146"/>
      <c r="AR791" s="146"/>
      <c r="AS791" s="146"/>
      <c r="AT791" s="146"/>
      <c r="AU791" s="146"/>
    </row>
    <row r="792" spans="2:47" s="82" customFormat="1" ht="12.95" customHeight="1" x14ac:dyDescent="0.2">
      <c r="B792" s="89"/>
      <c r="AA792" s="146"/>
      <c r="AB792" s="146"/>
      <c r="AC792" s="146"/>
      <c r="AD792" s="146"/>
      <c r="AE792" s="146"/>
      <c r="AF792" s="147"/>
      <c r="AG792" s="9"/>
      <c r="AN792" s="146"/>
      <c r="AO792" s="146"/>
      <c r="AP792" s="146"/>
      <c r="AQ792" s="146"/>
      <c r="AR792" s="146"/>
      <c r="AS792" s="146"/>
      <c r="AT792" s="146"/>
      <c r="AU792" s="146"/>
    </row>
    <row r="793" spans="2:47" s="82" customFormat="1" ht="12.95" customHeight="1" x14ac:dyDescent="0.2">
      <c r="B793" s="89"/>
      <c r="AA793" s="146"/>
      <c r="AB793" s="146"/>
      <c r="AC793" s="146"/>
      <c r="AD793" s="146"/>
      <c r="AE793" s="146"/>
      <c r="AF793" s="147"/>
      <c r="AG793" s="9"/>
      <c r="AN793" s="146"/>
      <c r="AO793" s="146"/>
      <c r="AP793" s="146"/>
      <c r="AQ793" s="146"/>
      <c r="AR793" s="146"/>
      <c r="AS793" s="146"/>
      <c r="AT793" s="146"/>
      <c r="AU793" s="146"/>
    </row>
    <row r="794" spans="2:47" s="82" customFormat="1" ht="12.95" customHeight="1" x14ac:dyDescent="0.2">
      <c r="B794" s="89"/>
      <c r="AA794" s="146"/>
      <c r="AB794" s="146"/>
      <c r="AC794" s="146"/>
      <c r="AD794" s="146"/>
      <c r="AE794" s="146"/>
      <c r="AF794" s="147"/>
      <c r="AG794" s="9"/>
      <c r="AN794" s="146"/>
      <c r="AO794" s="146"/>
      <c r="AP794" s="146"/>
      <c r="AQ794" s="146"/>
      <c r="AR794" s="146"/>
      <c r="AS794" s="146"/>
      <c r="AT794" s="146"/>
      <c r="AU794" s="146"/>
    </row>
    <row r="795" spans="2:47" s="82" customFormat="1" ht="12.95" customHeight="1" x14ac:dyDescent="0.2">
      <c r="B795" s="89"/>
      <c r="AA795" s="146"/>
      <c r="AB795" s="146"/>
      <c r="AC795" s="146"/>
      <c r="AD795" s="146"/>
      <c r="AE795" s="146"/>
      <c r="AF795" s="147"/>
      <c r="AG795" s="9"/>
      <c r="AN795" s="146"/>
      <c r="AO795" s="146"/>
      <c r="AP795" s="146"/>
      <c r="AQ795" s="146"/>
      <c r="AR795" s="146"/>
      <c r="AS795" s="146"/>
      <c r="AT795" s="146"/>
      <c r="AU795" s="146"/>
    </row>
    <row r="796" spans="2:47" s="82" customFormat="1" ht="12.95" customHeight="1" x14ac:dyDescent="0.2">
      <c r="B796" s="89"/>
      <c r="AA796" s="146"/>
      <c r="AB796" s="146"/>
      <c r="AC796" s="146"/>
      <c r="AD796" s="146"/>
      <c r="AE796" s="146"/>
      <c r="AF796" s="147"/>
      <c r="AG796" s="9"/>
      <c r="AN796" s="146"/>
      <c r="AO796" s="146"/>
      <c r="AP796" s="146"/>
      <c r="AQ796" s="146"/>
      <c r="AR796" s="146"/>
      <c r="AS796" s="146"/>
      <c r="AT796" s="146"/>
      <c r="AU796" s="146"/>
    </row>
    <row r="797" spans="2:47" s="82" customFormat="1" ht="12.95" customHeight="1" x14ac:dyDescent="0.2">
      <c r="B797" s="89"/>
      <c r="AA797" s="146"/>
      <c r="AB797" s="146"/>
      <c r="AC797" s="146"/>
      <c r="AD797" s="146"/>
      <c r="AE797" s="146"/>
      <c r="AF797" s="147"/>
      <c r="AG797" s="9"/>
      <c r="AN797" s="146"/>
      <c r="AO797" s="146"/>
      <c r="AP797" s="146"/>
      <c r="AQ797" s="146"/>
      <c r="AR797" s="146"/>
      <c r="AS797" s="146"/>
      <c r="AT797" s="146"/>
      <c r="AU797" s="146"/>
    </row>
    <row r="798" spans="2:47" s="82" customFormat="1" ht="12.95" customHeight="1" x14ac:dyDescent="0.2">
      <c r="B798" s="89"/>
      <c r="AA798" s="146"/>
      <c r="AB798" s="146"/>
      <c r="AC798" s="146"/>
      <c r="AD798" s="146"/>
      <c r="AE798" s="146"/>
      <c r="AF798" s="147"/>
      <c r="AG798" s="9"/>
      <c r="AN798" s="146"/>
      <c r="AO798" s="146"/>
      <c r="AP798" s="146"/>
      <c r="AQ798" s="146"/>
      <c r="AR798" s="146"/>
      <c r="AS798" s="146"/>
      <c r="AT798" s="146"/>
      <c r="AU798" s="146"/>
    </row>
    <row r="799" spans="2:47" s="82" customFormat="1" ht="12.95" customHeight="1" x14ac:dyDescent="0.2">
      <c r="B799" s="89"/>
      <c r="AA799" s="146"/>
      <c r="AB799" s="146"/>
      <c r="AC799" s="146"/>
      <c r="AD799" s="146"/>
      <c r="AE799" s="146"/>
      <c r="AF799" s="147"/>
      <c r="AG799" s="9"/>
      <c r="AN799" s="146"/>
      <c r="AO799" s="146"/>
      <c r="AP799" s="146"/>
      <c r="AQ799" s="146"/>
      <c r="AR799" s="146"/>
      <c r="AS799" s="146"/>
      <c r="AT799" s="146"/>
      <c r="AU799" s="146"/>
    </row>
    <row r="800" spans="2:47" s="82" customFormat="1" ht="12.95" customHeight="1" x14ac:dyDescent="0.2">
      <c r="B800" s="89"/>
      <c r="AA800" s="146"/>
      <c r="AB800" s="146"/>
      <c r="AC800" s="146"/>
      <c r="AD800" s="146"/>
      <c r="AE800" s="146"/>
      <c r="AF800" s="147"/>
      <c r="AG800" s="9"/>
      <c r="AN800" s="146"/>
      <c r="AO800" s="146"/>
      <c r="AP800" s="146"/>
      <c r="AQ800" s="146"/>
      <c r="AR800" s="146"/>
      <c r="AS800" s="146"/>
      <c r="AT800" s="146"/>
      <c r="AU800" s="146"/>
    </row>
    <row r="801" spans="2:47" s="82" customFormat="1" ht="12.95" customHeight="1" x14ac:dyDescent="0.2">
      <c r="B801" s="89"/>
      <c r="AA801" s="146"/>
      <c r="AB801" s="146"/>
      <c r="AC801" s="146"/>
      <c r="AD801" s="146"/>
      <c r="AE801" s="146"/>
      <c r="AF801" s="147"/>
      <c r="AG801" s="9"/>
      <c r="AN801" s="146"/>
      <c r="AO801" s="146"/>
      <c r="AP801" s="146"/>
      <c r="AQ801" s="146"/>
      <c r="AR801" s="146"/>
      <c r="AS801" s="146"/>
      <c r="AT801" s="146"/>
      <c r="AU801" s="146"/>
    </row>
    <row r="802" spans="2:47" s="82" customFormat="1" ht="12.95" customHeight="1" x14ac:dyDescent="0.2">
      <c r="B802" s="89"/>
      <c r="AA802" s="146"/>
      <c r="AB802" s="146"/>
      <c r="AC802" s="146"/>
      <c r="AD802" s="146"/>
      <c r="AE802" s="146"/>
      <c r="AF802" s="147"/>
      <c r="AG802" s="9"/>
      <c r="AN802" s="146"/>
      <c r="AO802" s="146"/>
      <c r="AP802" s="146"/>
      <c r="AQ802" s="146"/>
      <c r="AR802" s="146"/>
      <c r="AS802" s="146"/>
      <c r="AT802" s="146"/>
      <c r="AU802" s="146"/>
    </row>
    <row r="803" spans="2:47" s="82" customFormat="1" ht="12.95" customHeight="1" x14ac:dyDescent="0.2">
      <c r="B803" s="89"/>
      <c r="AA803" s="146"/>
      <c r="AB803" s="146"/>
      <c r="AC803" s="146"/>
      <c r="AD803" s="146"/>
      <c r="AE803" s="146"/>
      <c r="AF803" s="147"/>
      <c r="AG803" s="9"/>
      <c r="AN803" s="146"/>
      <c r="AO803" s="146"/>
      <c r="AP803" s="146"/>
      <c r="AQ803" s="146"/>
      <c r="AR803" s="146"/>
      <c r="AS803" s="146"/>
      <c r="AT803" s="146"/>
      <c r="AU803" s="146"/>
    </row>
    <row r="804" spans="2:47" s="82" customFormat="1" ht="12.95" customHeight="1" x14ac:dyDescent="0.2">
      <c r="B804" s="89"/>
      <c r="AA804" s="146"/>
      <c r="AB804" s="146"/>
      <c r="AC804" s="146"/>
      <c r="AD804" s="146"/>
      <c r="AE804" s="146"/>
      <c r="AF804" s="147"/>
      <c r="AG804" s="9"/>
      <c r="AN804" s="146"/>
      <c r="AO804" s="146"/>
      <c r="AP804" s="146"/>
      <c r="AQ804" s="146"/>
      <c r="AR804" s="146"/>
      <c r="AS804" s="146"/>
      <c r="AT804" s="146"/>
      <c r="AU804" s="146"/>
    </row>
    <row r="805" spans="2:47" s="82" customFormat="1" ht="12.95" customHeight="1" x14ac:dyDescent="0.2">
      <c r="B805" s="89"/>
      <c r="AA805" s="146"/>
      <c r="AB805" s="146"/>
      <c r="AC805" s="146"/>
      <c r="AD805" s="146"/>
      <c r="AE805" s="146"/>
      <c r="AF805" s="147"/>
      <c r="AG805" s="9"/>
      <c r="AN805" s="146"/>
      <c r="AO805" s="146"/>
      <c r="AP805" s="146"/>
      <c r="AQ805" s="146"/>
      <c r="AR805" s="146"/>
      <c r="AS805" s="146"/>
      <c r="AT805" s="146"/>
      <c r="AU805" s="146"/>
    </row>
    <row r="806" spans="2:47" s="82" customFormat="1" ht="12.95" customHeight="1" x14ac:dyDescent="0.2">
      <c r="B806" s="89"/>
      <c r="AA806" s="146"/>
      <c r="AB806" s="146"/>
      <c r="AC806" s="146"/>
      <c r="AD806" s="146"/>
      <c r="AE806" s="146"/>
      <c r="AF806" s="147"/>
      <c r="AG806" s="9"/>
      <c r="AN806" s="146"/>
      <c r="AO806" s="146"/>
      <c r="AP806" s="146"/>
      <c r="AQ806" s="146"/>
      <c r="AR806" s="146"/>
      <c r="AS806" s="146"/>
      <c r="AT806" s="146"/>
      <c r="AU806" s="146"/>
    </row>
    <row r="807" spans="2:47" s="82" customFormat="1" ht="12.95" customHeight="1" x14ac:dyDescent="0.2">
      <c r="B807" s="89"/>
      <c r="AA807" s="146"/>
      <c r="AB807" s="146"/>
      <c r="AC807" s="146"/>
      <c r="AD807" s="146"/>
      <c r="AE807" s="146"/>
      <c r="AF807" s="147"/>
      <c r="AG807" s="9"/>
      <c r="AN807" s="146"/>
      <c r="AO807" s="146"/>
      <c r="AP807" s="146"/>
      <c r="AQ807" s="146"/>
      <c r="AR807" s="146"/>
      <c r="AS807" s="146"/>
      <c r="AT807" s="146"/>
      <c r="AU807" s="146"/>
    </row>
    <row r="808" spans="2:47" s="82" customFormat="1" ht="12.95" customHeight="1" x14ac:dyDescent="0.2">
      <c r="B808" s="89"/>
      <c r="AA808" s="146"/>
      <c r="AB808" s="146"/>
      <c r="AC808" s="146"/>
      <c r="AD808" s="146"/>
      <c r="AE808" s="146"/>
      <c r="AF808" s="147"/>
      <c r="AG808" s="9"/>
      <c r="AN808" s="146"/>
      <c r="AO808" s="146"/>
      <c r="AP808" s="146"/>
      <c r="AQ808" s="146"/>
      <c r="AR808" s="146"/>
      <c r="AS808" s="146"/>
      <c r="AT808" s="146"/>
      <c r="AU808" s="146"/>
    </row>
    <row r="809" spans="2:47" s="82" customFormat="1" ht="12.95" customHeight="1" x14ac:dyDescent="0.2">
      <c r="B809" s="89"/>
      <c r="AA809" s="146"/>
      <c r="AB809" s="146"/>
      <c r="AC809" s="146"/>
      <c r="AD809" s="146"/>
      <c r="AE809" s="146"/>
      <c r="AF809" s="147"/>
      <c r="AG809" s="9"/>
      <c r="AN809" s="146"/>
      <c r="AO809" s="146"/>
      <c r="AP809" s="146"/>
      <c r="AQ809" s="146"/>
      <c r="AR809" s="146"/>
      <c r="AS809" s="146"/>
      <c r="AT809" s="146"/>
      <c r="AU809" s="146"/>
    </row>
    <row r="810" spans="2:47" s="82" customFormat="1" ht="12.95" customHeight="1" x14ac:dyDescent="0.2">
      <c r="B810" s="89"/>
      <c r="AA810" s="146"/>
      <c r="AB810" s="146"/>
      <c r="AC810" s="146"/>
      <c r="AD810" s="146"/>
      <c r="AE810" s="146"/>
      <c r="AF810" s="147"/>
      <c r="AG810" s="9"/>
      <c r="AN810" s="146"/>
      <c r="AO810" s="146"/>
      <c r="AP810" s="146"/>
      <c r="AQ810" s="146"/>
      <c r="AR810" s="146"/>
      <c r="AS810" s="146"/>
      <c r="AT810" s="146"/>
      <c r="AU810" s="146"/>
    </row>
    <row r="811" spans="2:47" s="82" customFormat="1" ht="12.95" customHeight="1" x14ac:dyDescent="0.2">
      <c r="B811" s="89"/>
      <c r="AA811" s="146"/>
      <c r="AB811" s="146"/>
      <c r="AC811" s="146"/>
      <c r="AD811" s="146"/>
      <c r="AE811" s="146"/>
      <c r="AF811" s="147"/>
      <c r="AG811" s="9"/>
      <c r="AN811" s="146"/>
      <c r="AO811" s="146"/>
      <c r="AP811" s="146"/>
      <c r="AQ811" s="146"/>
      <c r="AR811" s="146"/>
      <c r="AS811" s="146"/>
      <c r="AT811" s="146"/>
      <c r="AU811" s="146"/>
    </row>
    <row r="812" spans="2:47" s="82" customFormat="1" ht="12.95" customHeight="1" x14ac:dyDescent="0.2">
      <c r="B812" s="89"/>
      <c r="AA812" s="146"/>
      <c r="AB812" s="146"/>
      <c r="AC812" s="146"/>
      <c r="AD812" s="146"/>
      <c r="AE812" s="146"/>
      <c r="AF812" s="147"/>
      <c r="AG812" s="9"/>
      <c r="AN812" s="146"/>
      <c r="AO812" s="146"/>
      <c r="AP812" s="146"/>
      <c r="AQ812" s="146"/>
      <c r="AR812" s="146"/>
      <c r="AS812" s="146"/>
      <c r="AT812" s="146"/>
      <c r="AU812" s="146"/>
    </row>
    <row r="813" spans="2:47" s="82" customFormat="1" ht="12.95" customHeight="1" x14ac:dyDescent="0.2">
      <c r="B813" s="89"/>
      <c r="AA813" s="146"/>
      <c r="AB813" s="146"/>
      <c r="AC813" s="146"/>
      <c r="AD813" s="146"/>
      <c r="AE813" s="146"/>
      <c r="AF813" s="147"/>
      <c r="AG813" s="9"/>
      <c r="AN813" s="146"/>
      <c r="AO813" s="146"/>
      <c r="AP813" s="146"/>
      <c r="AQ813" s="146"/>
      <c r="AR813" s="146"/>
      <c r="AS813" s="146"/>
      <c r="AT813" s="146"/>
      <c r="AU813" s="146"/>
    </row>
    <row r="814" spans="2:47" s="82" customFormat="1" ht="12.95" customHeight="1" x14ac:dyDescent="0.2">
      <c r="B814" s="89"/>
      <c r="AA814" s="146"/>
      <c r="AB814" s="146"/>
      <c r="AC814" s="146"/>
      <c r="AD814" s="146"/>
      <c r="AE814" s="146"/>
      <c r="AF814" s="147"/>
      <c r="AG814" s="9"/>
      <c r="AN814" s="146"/>
      <c r="AO814" s="146"/>
      <c r="AP814" s="146"/>
      <c r="AQ814" s="146"/>
      <c r="AR814" s="146"/>
      <c r="AS814" s="146"/>
      <c r="AT814" s="146"/>
      <c r="AU814" s="146"/>
    </row>
    <row r="815" spans="2:47" s="82" customFormat="1" ht="12.95" customHeight="1" x14ac:dyDescent="0.2">
      <c r="B815" s="89"/>
      <c r="AA815" s="146"/>
      <c r="AB815" s="146"/>
      <c r="AC815" s="146"/>
      <c r="AD815" s="146"/>
      <c r="AE815" s="146"/>
      <c r="AF815" s="147"/>
      <c r="AG815" s="9"/>
      <c r="AN815" s="146"/>
      <c r="AO815" s="146"/>
      <c r="AP815" s="146"/>
      <c r="AQ815" s="146"/>
      <c r="AR815" s="146"/>
      <c r="AS815" s="146"/>
      <c r="AT815" s="146"/>
      <c r="AU815" s="146"/>
    </row>
    <row r="816" spans="2:47" s="82" customFormat="1" ht="12.95" customHeight="1" x14ac:dyDescent="0.2">
      <c r="B816" s="89"/>
      <c r="AA816" s="146"/>
      <c r="AB816" s="146"/>
      <c r="AC816" s="146"/>
      <c r="AD816" s="146"/>
      <c r="AE816" s="146"/>
      <c r="AF816" s="147"/>
      <c r="AG816" s="9"/>
      <c r="AN816" s="146"/>
      <c r="AO816" s="146"/>
      <c r="AP816" s="146"/>
      <c r="AQ816" s="146"/>
      <c r="AR816" s="146"/>
      <c r="AS816" s="146"/>
      <c r="AT816" s="146"/>
      <c r="AU816" s="146"/>
    </row>
    <row r="817" spans="2:47" s="82" customFormat="1" ht="12.95" customHeight="1" x14ac:dyDescent="0.2">
      <c r="B817" s="89"/>
      <c r="AA817" s="146"/>
      <c r="AB817" s="146"/>
      <c r="AC817" s="146"/>
      <c r="AD817" s="146"/>
      <c r="AE817" s="146"/>
      <c r="AF817" s="147"/>
      <c r="AG817" s="9"/>
      <c r="AN817" s="146"/>
      <c r="AO817" s="146"/>
      <c r="AP817" s="146"/>
      <c r="AQ817" s="146"/>
      <c r="AR817" s="146"/>
      <c r="AS817" s="146"/>
      <c r="AT817" s="146"/>
      <c r="AU817" s="146"/>
    </row>
    <row r="818" spans="2:47" s="82" customFormat="1" ht="12.95" customHeight="1" x14ac:dyDescent="0.2">
      <c r="B818" s="89"/>
      <c r="AA818" s="146"/>
      <c r="AB818" s="146"/>
      <c r="AC818" s="146"/>
      <c r="AD818" s="146"/>
      <c r="AE818" s="146"/>
      <c r="AF818" s="147"/>
      <c r="AG818" s="9"/>
      <c r="AN818" s="146"/>
      <c r="AO818" s="146"/>
      <c r="AP818" s="146"/>
      <c r="AQ818" s="146"/>
      <c r="AR818" s="146"/>
      <c r="AS818" s="146"/>
      <c r="AT818" s="146"/>
      <c r="AU818" s="146"/>
    </row>
    <row r="819" spans="2:47" s="82" customFormat="1" ht="12.95" customHeight="1" x14ac:dyDescent="0.2">
      <c r="B819" s="89"/>
      <c r="AA819" s="146"/>
      <c r="AB819" s="146"/>
      <c r="AC819" s="146"/>
      <c r="AD819" s="146"/>
      <c r="AE819" s="146"/>
      <c r="AF819" s="147"/>
      <c r="AG819" s="9"/>
      <c r="AN819" s="146"/>
      <c r="AO819" s="146"/>
      <c r="AP819" s="146"/>
      <c r="AQ819" s="146"/>
      <c r="AR819" s="146"/>
      <c r="AS819" s="146"/>
      <c r="AT819" s="146"/>
      <c r="AU819" s="146"/>
    </row>
    <row r="820" spans="2:47" s="82" customFormat="1" ht="12.95" customHeight="1" x14ac:dyDescent="0.2">
      <c r="B820" s="89"/>
      <c r="AA820" s="146"/>
      <c r="AB820" s="146"/>
      <c r="AC820" s="146"/>
      <c r="AD820" s="146"/>
      <c r="AE820" s="146"/>
      <c r="AF820" s="147"/>
      <c r="AG820" s="9"/>
      <c r="AN820" s="146"/>
      <c r="AO820" s="146"/>
      <c r="AP820" s="146"/>
      <c r="AQ820" s="146"/>
      <c r="AR820" s="146"/>
      <c r="AS820" s="146"/>
      <c r="AT820" s="146"/>
      <c r="AU820" s="146"/>
    </row>
    <row r="821" spans="2:47" s="82" customFormat="1" ht="12.95" customHeight="1" x14ac:dyDescent="0.2">
      <c r="B821" s="89"/>
      <c r="AA821" s="146"/>
      <c r="AB821" s="146"/>
      <c r="AC821" s="146"/>
      <c r="AD821" s="146"/>
      <c r="AE821" s="146"/>
      <c r="AF821" s="147"/>
      <c r="AG821" s="9"/>
      <c r="AN821" s="146"/>
      <c r="AO821" s="146"/>
      <c r="AP821" s="146"/>
      <c r="AQ821" s="146"/>
      <c r="AR821" s="146"/>
      <c r="AS821" s="146"/>
      <c r="AT821" s="146"/>
      <c r="AU821" s="146"/>
    </row>
    <row r="822" spans="2:47" s="82" customFormat="1" ht="12.95" customHeight="1" x14ac:dyDescent="0.2">
      <c r="B822" s="89"/>
      <c r="AA822" s="146"/>
      <c r="AB822" s="146"/>
      <c r="AC822" s="146"/>
      <c r="AD822" s="146"/>
      <c r="AE822" s="146"/>
      <c r="AF822" s="147"/>
      <c r="AG822" s="9"/>
      <c r="AN822" s="146"/>
      <c r="AO822" s="146"/>
      <c r="AP822" s="146"/>
      <c r="AQ822" s="146"/>
      <c r="AR822" s="146"/>
      <c r="AS822" s="146"/>
      <c r="AT822" s="146"/>
      <c r="AU822" s="146"/>
    </row>
    <row r="823" spans="2:47" s="82" customFormat="1" ht="12.95" customHeight="1" x14ac:dyDescent="0.2">
      <c r="B823" s="89"/>
      <c r="AA823" s="146"/>
      <c r="AB823" s="146"/>
      <c r="AC823" s="146"/>
      <c r="AD823" s="146"/>
      <c r="AE823" s="146"/>
      <c r="AF823" s="147"/>
      <c r="AG823" s="9"/>
      <c r="AN823" s="146"/>
      <c r="AO823" s="146"/>
      <c r="AP823" s="146"/>
      <c r="AQ823" s="146"/>
      <c r="AR823" s="146"/>
      <c r="AS823" s="146"/>
      <c r="AT823" s="146"/>
      <c r="AU823" s="146"/>
    </row>
    <row r="824" spans="2:47" s="82" customFormat="1" ht="12.95" customHeight="1" x14ac:dyDescent="0.2">
      <c r="B824" s="89"/>
      <c r="AA824" s="146"/>
      <c r="AB824" s="146"/>
      <c r="AC824" s="146"/>
      <c r="AD824" s="146"/>
      <c r="AE824" s="146"/>
      <c r="AF824" s="147"/>
      <c r="AG824" s="9"/>
      <c r="AN824" s="146"/>
      <c r="AO824" s="146"/>
      <c r="AP824" s="146"/>
      <c r="AQ824" s="146"/>
      <c r="AR824" s="146"/>
      <c r="AS824" s="146"/>
      <c r="AT824" s="146"/>
      <c r="AU824" s="146"/>
    </row>
    <row r="825" spans="2:47" s="82" customFormat="1" ht="12.95" customHeight="1" x14ac:dyDescent="0.2">
      <c r="B825" s="89"/>
      <c r="AA825" s="146"/>
      <c r="AB825" s="146"/>
      <c r="AC825" s="146"/>
      <c r="AD825" s="146"/>
      <c r="AE825" s="146"/>
      <c r="AF825" s="147"/>
      <c r="AG825" s="9"/>
      <c r="AN825" s="146"/>
      <c r="AO825" s="146"/>
      <c r="AP825" s="146"/>
      <c r="AQ825" s="146"/>
      <c r="AR825" s="146"/>
      <c r="AS825" s="146"/>
      <c r="AT825" s="146"/>
      <c r="AU825" s="146"/>
    </row>
    <row r="826" spans="2:47" s="82" customFormat="1" ht="12.95" customHeight="1" x14ac:dyDescent="0.2">
      <c r="B826" s="89"/>
      <c r="AA826" s="146"/>
      <c r="AB826" s="146"/>
      <c r="AC826" s="146"/>
      <c r="AD826" s="146"/>
      <c r="AE826" s="146"/>
      <c r="AF826" s="147"/>
      <c r="AG826" s="9"/>
      <c r="AN826" s="146"/>
      <c r="AO826" s="146"/>
      <c r="AP826" s="146"/>
      <c r="AQ826" s="146"/>
      <c r="AR826" s="146"/>
      <c r="AS826" s="146"/>
      <c r="AT826" s="146"/>
      <c r="AU826" s="146"/>
    </row>
    <row r="827" spans="2:47" s="82" customFormat="1" ht="12.95" customHeight="1" x14ac:dyDescent="0.2">
      <c r="B827" s="89"/>
      <c r="AA827" s="146"/>
      <c r="AB827" s="146"/>
      <c r="AC827" s="146"/>
      <c r="AD827" s="146"/>
      <c r="AE827" s="146"/>
      <c r="AF827" s="147"/>
      <c r="AG827" s="9"/>
      <c r="AN827" s="146"/>
      <c r="AO827" s="146"/>
      <c r="AP827" s="146"/>
      <c r="AQ827" s="146"/>
      <c r="AR827" s="146"/>
      <c r="AS827" s="146"/>
      <c r="AT827" s="146"/>
      <c r="AU827" s="146"/>
    </row>
    <row r="828" spans="2:47" s="82" customFormat="1" ht="12.95" customHeight="1" x14ac:dyDescent="0.2">
      <c r="B828" s="89"/>
      <c r="AA828" s="146"/>
      <c r="AB828" s="146"/>
      <c r="AC828" s="146"/>
      <c r="AD828" s="146"/>
      <c r="AE828" s="146"/>
      <c r="AF828" s="147"/>
      <c r="AG828" s="9"/>
      <c r="AN828" s="146"/>
      <c r="AO828" s="146"/>
      <c r="AP828" s="146"/>
      <c r="AQ828" s="146"/>
      <c r="AR828" s="146"/>
      <c r="AS828" s="146"/>
      <c r="AT828" s="146"/>
      <c r="AU828" s="146"/>
    </row>
    <row r="829" spans="2:47" s="82" customFormat="1" ht="12.95" customHeight="1" x14ac:dyDescent="0.2">
      <c r="B829" s="89"/>
      <c r="AA829" s="146"/>
      <c r="AB829" s="146"/>
      <c r="AC829" s="146"/>
      <c r="AD829" s="146"/>
      <c r="AE829" s="146"/>
      <c r="AF829" s="147"/>
      <c r="AG829" s="9"/>
      <c r="AN829" s="146"/>
      <c r="AO829" s="146"/>
      <c r="AP829" s="146"/>
      <c r="AQ829" s="146"/>
      <c r="AR829" s="146"/>
      <c r="AS829" s="146"/>
      <c r="AT829" s="146"/>
      <c r="AU829" s="146"/>
    </row>
    <row r="830" spans="2:47" s="82" customFormat="1" ht="12.95" customHeight="1" x14ac:dyDescent="0.2">
      <c r="B830" s="89"/>
      <c r="AA830" s="146"/>
      <c r="AB830" s="146"/>
      <c r="AC830" s="146"/>
      <c r="AD830" s="146"/>
      <c r="AE830" s="146"/>
      <c r="AF830" s="147"/>
      <c r="AG830" s="9"/>
      <c r="AN830" s="146"/>
      <c r="AO830" s="146"/>
      <c r="AP830" s="146"/>
      <c r="AQ830" s="146"/>
      <c r="AR830" s="146"/>
      <c r="AS830" s="146"/>
      <c r="AT830" s="146"/>
      <c r="AU830" s="146"/>
    </row>
    <row r="831" spans="2:47" s="82" customFormat="1" ht="12.95" customHeight="1" x14ac:dyDescent="0.2">
      <c r="B831" s="89"/>
      <c r="AA831" s="146"/>
      <c r="AB831" s="146"/>
      <c r="AC831" s="146"/>
      <c r="AD831" s="146"/>
      <c r="AE831" s="146"/>
      <c r="AF831" s="147"/>
      <c r="AG831" s="9"/>
      <c r="AN831" s="146"/>
      <c r="AO831" s="146"/>
      <c r="AP831" s="146"/>
      <c r="AQ831" s="146"/>
      <c r="AR831" s="146"/>
      <c r="AS831" s="146"/>
      <c r="AT831" s="146"/>
      <c r="AU831" s="146"/>
    </row>
    <row r="832" spans="2:47" s="82" customFormat="1" ht="12.95" customHeight="1" x14ac:dyDescent="0.2">
      <c r="B832" s="89"/>
      <c r="AA832" s="146"/>
      <c r="AB832" s="146"/>
      <c r="AC832" s="146"/>
      <c r="AD832" s="146"/>
      <c r="AE832" s="146"/>
      <c r="AF832" s="147"/>
      <c r="AG832" s="9"/>
      <c r="AN832" s="146"/>
      <c r="AO832" s="146"/>
      <c r="AP832" s="146"/>
      <c r="AQ832" s="146"/>
      <c r="AR832" s="146"/>
      <c r="AS832" s="146"/>
      <c r="AT832" s="146"/>
      <c r="AU832" s="146"/>
    </row>
    <row r="833" spans="2:47" s="82" customFormat="1" ht="12.95" customHeight="1" x14ac:dyDescent="0.2">
      <c r="B833" s="89"/>
      <c r="AA833" s="146"/>
      <c r="AB833" s="146"/>
      <c r="AC833" s="146"/>
      <c r="AD833" s="146"/>
      <c r="AE833" s="146"/>
      <c r="AF833" s="147"/>
      <c r="AG833" s="9"/>
      <c r="AN833" s="146"/>
      <c r="AO833" s="146"/>
      <c r="AP833" s="146"/>
      <c r="AQ833" s="146"/>
      <c r="AR833" s="146"/>
      <c r="AS833" s="146"/>
      <c r="AT833" s="146"/>
      <c r="AU833" s="146"/>
    </row>
    <row r="834" spans="2:47" s="82" customFormat="1" ht="12.95" customHeight="1" x14ac:dyDescent="0.2">
      <c r="B834" s="89"/>
      <c r="AA834" s="146"/>
      <c r="AB834" s="146"/>
      <c r="AC834" s="146"/>
      <c r="AD834" s="146"/>
      <c r="AE834" s="146"/>
      <c r="AF834" s="147"/>
      <c r="AG834" s="9"/>
      <c r="AN834" s="146"/>
      <c r="AO834" s="146"/>
      <c r="AP834" s="146"/>
      <c r="AQ834" s="146"/>
      <c r="AR834" s="146"/>
      <c r="AS834" s="146"/>
      <c r="AT834" s="146"/>
      <c r="AU834" s="146"/>
    </row>
    <row r="835" spans="2:47" s="82" customFormat="1" ht="12.95" customHeight="1" x14ac:dyDescent="0.2">
      <c r="B835" s="89"/>
      <c r="AA835" s="146"/>
      <c r="AB835" s="146"/>
      <c r="AC835" s="146"/>
      <c r="AD835" s="146"/>
      <c r="AE835" s="146"/>
      <c r="AF835" s="147"/>
      <c r="AG835" s="9"/>
      <c r="AN835" s="146"/>
      <c r="AO835" s="146"/>
      <c r="AP835" s="146"/>
      <c r="AQ835" s="146"/>
      <c r="AR835" s="146"/>
      <c r="AS835" s="146"/>
      <c r="AT835" s="146"/>
      <c r="AU835" s="146"/>
    </row>
    <row r="836" spans="2:47" s="82" customFormat="1" ht="12.95" customHeight="1" x14ac:dyDescent="0.2">
      <c r="B836" s="89"/>
      <c r="AA836" s="146"/>
      <c r="AB836" s="146"/>
      <c r="AC836" s="146"/>
      <c r="AD836" s="146"/>
      <c r="AE836" s="146"/>
      <c r="AF836" s="147"/>
      <c r="AG836" s="9"/>
      <c r="AN836" s="146"/>
      <c r="AO836" s="146"/>
      <c r="AP836" s="146"/>
      <c r="AQ836" s="146"/>
      <c r="AR836" s="146"/>
      <c r="AS836" s="146"/>
      <c r="AT836" s="146"/>
      <c r="AU836" s="146"/>
    </row>
    <row r="837" spans="2:47" s="82" customFormat="1" ht="12.95" customHeight="1" x14ac:dyDescent="0.2">
      <c r="B837" s="89"/>
      <c r="AA837" s="146"/>
      <c r="AB837" s="146"/>
      <c r="AC837" s="146"/>
      <c r="AD837" s="146"/>
      <c r="AE837" s="146"/>
      <c r="AF837" s="147"/>
      <c r="AG837" s="9"/>
      <c r="AN837" s="146"/>
      <c r="AO837" s="146"/>
      <c r="AP837" s="146"/>
      <c r="AQ837" s="146"/>
      <c r="AR837" s="146"/>
      <c r="AS837" s="146"/>
      <c r="AT837" s="146"/>
      <c r="AU837" s="146"/>
    </row>
    <row r="838" spans="2:47" s="82" customFormat="1" ht="12.95" customHeight="1" x14ac:dyDescent="0.2">
      <c r="B838" s="89"/>
      <c r="AA838" s="146"/>
      <c r="AB838" s="146"/>
      <c r="AC838" s="146"/>
      <c r="AD838" s="146"/>
      <c r="AE838" s="146"/>
      <c r="AF838" s="147"/>
      <c r="AG838" s="9"/>
      <c r="AN838" s="146"/>
      <c r="AO838" s="146"/>
      <c r="AP838" s="146"/>
      <c r="AQ838" s="146"/>
      <c r="AR838" s="146"/>
      <c r="AS838" s="146"/>
      <c r="AT838" s="146"/>
      <c r="AU838" s="146"/>
    </row>
    <row r="839" spans="2:47" s="82" customFormat="1" ht="12.95" customHeight="1" x14ac:dyDescent="0.2">
      <c r="B839" s="89"/>
      <c r="AA839" s="146"/>
      <c r="AB839" s="146"/>
      <c r="AC839" s="146"/>
      <c r="AD839" s="146"/>
      <c r="AE839" s="146"/>
      <c r="AF839" s="147"/>
      <c r="AG839" s="9"/>
      <c r="AN839" s="146"/>
      <c r="AO839" s="146"/>
      <c r="AP839" s="146"/>
      <c r="AQ839" s="146"/>
      <c r="AR839" s="146"/>
      <c r="AS839" s="146"/>
      <c r="AT839" s="146"/>
      <c r="AU839" s="146"/>
    </row>
    <row r="840" spans="2:47" s="82" customFormat="1" ht="12.95" customHeight="1" x14ac:dyDescent="0.2">
      <c r="B840" s="89"/>
      <c r="AA840" s="146"/>
      <c r="AB840" s="146"/>
      <c r="AC840" s="146"/>
      <c r="AD840" s="146"/>
      <c r="AE840" s="146"/>
      <c r="AF840" s="147"/>
      <c r="AG840" s="9"/>
      <c r="AN840" s="146"/>
      <c r="AO840" s="146"/>
      <c r="AP840" s="146"/>
      <c r="AQ840" s="146"/>
      <c r="AR840" s="146"/>
      <c r="AS840" s="146"/>
      <c r="AT840" s="146"/>
      <c r="AU840" s="146"/>
    </row>
    <row r="841" spans="2:47" s="82" customFormat="1" ht="12.95" customHeight="1" x14ac:dyDescent="0.2">
      <c r="B841" s="89"/>
      <c r="AA841" s="146"/>
      <c r="AB841" s="146"/>
      <c r="AC841" s="146"/>
      <c r="AD841" s="146"/>
      <c r="AE841" s="146"/>
      <c r="AF841" s="147"/>
      <c r="AG841" s="9"/>
      <c r="AN841" s="146"/>
      <c r="AO841" s="146"/>
      <c r="AP841" s="146"/>
      <c r="AQ841" s="146"/>
      <c r="AR841" s="146"/>
      <c r="AS841" s="146"/>
      <c r="AT841" s="146"/>
      <c r="AU841" s="146"/>
    </row>
    <row r="842" spans="2:47" s="82" customFormat="1" ht="12.95" customHeight="1" x14ac:dyDescent="0.2">
      <c r="B842" s="89"/>
      <c r="AA842" s="146"/>
      <c r="AB842" s="146"/>
      <c r="AC842" s="146"/>
      <c r="AD842" s="146"/>
      <c r="AE842" s="146"/>
      <c r="AF842" s="147"/>
      <c r="AG842" s="9"/>
      <c r="AN842" s="146"/>
      <c r="AO842" s="146"/>
      <c r="AP842" s="146"/>
      <c r="AQ842" s="146"/>
      <c r="AR842" s="146"/>
      <c r="AS842" s="146"/>
      <c r="AT842" s="146"/>
      <c r="AU842" s="146"/>
    </row>
    <row r="843" spans="2:47" s="82" customFormat="1" ht="12.95" customHeight="1" x14ac:dyDescent="0.2">
      <c r="B843" s="89"/>
      <c r="AA843" s="146"/>
      <c r="AB843" s="146"/>
      <c r="AC843" s="146"/>
      <c r="AD843" s="146"/>
      <c r="AE843" s="146"/>
      <c r="AF843" s="147"/>
      <c r="AG843" s="9"/>
      <c r="AN843" s="146"/>
      <c r="AO843" s="146"/>
      <c r="AP843" s="146"/>
      <c r="AQ843" s="146"/>
      <c r="AR843" s="146"/>
      <c r="AS843" s="146"/>
      <c r="AT843" s="146"/>
      <c r="AU843" s="146"/>
    </row>
    <row r="844" spans="2:47" s="82" customFormat="1" ht="12.95" customHeight="1" x14ac:dyDescent="0.2">
      <c r="B844" s="89"/>
      <c r="AA844" s="146"/>
      <c r="AB844" s="146"/>
      <c r="AC844" s="146"/>
      <c r="AD844" s="146"/>
      <c r="AE844" s="146"/>
      <c r="AF844" s="147"/>
      <c r="AG844" s="9"/>
      <c r="AN844" s="146"/>
      <c r="AO844" s="146"/>
      <c r="AP844" s="146"/>
      <c r="AQ844" s="146"/>
      <c r="AR844" s="146"/>
      <c r="AS844" s="146"/>
      <c r="AT844" s="146"/>
      <c r="AU844" s="146"/>
    </row>
    <row r="845" spans="2:47" s="82" customFormat="1" ht="12.95" customHeight="1" x14ac:dyDescent="0.2">
      <c r="B845" s="89"/>
      <c r="AA845" s="146"/>
      <c r="AB845" s="146"/>
      <c r="AC845" s="146"/>
      <c r="AD845" s="146"/>
      <c r="AE845" s="146"/>
      <c r="AF845" s="147"/>
      <c r="AG845" s="9"/>
      <c r="AN845" s="146"/>
      <c r="AO845" s="146"/>
      <c r="AP845" s="146"/>
      <c r="AQ845" s="146"/>
      <c r="AR845" s="146"/>
      <c r="AS845" s="146"/>
      <c r="AT845" s="146"/>
      <c r="AU845" s="146"/>
    </row>
    <row r="846" spans="2:47" s="82" customFormat="1" ht="12.95" customHeight="1" x14ac:dyDescent="0.2">
      <c r="B846" s="89"/>
      <c r="AA846" s="146"/>
      <c r="AB846" s="146"/>
      <c r="AC846" s="146"/>
      <c r="AD846" s="146"/>
      <c r="AE846" s="146"/>
      <c r="AF846" s="147"/>
      <c r="AG846" s="9"/>
      <c r="AN846" s="146"/>
      <c r="AO846" s="146"/>
      <c r="AP846" s="146"/>
      <c r="AQ846" s="146"/>
      <c r="AR846" s="146"/>
      <c r="AS846" s="146"/>
      <c r="AT846" s="146"/>
      <c r="AU846" s="146"/>
    </row>
    <row r="847" spans="2:47" s="82" customFormat="1" ht="12.95" customHeight="1" x14ac:dyDescent="0.2">
      <c r="B847" s="89"/>
      <c r="AA847" s="146"/>
      <c r="AB847" s="146"/>
      <c r="AC847" s="146"/>
      <c r="AD847" s="146"/>
      <c r="AE847" s="146"/>
      <c r="AF847" s="147"/>
      <c r="AG847" s="9"/>
      <c r="AN847" s="146"/>
      <c r="AO847" s="146"/>
      <c r="AP847" s="146"/>
      <c r="AQ847" s="146"/>
      <c r="AR847" s="146"/>
      <c r="AS847" s="146"/>
      <c r="AT847" s="146"/>
      <c r="AU847" s="146"/>
    </row>
    <row r="848" spans="2:47" s="82" customFormat="1" ht="12.95" customHeight="1" x14ac:dyDescent="0.2">
      <c r="B848" s="89"/>
      <c r="AA848" s="146"/>
      <c r="AB848" s="146"/>
      <c r="AC848" s="146"/>
      <c r="AD848" s="146"/>
      <c r="AE848" s="146"/>
      <c r="AF848" s="147"/>
      <c r="AG848" s="9"/>
      <c r="AN848" s="146"/>
      <c r="AO848" s="146"/>
      <c r="AP848" s="146"/>
      <c r="AQ848" s="146"/>
      <c r="AR848" s="146"/>
      <c r="AS848" s="146"/>
      <c r="AT848" s="146"/>
      <c r="AU848" s="146"/>
    </row>
    <row r="849" spans="2:47" s="82" customFormat="1" ht="12.95" customHeight="1" x14ac:dyDescent="0.2">
      <c r="B849" s="89"/>
      <c r="AA849" s="146"/>
      <c r="AB849" s="146"/>
      <c r="AC849" s="146"/>
      <c r="AD849" s="146"/>
      <c r="AE849" s="146"/>
      <c r="AF849" s="147"/>
      <c r="AG849" s="9"/>
      <c r="AN849" s="146"/>
      <c r="AO849" s="146"/>
      <c r="AP849" s="146"/>
      <c r="AQ849" s="146"/>
      <c r="AR849" s="146"/>
      <c r="AS849" s="146"/>
      <c r="AT849" s="146"/>
      <c r="AU849" s="146"/>
    </row>
    <row r="850" spans="2:47" s="82" customFormat="1" ht="12.95" customHeight="1" x14ac:dyDescent="0.2">
      <c r="B850" s="89"/>
      <c r="AA850" s="146"/>
      <c r="AB850" s="146"/>
      <c r="AC850" s="146"/>
      <c r="AD850" s="146"/>
      <c r="AE850" s="146"/>
      <c r="AF850" s="147"/>
      <c r="AG850" s="9"/>
      <c r="AN850" s="146"/>
      <c r="AO850" s="146"/>
      <c r="AP850" s="146"/>
      <c r="AQ850" s="146"/>
      <c r="AR850" s="146"/>
      <c r="AS850" s="146"/>
      <c r="AT850" s="146"/>
      <c r="AU850" s="146"/>
    </row>
    <row r="851" spans="2:47" s="82" customFormat="1" ht="12.95" customHeight="1" x14ac:dyDescent="0.2">
      <c r="B851" s="89"/>
      <c r="AA851" s="146"/>
      <c r="AB851" s="146"/>
      <c r="AC851" s="146"/>
      <c r="AD851" s="146"/>
      <c r="AE851" s="146"/>
      <c r="AF851" s="147"/>
      <c r="AG851" s="9"/>
      <c r="AN851" s="146"/>
      <c r="AO851" s="146"/>
      <c r="AP851" s="146"/>
      <c r="AQ851" s="146"/>
      <c r="AR851" s="146"/>
      <c r="AS851" s="146"/>
      <c r="AT851" s="146"/>
      <c r="AU851" s="146"/>
    </row>
    <row r="852" spans="2:47" s="82" customFormat="1" ht="12.95" customHeight="1" x14ac:dyDescent="0.2">
      <c r="B852" s="89"/>
      <c r="AA852" s="146"/>
      <c r="AB852" s="146"/>
      <c r="AC852" s="146"/>
      <c r="AD852" s="146"/>
      <c r="AE852" s="146"/>
      <c r="AF852" s="147"/>
      <c r="AG852" s="9"/>
      <c r="AN852" s="146"/>
      <c r="AO852" s="146"/>
      <c r="AP852" s="146"/>
      <c r="AQ852" s="146"/>
      <c r="AR852" s="146"/>
      <c r="AS852" s="146"/>
      <c r="AT852" s="146"/>
      <c r="AU852" s="146"/>
    </row>
    <row r="853" spans="2:47" s="82" customFormat="1" ht="12.95" customHeight="1" x14ac:dyDescent="0.2">
      <c r="B853" s="89"/>
      <c r="AA853" s="146"/>
      <c r="AB853" s="146"/>
      <c r="AC853" s="146"/>
      <c r="AD853" s="146"/>
      <c r="AE853" s="146"/>
      <c r="AF853" s="147"/>
      <c r="AG853" s="9"/>
      <c r="AN853" s="146"/>
      <c r="AO853" s="146"/>
      <c r="AP853" s="146"/>
      <c r="AQ853" s="146"/>
      <c r="AR853" s="146"/>
      <c r="AS853" s="146"/>
      <c r="AT853" s="146"/>
      <c r="AU853" s="146"/>
    </row>
    <row r="854" spans="2:47" s="82" customFormat="1" ht="12.95" customHeight="1" x14ac:dyDescent="0.2">
      <c r="B854" s="89"/>
      <c r="AA854" s="146"/>
      <c r="AB854" s="146"/>
      <c r="AC854" s="146"/>
      <c r="AD854" s="146"/>
      <c r="AE854" s="146"/>
      <c r="AF854" s="147"/>
      <c r="AG854" s="9"/>
      <c r="AN854" s="146"/>
      <c r="AO854" s="146"/>
      <c r="AP854" s="146"/>
      <c r="AQ854" s="146"/>
      <c r="AR854" s="146"/>
      <c r="AS854" s="146"/>
      <c r="AT854" s="146"/>
      <c r="AU854" s="146"/>
    </row>
    <row r="855" spans="2:47" s="82" customFormat="1" ht="12.95" customHeight="1" x14ac:dyDescent="0.2">
      <c r="B855" s="89"/>
      <c r="AA855" s="146"/>
      <c r="AB855" s="146"/>
      <c r="AC855" s="146"/>
      <c r="AD855" s="146"/>
      <c r="AE855" s="146"/>
      <c r="AF855" s="147"/>
      <c r="AG855" s="9"/>
      <c r="AN855" s="146"/>
      <c r="AO855" s="146"/>
      <c r="AP855" s="146"/>
      <c r="AQ855" s="146"/>
      <c r="AR855" s="146"/>
      <c r="AS855" s="146"/>
      <c r="AT855" s="146"/>
      <c r="AU855" s="146"/>
    </row>
    <row r="856" spans="2:47" s="82" customFormat="1" ht="12.95" customHeight="1" x14ac:dyDescent="0.2">
      <c r="B856" s="89"/>
      <c r="AA856" s="146"/>
      <c r="AB856" s="146"/>
      <c r="AC856" s="146"/>
      <c r="AD856" s="146"/>
      <c r="AE856" s="146"/>
      <c r="AF856" s="147"/>
      <c r="AG856" s="9"/>
      <c r="AN856" s="146"/>
      <c r="AO856" s="146"/>
      <c r="AP856" s="146"/>
      <c r="AQ856" s="146"/>
      <c r="AR856" s="146"/>
      <c r="AS856" s="146"/>
      <c r="AT856" s="146"/>
      <c r="AU856" s="146"/>
    </row>
    <row r="857" spans="2:47" s="82" customFormat="1" ht="12.95" customHeight="1" x14ac:dyDescent="0.2">
      <c r="B857" s="89"/>
      <c r="AA857" s="146"/>
      <c r="AB857" s="146"/>
      <c r="AC857" s="146"/>
      <c r="AD857" s="146"/>
      <c r="AE857" s="146"/>
      <c r="AF857" s="147"/>
      <c r="AG857" s="9"/>
      <c r="AN857" s="146"/>
      <c r="AO857" s="146"/>
      <c r="AP857" s="146"/>
      <c r="AQ857" s="146"/>
      <c r="AR857" s="146"/>
      <c r="AS857" s="146"/>
      <c r="AT857" s="146"/>
      <c r="AU857" s="146"/>
    </row>
    <row r="858" spans="2:47" s="82" customFormat="1" ht="12.95" customHeight="1" x14ac:dyDescent="0.2">
      <c r="B858" s="89"/>
      <c r="AA858" s="146"/>
      <c r="AB858" s="146"/>
      <c r="AC858" s="146"/>
      <c r="AD858" s="146"/>
      <c r="AE858" s="146"/>
      <c r="AF858" s="147"/>
      <c r="AG858" s="9"/>
      <c r="AN858" s="146"/>
      <c r="AO858" s="146"/>
      <c r="AP858" s="146"/>
      <c r="AQ858" s="146"/>
      <c r="AR858" s="146"/>
      <c r="AS858" s="146"/>
      <c r="AT858" s="146"/>
      <c r="AU858" s="146"/>
    </row>
    <row r="859" spans="2:47" s="82" customFormat="1" ht="12.95" customHeight="1" x14ac:dyDescent="0.2">
      <c r="B859" s="89"/>
      <c r="AA859" s="146"/>
      <c r="AB859" s="146"/>
      <c r="AC859" s="146"/>
      <c r="AD859" s="146"/>
      <c r="AE859" s="146"/>
      <c r="AF859" s="147"/>
      <c r="AG859" s="9"/>
      <c r="AN859" s="146"/>
      <c r="AO859" s="146"/>
      <c r="AP859" s="146"/>
      <c r="AQ859" s="146"/>
      <c r="AR859" s="146"/>
      <c r="AS859" s="146"/>
      <c r="AT859" s="146"/>
      <c r="AU859" s="146"/>
    </row>
    <row r="860" spans="2:47" s="82" customFormat="1" ht="12.95" customHeight="1" x14ac:dyDescent="0.2">
      <c r="B860" s="89"/>
      <c r="AA860" s="146"/>
      <c r="AB860" s="146"/>
      <c r="AC860" s="146"/>
      <c r="AD860" s="146"/>
      <c r="AE860" s="146"/>
      <c r="AF860" s="147"/>
      <c r="AG860" s="9"/>
      <c r="AN860" s="146"/>
      <c r="AO860" s="146"/>
      <c r="AP860" s="146"/>
      <c r="AQ860" s="146"/>
      <c r="AR860" s="146"/>
      <c r="AS860" s="146"/>
      <c r="AT860" s="146"/>
      <c r="AU860" s="146"/>
    </row>
    <row r="861" spans="2:47" s="82" customFormat="1" ht="12.95" customHeight="1" x14ac:dyDescent="0.2">
      <c r="B861" s="89"/>
      <c r="AA861" s="146"/>
      <c r="AB861" s="146"/>
      <c r="AC861" s="146"/>
      <c r="AD861" s="146"/>
      <c r="AE861" s="146"/>
      <c r="AF861" s="147"/>
      <c r="AG861" s="9"/>
      <c r="AN861" s="146"/>
      <c r="AO861" s="146"/>
      <c r="AP861" s="146"/>
      <c r="AQ861" s="146"/>
      <c r="AR861" s="146"/>
      <c r="AS861" s="146"/>
      <c r="AT861" s="146"/>
      <c r="AU861" s="146"/>
    </row>
    <row r="862" spans="2:47" s="82" customFormat="1" ht="12.95" customHeight="1" x14ac:dyDescent="0.2">
      <c r="B862" s="89"/>
      <c r="AA862" s="146"/>
      <c r="AB862" s="146"/>
      <c r="AC862" s="146"/>
      <c r="AD862" s="146"/>
      <c r="AE862" s="146"/>
      <c r="AF862" s="147"/>
      <c r="AG862" s="9"/>
      <c r="AN862" s="146"/>
      <c r="AO862" s="146"/>
      <c r="AP862" s="146"/>
      <c r="AQ862" s="146"/>
      <c r="AR862" s="146"/>
      <c r="AS862" s="146"/>
      <c r="AT862" s="146"/>
      <c r="AU862" s="146"/>
    </row>
    <row r="863" spans="2:47" s="82" customFormat="1" ht="12.95" customHeight="1" x14ac:dyDescent="0.2">
      <c r="B863" s="89"/>
      <c r="AA863" s="146"/>
      <c r="AB863" s="146"/>
      <c r="AC863" s="146"/>
      <c r="AD863" s="146"/>
      <c r="AE863" s="146"/>
      <c r="AF863" s="147"/>
      <c r="AG863" s="9"/>
      <c r="AN863" s="146"/>
      <c r="AO863" s="146"/>
      <c r="AP863" s="146"/>
      <c r="AQ863" s="146"/>
      <c r="AR863" s="146"/>
      <c r="AS863" s="146"/>
      <c r="AT863" s="146"/>
      <c r="AU863" s="146"/>
    </row>
    <row r="864" spans="2:47" s="82" customFormat="1" ht="12.95" customHeight="1" x14ac:dyDescent="0.2">
      <c r="B864" s="89"/>
      <c r="AA864" s="146"/>
      <c r="AB864" s="146"/>
      <c r="AC864" s="146"/>
      <c r="AD864" s="146"/>
      <c r="AE864" s="146"/>
      <c r="AF864" s="147"/>
      <c r="AG864" s="9"/>
      <c r="AN864" s="146"/>
      <c r="AO864" s="146"/>
      <c r="AP864" s="146"/>
      <c r="AQ864" s="146"/>
      <c r="AR864" s="146"/>
      <c r="AS864" s="146"/>
      <c r="AT864" s="146"/>
      <c r="AU864" s="146"/>
    </row>
    <row r="865" spans="2:47" s="82" customFormat="1" ht="12.95" customHeight="1" x14ac:dyDescent="0.2">
      <c r="B865" s="89"/>
      <c r="AA865" s="146"/>
      <c r="AB865" s="146"/>
      <c r="AC865" s="146"/>
      <c r="AD865" s="146"/>
      <c r="AE865" s="146"/>
      <c r="AF865" s="147"/>
      <c r="AG865" s="9"/>
      <c r="AN865" s="146"/>
      <c r="AO865" s="146"/>
      <c r="AP865" s="146"/>
      <c r="AQ865" s="146"/>
      <c r="AR865" s="146"/>
      <c r="AS865" s="146"/>
      <c r="AT865" s="146"/>
      <c r="AU865" s="146"/>
    </row>
    <row r="866" spans="2:47" s="82" customFormat="1" ht="12.95" customHeight="1" x14ac:dyDescent="0.2">
      <c r="B866" s="89"/>
      <c r="AA866" s="146"/>
      <c r="AB866" s="146"/>
      <c r="AC866" s="146"/>
      <c r="AD866" s="146"/>
      <c r="AE866" s="146"/>
      <c r="AF866" s="147"/>
      <c r="AG866" s="9"/>
      <c r="AN866" s="146"/>
      <c r="AO866" s="146"/>
      <c r="AP866" s="146"/>
      <c r="AQ866" s="146"/>
      <c r="AR866" s="146"/>
      <c r="AS866" s="146"/>
      <c r="AT866" s="146"/>
      <c r="AU866" s="146"/>
    </row>
    <row r="867" spans="2:47" s="82" customFormat="1" ht="12.95" customHeight="1" x14ac:dyDescent="0.2">
      <c r="B867" s="89"/>
      <c r="AA867" s="146"/>
      <c r="AB867" s="146"/>
      <c r="AC867" s="146"/>
      <c r="AD867" s="146"/>
      <c r="AE867" s="146"/>
      <c r="AF867" s="147"/>
      <c r="AG867" s="9"/>
      <c r="AN867" s="146"/>
      <c r="AO867" s="146"/>
      <c r="AP867" s="146"/>
      <c r="AQ867" s="146"/>
      <c r="AR867" s="146"/>
      <c r="AS867" s="146"/>
      <c r="AT867" s="146"/>
      <c r="AU867" s="146"/>
    </row>
    <row r="868" spans="2:47" s="82" customFormat="1" ht="12.95" customHeight="1" x14ac:dyDescent="0.2">
      <c r="B868" s="89"/>
      <c r="AA868" s="146"/>
      <c r="AB868" s="146"/>
      <c r="AC868" s="146"/>
      <c r="AD868" s="146"/>
      <c r="AE868" s="146"/>
      <c r="AF868" s="147"/>
      <c r="AG868" s="9"/>
      <c r="AN868" s="146"/>
      <c r="AO868" s="146"/>
      <c r="AP868" s="146"/>
      <c r="AQ868" s="146"/>
      <c r="AR868" s="146"/>
      <c r="AS868" s="146"/>
      <c r="AT868" s="146"/>
      <c r="AU868" s="146"/>
    </row>
    <row r="869" spans="2:47" s="82" customFormat="1" ht="12.95" customHeight="1" x14ac:dyDescent="0.2">
      <c r="B869" s="89"/>
      <c r="AA869" s="146"/>
      <c r="AB869" s="146"/>
      <c r="AC869" s="146"/>
      <c r="AD869" s="146"/>
      <c r="AE869" s="146"/>
      <c r="AF869" s="147"/>
      <c r="AG869" s="9"/>
      <c r="AN869" s="146"/>
      <c r="AO869" s="146"/>
      <c r="AP869" s="146"/>
      <c r="AQ869" s="146"/>
      <c r="AR869" s="146"/>
      <c r="AS869" s="146"/>
      <c r="AT869" s="146"/>
      <c r="AU869" s="146"/>
    </row>
    <row r="870" spans="2:47" s="82" customFormat="1" ht="12.95" customHeight="1" x14ac:dyDescent="0.2">
      <c r="B870" s="89"/>
      <c r="AA870" s="146"/>
      <c r="AB870" s="146"/>
      <c r="AC870" s="146"/>
      <c r="AD870" s="146"/>
      <c r="AE870" s="146"/>
      <c r="AF870" s="147"/>
      <c r="AG870" s="9"/>
      <c r="AN870" s="146"/>
      <c r="AO870" s="146"/>
      <c r="AP870" s="146"/>
      <c r="AQ870" s="146"/>
      <c r="AR870" s="146"/>
      <c r="AS870" s="146"/>
      <c r="AT870" s="146"/>
      <c r="AU870" s="146"/>
    </row>
    <row r="871" spans="2:47" s="82" customFormat="1" ht="12.95" customHeight="1" x14ac:dyDescent="0.2">
      <c r="B871" s="89"/>
      <c r="AA871" s="146"/>
      <c r="AB871" s="146"/>
      <c r="AC871" s="146"/>
      <c r="AD871" s="146"/>
      <c r="AE871" s="146"/>
      <c r="AF871" s="147"/>
      <c r="AG871" s="9"/>
      <c r="AN871" s="146"/>
      <c r="AO871" s="146"/>
      <c r="AP871" s="146"/>
      <c r="AQ871" s="146"/>
      <c r="AR871" s="146"/>
      <c r="AS871" s="146"/>
      <c r="AT871" s="146"/>
      <c r="AU871" s="146"/>
    </row>
    <row r="872" spans="2:47" s="82" customFormat="1" ht="12.95" customHeight="1" x14ac:dyDescent="0.2">
      <c r="B872" s="89"/>
      <c r="AA872" s="146"/>
      <c r="AB872" s="146"/>
      <c r="AC872" s="146"/>
      <c r="AD872" s="146"/>
      <c r="AE872" s="146"/>
      <c r="AF872" s="147"/>
      <c r="AG872" s="9"/>
      <c r="AN872" s="146"/>
      <c r="AO872" s="146"/>
      <c r="AP872" s="146"/>
      <c r="AQ872" s="146"/>
      <c r="AR872" s="146"/>
      <c r="AS872" s="146"/>
      <c r="AT872" s="146"/>
      <c r="AU872" s="146"/>
    </row>
    <row r="873" spans="2:47" s="82" customFormat="1" ht="12.95" customHeight="1" x14ac:dyDescent="0.2">
      <c r="B873" s="89"/>
      <c r="AA873" s="146"/>
      <c r="AB873" s="146"/>
      <c r="AC873" s="146"/>
      <c r="AD873" s="146"/>
      <c r="AE873" s="146"/>
      <c r="AF873" s="147"/>
      <c r="AG873" s="9"/>
      <c r="AN873" s="146"/>
      <c r="AO873" s="146"/>
      <c r="AP873" s="146"/>
      <c r="AQ873" s="146"/>
      <c r="AR873" s="146"/>
      <c r="AS873" s="146"/>
      <c r="AT873" s="146"/>
      <c r="AU873" s="146"/>
    </row>
    <row r="874" spans="2:47" s="82" customFormat="1" ht="12.95" customHeight="1" x14ac:dyDescent="0.2">
      <c r="B874" s="89"/>
      <c r="AA874" s="146"/>
      <c r="AB874" s="146"/>
      <c r="AC874" s="146"/>
      <c r="AD874" s="146"/>
      <c r="AE874" s="146"/>
      <c r="AF874" s="147"/>
      <c r="AG874" s="9"/>
      <c r="AN874" s="146"/>
      <c r="AO874" s="146"/>
      <c r="AP874" s="146"/>
      <c r="AQ874" s="146"/>
      <c r="AR874" s="146"/>
      <c r="AS874" s="146"/>
      <c r="AT874" s="146"/>
      <c r="AU874" s="146"/>
    </row>
    <row r="875" spans="2:47" s="82" customFormat="1" ht="12.95" customHeight="1" x14ac:dyDescent="0.2">
      <c r="B875" s="89"/>
      <c r="AA875" s="146"/>
      <c r="AB875" s="146"/>
      <c r="AC875" s="146"/>
      <c r="AD875" s="146"/>
      <c r="AE875" s="146"/>
      <c r="AF875" s="147"/>
      <c r="AG875" s="9"/>
      <c r="AN875" s="146"/>
      <c r="AO875" s="146"/>
      <c r="AP875" s="146"/>
      <c r="AQ875" s="146"/>
      <c r="AR875" s="146"/>
      <c r="AS875" s="146"/>
      <c r="AT875" s="146"/>
      <c r="AU875" s="146"/>
    </row>
    <row r="876" spans="2:47" s="82" customFormat="1" ht="12.95" customHeight="1" x14ac:dyDescent="0.2">
      <c r="B876" s="89"/>
      <c r="AA876" s="146"/>
      <c r="AB876" s="146"/>
      <c r="AC876" s="146"/>
      <c r="AD876" s="146"/>
      <c r="AE876" s="146"/>
      <c r="AF876" s="147"/>
      <c r="AG876" s="9"/>
      <c r="AN876" s="146"/>
      <c r="AO876" s="146"/>
      <c r="AP876" s="146"/>
      <c r="AQ876" s="146"/>
      <c r="AR876" s="146"/>
      <c r="AS876" s="146"/>
      <c r="AT876" s="146"/>
      <c r="AU876" s="146"/>
    </row>
    <row r="877" spans="2:47" s="82" customFormat="1" ht="12.95" customHeight="1" x14ac:dyDescent="0.2">
      <c r="B877" s="89"/>
      <c r="AA877" s="146"/>
      <c r="AB877" s="146"/>
      <c r="AC877" s="146"/>
      <c r="AD877" s="146"/>
      <c r="AE877" s="146"/>
      <c r="AF877" s="147"/>
      <c r="AG877" s="9"/>
      <c r="AN877" s="146"/>
      <c r="AO877" s="146"/>
      <c r="AP877" s="146"/>
      <c r="AQ877" s="146"/>
      <c r="AR877" s="146"/>
      <c r="AS877" s="146"/>
      <c r="AT877" s="146"/>
      <c r="AU877" s="146"/>
    </row>
    <row r="878" spans="2:47" s="82" customFormat="1" ht="12.95" customHeight="1" x14ac:dyDescent="0.2">
      <c r="B878" s="89"/>
      <c r="AA878" s="146"/>
      <c r="AB878" s="146"/>
      <c r="AC878" s="146"/>
      <c r="AD878" s="146"/>
      <c r="AE878" s="146"/>
      <c r="AF878" s="147"/>
      <c r="AG878" s="9"/>
      <c r="AN878" s="146"/>
      <c r="AO878" s="146"/>
      <c r="AP878" s="146"/>
      <c r="AQ878" s="146"/>
      <c r="AR878" s="146"/>
      <c r="AS878" s="146"/>
      <c r="AT878" s="146"/>
      <c r="AU878" s="146"/>
    </row>
    <row r="879" spans="2:47" s="82" customFormat="1" ht="12.95" customHeight="1" x14ac:dyDescent="0.2">
      <c r="B879" s="89"/>
      <c r="AA879" s="146"/>
      <c r="AB879" s="146"/>
      <c r="AC879" s="146"/>
      <c r="AD879" s="146"/>
      <c r="AE879" s="146"/>
      <c r="AF879" s="147"/>
      <c r="AG879" s="9"/>
      <c r="AN879" s="146"/>
      <c r="AO879" s="146"/>
      <c r="AP879" s="146"/>
      <c r="AQ879" s="146"/>
      <c r="AR879" s="146"/>
      <c r="AS879" s="146"/>
      <c r="AT879" s="146"/>
      <c r="AU879" s="146"/>
    </row>
    <row r="880" spans="2:47" s="82" customFormat="1" ht="12.95" customHeight="1" x14ac:dyDescent="0.2">
      <c r="B880" s="89"/>
      <c r="AA880" s="146"/>
      <c r="AB880" s="146"/>
      <c r="AC880" s="146"/>
      <c r="AD880" s="146"/>
      <c r="AE880" s="146"/>
      <c r="AF880" s="147"/>
      <c r="AG880" s="9"/>
      <c r="AN880" s="146"/>
      <c r="AO880" s="146"/>
      <c r="AP880" s="146"/>
      <c r="AQ880" s="146"/>
      <c r="AR880" s="146"/>
      <c r="AS880" s="146"/>
      <c r="AT880" s="146"/>
      <c r="AU880" s="146"/>
    </row>
    <row r="881" spans="2:47" s="82" customFormat="1" ht="12.95" customHeight="1" x14ac:dyDescent="0.2">
      <c r="B881" s="89"/>
      <c r="AA881" s="146"/>
      <c r="AB881" s="146"/>
      <c r="AC881" s="146"/>
      <c r="AD881" s="146"/>
      <c r="AE881" s="146"/>
      <c r="AF881" s="147"/>
      <c r="AG881" s="9"/>
      <c r="AN881" s="146"/>
      <c r="AO881" s="146"/>
      <c r="AP881" s="146"/>
      <c r="AQ881" s="146"/>
      <c r="AR881" s="146"/>
      <c r="AS881" s="146"/>
      <c r="AT881" s="146"/>
      <c r="AU881" s="146"/>
    </row>
    <row r="882" spans="2:47" s="82" customFormat="1" ht="12.95" customHeight="1" x14ac:dyDescent="0.2">
      <c r="B882" s="89"/>
      <c r="AA882" s="146"/>
      <c r="AB882" s="146"/>
      <c r="AC882" s="146"/>
      <c r="AD882" s="146"/>
      <c r="AE882" s="146"/>
      <c r="AF882" s="147"/>
      <c r="AG882" s="9"/>
      <c r="AN882" s="146"/>
      <c r="AO882" s="146"/>
      <c r="AP882" s="146"/>
      <c r="AQ882" s="146"/>
      <c r="AR882" s="146"/>
      <c r="AS882" s="146"/>
      <c r="AT882" s="146"/>
      <c r="AU882" s="146"/>
    </row>
    <row r="883" spans="2:47" s="82" customFormat="1" ht="12.95" customHeight="1" x14ac:dyDescent="0.2">
      <c r="B883" s="89"/>
      <c r="AA883" s="146"/>
      <c r="AB883" s="146"/>
      <c r="AC883" s="146"/>
      <c r="AD883" s="146"/>
      <c r="AE883" s="146"/>
      <c r="AF883" s="147"/>
      <c r="AG883" s="9"/>
      <c r="AN883" s="146"/>
      <c r="AO883" s="146"/>
      <c r="AP883" s="146"/>
      <c r="AQ883" s="146"/>
      <c r="AR883" s="146"/>
      <c r="AS883" s="146"/>
      <c r="AT883" s="146"/>
      <c r="AU883" s="146"/>
    </row>
    <row r="884" spans="2:47" s="82" customFormat="1" ht="12.95" customHeight="1" x14ac:dyDescent="0.2">
      <c r="B884" s="89"/>
      <c r="AA884" s="146"/>
      <c r="AB884" s="146"/>
      <c r="AC884" s="146"/>
      <c r="AD884" s="146"/>
      <c r="AE884" s="146"/>
      <c r="AF884" s="147"/>
      <c r="AG884" s="9"/>
      <c r="AN884" s="146"/>
      <c r="AO884" s="146"/>
      <c r="AP884" s="146"/>
      <c r="AQ884" s="146"/>
      <c r="AR884" s="146"/>
      <c r="AS884" s="146"/>
      <c r="AT884" s="146"/>
      <c r="AU884" s="146"/>
    </row>
    <row r="885" spans="2:47" s="82" customFormat="1" ht="12.95" customHeight="1" x14ac:dyDescent="0.2">
      <c r="B885" s="89"/>
      <c r="AA885" s="146"/>
      <c r="AB885" s="146"/>
      <c r="AC885" s="146"/>
      <c r="AD885" s="146"/>
      <c r="AE885" s="146"/>
      <c r="AF885" s="147"/>
      <c r="AG885" s="9"/>
      <c r="AN885" s="146"/>
      <c r="AO885" s="146"/>
      <c r="AP885" s="146"/>
      <c r="AQ885" s="146"/>
      <c r="AR885" s="146"/>
      <c r="AS885" s="146"/>
      <c r="AT885" s="146"/>
      <c r="AU885" s="146"/>
    </row>
    <row r="886" spans="2:47" s="82" customFormat="1" ht="12.95" customHeight="1" x14ac:dyDescent="0.2">
      <c r="B886" s="89"/>
      <c r="AA886" s="146"/>
      <c r="AB886" s="146"/>
      <c r="AC886" s="146"/>
      <c r="AD886" s="146"/>
      <c r="AE886" s="146"/>
      <c r="AF886" s="147"/>
      <c r="AG886" s="9"/>
      <c r="AN886" s="146"/>
      <c r="AO886" s="146"/>
      <c r="AP886" s="146"/>
      <c r="AQ886" s="146"/>
      <c r="AR886" s="146"/>
      <c r="AS886" s="146"/>
      <c r="AT886" s="146"/>
      <c r="AU886" s="146"/>
    </row>
    <row r="887" spans="2:47" s="82" customFormat="1" ht="12.95" customHeight="1" x14ac:dyDescent="0.2">
      <c r="B887" s="89"/>
      <c r="AA887" s="146"/>
      <c r="AB887" s="146"/>
      <c r="AC887" s="146"/>
      <c r="AD887" s="146"/>
      <c r="AE887" s="146"/>
      <c r="AF887" s="147"/>
      <c r="AG887" s="9"/>
      <c r="AN887" s="146"/>
      <c r="AO887" s="146"/>
      <c r="AP887" s="146"/>
      <c r="AQ887" s="146"/>
      <c r="AR887" s="146"/>
      <c r="AS887" s="146"/>
      <c r="AT887" s="146"/>
      <c r="AU887" s="146"/>
    </row>
    <row r="888" spans="2:47" s="82" customFormat="1" ht="12.95" customHeight="1" x14ac:dyDescent="0.2">
      <c r="B888" s="89"/>
      <c r="AA888" s="146"/>
      <c r="AB888" s="146"/>
      <c r="AC888" s="146"/>
      <c r="AD888" s="146"/>
      <c r="AE888" s="146"/>
      <c r="AF888" s="147"/>
      <c r="AG888" s="9"/>
      <c r="AN888" s="146"/>
      <c r="AO888" s="146"/>
      <c r="AP888" s="146"/>
      <c r="AQ888" s="146"/>
      <c r="AR888" s="146"/>
      <c r="AS888" s="146"/>
      <c r="AT888" s="146"/>
      <c r="AU888" s="146"/>
    </row>
    <row r="889" spans="2:47" s="82" customFormat="1" ht="12.95" customHeight="1" x14ac:dyDescent="0.2">
      <c r="B889" s="89"/>
      <c r="AA889" s="146"/>
      <c r="AB889" s="146"/>
      <c r="AC889" s="146"/>
      <c r="AD889" s="146"/>
      <c r="AE889" s="146"/>
      <c r="AF889" s="147"/>
      <c r="AG889" s="9"/>
      <c r="AN889" s="146"/>
      <c r="AO889" s="146"/>
      <c r="AP889" s="146"/>
      <c r="AQ889" s="146"/>
      <c r="AR889" s="146"/>
      <c r="AS889" s="146"/>
      <c r="AT889" s="146"/>
      <c r="AU889" s="146"/>
    </row>
    <row r="890" spans="2:47" s="82" customFormat="1" ht="12.95" customHeight="1" x14ac:dyDescent="0.2">
      <c r="B890" s="89"/>
      <c r="AA890" s="146"/>
      <c r="AB890" s="146"/>
      <c r="AC890" s="146"/>
      <c r="AD890" s="146"/>
      <c r="AE890" s="146"/>
      <c r="AF890" s="147"/>
      <c r="AG890" s="9"/>
      <c r="AN890" s="146"/>
      <c r="AO890" s="146"/>
      <c r="AP890" s="146"/>
      <c r="AQ890" s="146"/>
      <c r="AR890" s="146"/>
      <c r="AS890" s="146"/>
      <c r="AT890" s="146"/>
      <c r="AU890" s="146"/>
    </row>
    <row r="891" spans="2:47" s="82" customFormat="1" ht="12.95" customHeight="1" x14ac:dyDescent="0.2">
      <c r="B891" s="89"/>
      <c r="AA891" s="146"/>
      <c r="AB891" s="146"/>
      <c r="AC891" s="146"/>
      <c r="AD891" s="146"/>
      <c r="AE891" s="146"/>
      <c r="AF891" s="147"/>
      <c r="AG891" s="9"/>
      <c r="AN891" s="146"/>
      <c r="AO891" s="146"/>
      <c r="AP891" s="146"/>
      <c r="AQ891" s="146"/>
      <c r="AR891" s="146"/>
      <c r="AS891" s="146"/>
      <c r="AT891" s="146"/>
      <c r="AU891" s="146"/>
    </row>
    <row r="892" spans="2:47" s="82" customFormat="1" ht="12.95" customHeight="1" x14ac:dyDescent="0.2">
      <c r="B892" s="89"/>
      <c r="AA892" s="146"/>
      <c r="AB892" s="146"/>
      <c r="AC892" s="146"/>
      <c r="AD892" s="146"/>
      <c r="AE892" s="146"/>
      <c r="AF892" s="147"/>
      <c r="AG892" s="9"/>
      <c r="AN892" s="146"/>
      <c r="AO892" s="146"/>
      <c r="AP892" s="146"/>
      <c r="AQ892" s="146"/>
      <c r="AR892" s="146"/>
      <c r="AS892" s="146"/>
      <c r="AT892" s="146"/>
      <c r="AU892" s="146"/>
    </row>
    <row r="893" spans="2:47" s="82" customFormat="1" ht="12.95" customHeight="1" x14ac:dyDescent="0.2">
      <c r="B893" s="89"/>
      <c r="AA893" s="146"/>
      <c r="AB893" s="146"/>
      <c r="AC893" s="146"/>
      <c r="AD893" s="146"/>
      <c r="AE893" s="146"/>
      <c r="AF893" s="147"/>
      <c r="AG893" s="9"/>
      <c r="AN893" s="146"/>
      <c r="AO893" s="146"/>
      <c r="AP893" s="146"/>
      <c r="AQ893" s="146"/>
      <c r="AR893" s="146"/>
      <c r="AS893" s="146"/>
      <c r="AT893" s="146"/>
      <c r="AU893" s="146"/>
    </row>
    <row r="894" spans="2:47" s="82" customFormat="1" ht="12.95" customHeight="1" x14ac:dyDescent="0.2">
      <c r="B894" s="89"/>
      <c r="AA894" s="146"/>
      <c r="AB894" s="146"/>
      <c r="AC894" s="146"/>
      <c r="AD894" s="146"/>
      <c r="AE894" s="146"/>
      <c r="AF894" s="147"/>
      <c r="AG894" s="9"/>
      <c r="AN894" s="146"/>
      <c r="AO894" s="146"/>
      <c r="AP894" s="146"/>
      <c r="AQ894" s="146"/>
      <c r="AR894" s="146"/>
      <c r="AS894" s="146"/>
      <c r="AT894" s="146"/>
      <c r="AU894" s="146"/>
    </row>
    <row r="895" spans="2:47" s="82" customFormat="1" ht="12.95" customHeight="1" x14ac:dyDescent="0.2">
      <c r="B895" s="89"/>
      <c r="AA895" s="146"/>
      <c r="AB895" s="146"/>
      <c r="AC895" s="146"/>
      <c r="AD895" s="146"/>
      <c r="AE895" s="146"/>
      <c r="AF895" s="147"/>
      <c r="AG895" s="9"/>
      <c r="AN895" s="146"/>
      <c r="AO895" s="146"/>
      <c r="AP895" s="146"/>
      <c r="AQ895" s="146"/>
      <c r="AR895" s="146"/>
      <c r="AS895" s="146"/>
      <c r="AT895" s="146"/>
      <c r="AU895" s="146"/>
    </row>
    <row r="896" spans="2:47" s="82" customFormat="1" ht="12.95" customHeight="1" x14ac:dyDescent="0.2">
      <c r="B896" s="89"/>
      <c r="AA896" s="146"/>
      <c r="AB896" s="146"/>
      <c r="AC896" s="146"/>
      <c r="AD896" s="146"/>
      <c r="AE896" s="146"/>
      <c r="AF896" s="147"/>
      <c r="AG896" s="9"/>
      <c r="AN896" s="146"/>
      <c r="AO896" s="146"/>
      <c r="AP896" s="146"/>
      <c r="AQ896" s="146"/>
      <c r="AR896" s="146"/>
      <c r="AS896" s="146"/>
      <c r="AT896" s="146"/>
      <c r="AU896" s="146"/>
    </row>
    <row r="897" spans="2:47" s="82" customFormat="1" ht="12.95" customHeight="1" x14ac:dyDescent="0.2">
      <c r="B897" s="89"/>
      <c r="AA897" s="146"/>
      <c r="AB897" s="146"/>
      <c r="AC897" s="146"/>
      <c r="AD897" s="146"/>
      <c r="AE897" s="146"/>
      <c r="AF897" s="147"/>
      <c r="AG897" s="9"/>
      <c r="AN897" s="146"/>
      <c r="AO897" s="146"/>
      <c r="AP897" s="146"/>
      <c r="AQ897" s="146"/>
      <c r="AR897" s="146"/>
      <c r="AS897" s="146"/>
      <c r="AT897" s="146"/>
      <c r="AU897" s="146"/>
    </row>
    <row r="898" spans="2:47" s="82" customFormat="1" ht="12.95" customHeight="1" x14ac:dyDescent="0.2">
      <c r="B898" s="89"/>
      <c r="AA898" s="146"/>
      <c r="AB898" s="146"/>
      <c r="AC898" s="146"/>
      <c r="AD898" s="146"/>
      <c r="AE898" s="146"/>
      <c r="AF898" s="147"/>
      <c r="AG898" s="9"/>
      <c r="AN898" s="146"/>
      <c r="AO898" s="146"/>
      <c r="AP898" s="146"/>
      <c r="AQ898" s="146"/>
      <c r="AR898" s="146"/>
      <c r="AS898" s="146"/>
      <c r="AT898" s="146"/>
      <c r="AU898" s="146"/>
    </row>
    <row r="899" spans="2:47" s="82" customFormat="1" ht="12.95" customHeight="1" x14ac:dyDescent="0.2">
      <c r="B899" s="89"/>
      <c r="AA899" s="146"/>
      <c r="AB899" s="146"/>
      <c r="AC899" s="146"/>
      <c r="AD899" s="146"/>
      <c r="AE899" s="146"/>
      <c r="AF899" s="147"/>
      <c r="AG899" s="9"/>
      <c r="AN899" s="146"/>
      <c r="AO899" s="146"/>
      <c r="AP899" s="146"/>
      <c r="AQ899" s="146"/>
      <c r="AR899" s="146"/>
      <c r="AS899" s="146"/>
      <c r="AT899" s="146"/>
      <c r="AU899" s="146"/>
    </row>
    <row r="900" spans="2:47" s="82" customFormat="1" ht="12.95" customHeight="1" x14ac:dyDescent="0.2">
      <c r="B900" s="89"/>
      <c r="AA900" s="146"/>
      <c r="AB900" s="146"/>
      <c r="AC900" s="146"/>
      <c r="AD900" s="146"/>
      <c r="AE900" s="146"/>
      <c r="AF900" s="147"/>
      <c r="AG900" s="9"/>
      <c r="AN900" s="146"/>
      <c r="AO900" s="146"/>
      <c r="AP900" s="146"/>
      <c r="AQ900" s="146"/>
      <c r="AR900" s="146"/>
      <c r="AS900" s="146"/>
      <c r="AT900" s="146"/>
      <c r="AU900" s="146"/>
    </row>
    <row r="901" spans="2:47" s="82" customFormat="1" ht="12.95" customHeight="1" x14ac:dyDescent="0.2">
      <c r="B901" s="89"/>
      <c r="AA901" s="146"/>
      <c r="AB901" s="146"/>
      <c r="AC901" s="146"/>
      <c r="AD901" s="146"/>
      <c r="AE901" s="146"/>
      <c r="AF901" s="147"/>
      <c r="AG901" s="9"/>
      <c r="AN901" s="146"/>
      <c r="AO901" s="146"/>
      <c r="AP901" s="146"/>
      <c r="AQ901" s="146"/>
      <c r="AR901" s="146"/>
      <c r="AS901" s="146"/>
      <c r="AT901" s="146"/>
      <c r="AU901" s="146"/>
    </row>
    <row r="902" spans="2:47" s="82" customFormat="1" ht="12.95" customHeight="1" x14ac:dyDescent="0.2">
      <c r="B902" s="89"/>
      <c r="AA902" s="146"/>
      <c r="AB902" s="146"/>
      <c r="AC902" s="146"/>
      <c r="AD902" s="146"/>
      <c r="AE902" s="146"/>
      <c r="AF902" s="147"/>
      <c r="AG902" s="9"/>
      <c r="AN902" s="146"/>
      <c r="AO902" s="146"/>
      <c r="AP902" s="146"/>
      <c r="AQ902" s="146"/>
      <c r="AR902" s="146"/>
      <c r="AS902" s="146"/>
      <c r="AT902" s="146"/>
      <c r="AU902" s="146"/>
    </row>
    <row r="903" spans="2:47" s="82" customFormat="1" ht="12.95" customHeight="1" x14ac:dyDescent="0.2">
      <c r="B903" s="89"/>
      <c r="AA903" s="146"/>
      <c r="AB903" s="146"/>
      <c r="AC903" s="146"/>
      <c r="AD903" s="146"/>
      <c r="AE903" s="146"/>
      <c r="AF903" s="147"/>
      <c r="AG903" s="9"/>
      <c r="AN903" s="146"/>
      <c r="AO903" s="146"/>
      <c r="AP903" s="146"/>
      <c r="AQ903" s="146"/>
      <c r="AR903" s="146"/>
      <c r="AS903" s="146"/>
      <c r="AT903" s="146"/>
      <c r="AU903" s="146"/>
    </row>
    <row r="904" spans="2:47" s="82" customFormat="1" ht="12.95" customHeight="1" x14ac:dyDescent="0.2">
      <c r="B904" s="89"/>
      <c r="AA904" s="146"/>
      <c r="AB904" s="146"/>
      <c r="AC904" s="146"/>
      <c r="AD904" s="146"/>
      <c r="AE904" s="146"/>
      <c r="AF904" s="147"/>
      <c r="AG904" s="9"/>
      <c r="AN904" s="146"/>
      <c r="AO904" s="146"/>
      <c r="AP904" s="146"/>
      <c r="AQ904" s="146"/>
      <c r="AR904" s="146"/>
      <c r="AS904" s="146"/>
      <c r="AT904" s="146"/>
      <c r="AU904" s="146"/>
    </row>
    <row r="905" spans="2:47" s="82" customFormat="1" ht="12.95" customHeight="1" x14ac:dyDescent="0.2">
      <c r="B905" s="89"/>
      <c r="AA905" s="146"/>
      <c r="AB905" s="146"/>
      <c r="AC905" s="146"/>
      <c r="AD905" s="146"/>
      <c r="AE905" s="146"/>
      <c r="AF905" s="147"/>
      <c r="AG905" s="9"/>
      <c r="AN905" s="146"/>
      <c r="AO905" s="146"/>
      <c r="AP905" s="146"/>
      <c r="AQ905" s="146"/>
      <c r="AR905" s="146"/>
      <c r="AS905" s="146"/>
      <c r="AT905" s="146"/>
      <c r="AU905" s="146"/>
    </row>
    <row r="906" spans="2:47" s="82" customFormat="1" ht="12.95" customHeight="1" x14ac:dyDescent="0.2">
      <c r="B906" s="89"/>
      <c r="AA906" s="146"/>
      <c r="AB906" s="146"/>
      <c r="AC906" s="146"/>
      <c r="AD906" s="146"/>
      <c r="AE906" s="146"/>
      <c r="AF906" s="147"/>
      <c r="AG906" s="9"/>
      <c r="AN906" s="146"/>
      <c r="AO906" s="146"/>
      <c r="AP906" s="146"/>
      <c r="AQ906" s="146"/>
      <c r="AR906" s="146"/>
      <c r="AS906" s="146"/>
      <c r="AT906" s="146"/>
      <c r="AU906" s="146"/>
    </row>
    <row r="907" spans="2:47" s="82" customFormat="1" ht="12.95" customHeight="1" x14ac:dyDescent="0.2">
      <c r="B907" s="89"/>
      <c r="AA907" s="146"/>
      <c r="AB907" s="146"/>
      <c r="AC907" s="146"/>
      <c r="AD907" s="146"/>
      <c r="AE907" s="146"/>
      <c r="AF907" s="147"/>
      <c r="AG907" s="9"/>
      <c r="AN907" s="146"/>
      <c r="AO907" s="146"/>
      <c r="AP907" s="146"/>
      <c r="AQ907" s="146"/>
      <c r="AR907" s="146"/>
      <c r="AS907" s="146"/>
      <c r="AT907" s="146"/>
      <c r="AU907" s="146"/>
    </row>
    <row r="908" spans="2:47" s="82" customFormat="1" ht="12.95" customHeight="1" x14ac:dyDescent="0.2">
      <c r="B908" s="89"/>
      <c r="AA908" s="146"/>
      <c r="AB908" s="146"/>
      <c r="AC908" s="146"/>
      <c r="AD908" s="146"/>
      <c r="AE908" s="146"/>
      <c r="AF908" s="147"/>
      <c r="AG908" s="9"/>
      <c r="AN908" s="146"/>
      <c r="AO908" s="146"/>
      <c r="AP908" s="146"/>
      <c r="AQ908" s="146"/>
      <c r="AR908" s="146"/>
      <c r="AS908" s="146"/>
      <c r="AT908" s="146"/>
      <c r="AU908" s="146"/>
    </row>
    <row r="909" spans="2:47" s="82" customFormat="1" ht="12.95" customHeight="1" x14ac:dyDescent="0.2">
      <c r="B909" s="89"/>
      <c r="AA909" s="146"/>
      <c r="AB909" s="146"/>
      <c r="AC909" s="146"/>
      <c r="AD909" s="146"/>
      <c r="AE909" s="146"/>
      <c r="AF909" s="147"/>
      <c r="AG909" s="9"/>
      <c r="AN909" s="146"/>
      <c r="AO909" s="146"/>
      <c r="AP909" s="146"/>
      <c r="AQ909" s="146"/>
      <c r="AR909" s="146"/>
      <c r="AS909" s="146"/>
      <c r="AT909" s="146"/>
      <c r="AU909" s="146"/>
    </row>
    <row r="910" spans="2:47" s="82" customFormat="1" ht="12.95" customHeight="1" x14ac:dyDescent="0.2">
      <c r="B910" s="89"/>
      <c r="AA910" s="146"/>
      <c r="AB910" s="146"/>
      <c r="AC910" s="146"/>
      <c r="AD910" s="146"/>
      <c r="AE910" s="146"/>
      <c r="AF910" s="147"/>
      <c r="AG910" s="9"/>
      <c r="AN910" s="146"/>
      <c r="AO910" s="146"/>
      <c r="AP910" s="146"/>
      <c r="AQ910" s="146"/>
      <c r="AR910" s="146"/>
      <c r="AS910" s="146"/>
      <c r="AT910" s="146"/>
      <c r="AU910" s="146"/>
    </row>
    <row r="911" spans="2:47" s="82" customFormat="1" ht="12.95" customHeight="1" x14ac:dyDescent="0.2">
      <c r="B911" s="89"/>
      <c r="AA911" s="146"/>
      <c r="AB911" s="146"/>
      <c r="AC911" s="146"/>
      <c r="AD911" s="146"/>
      <c r="AE911" s="146"/>
      <c r="AF911" s="147"/>
      <c r="AG911" s="9"/>
      <c r="AN911" s="146"/>
      <c r="AO911" s="146"/>
      <c r="AP911" s="146"/>
      <c r="AQ911" s="146"/>
      <c r="AR911" s="146"/>
      <c r="AS911" s="146"/>
      <c r="AT911" s="146"/>
      <c r="AU911" s="146"/>
    </row>
    <row r="912" spans="2:47" s="82" customFormat="1" ht="12.95" customHeight="1" x14ac:dyDescent="0.2">
      <c r="B912" s="89"/>
      <c r="AA912" s="146"/>
      <c r="AB912" s="146"/>
      <c r="AC912" s="146"/>
      <c r="AD912" s="146"/>
      <c r="AE912" s="146"/>
      <c r="AF912" s="147"/>
      <c r="AG912" s="9"/>
      <c r="AN912" s="146"/>
      <c r="AO912" s="146"/>
      <c r="AP912" s="146"/>
      <c r="AQ912" s="146"/>
      <c r="AR912" s="146"/>
      <c r="AS912" s="146"/>
      <c r="AT912" s="146"/>
      <c r="AU912" s="146"/>
    </row>
    <row r="913" spans="2:47" s="82" customFormat="1" ht="12.95" customHeight="1" x14ac:dyDescent="0.2">
      <c r="B913" s="89"/>
      <c r="AA913" s="146"/>
      <c r="AB913" s="146"/>
      <c r="AC913" s="146"/>
      <c r="AD913" s="146"/>
      <c r="AE913" s="146"/>
      <c r="AF913" s="147"/>
      <c r="AG913" s="9"/>
      <c r="AN913" s="146"/>
      <c r="AO913" s="146"/>
      <c r="AP913" s="146"/>
      <c r="AQ913" s="146"/>
      <c r="AR913" s="146"/>
      <c r="AS913" s="146"/>
      <c r="AT913" s="146"/>
      <c r="AU913" s="146"/>
    </row>
    <row r="914" spans="2:47" s="82" customFormat="1" ht="12.95" customHeight="1" x14ac:dyDescent="0.2">
      <c r="B914" s="89"/>
      <c r="AA914" s="146"/>
      <c r="AB914" s="146"/>
      <c r="AC914" s="146"/>
      <c r="AD914" s="146"/>
      <c r="AE914" s="146"/>
      <c r="AF914" s="147"/>
      <c r="AG914" s="9"/>
      <c r="AN914" s="146"/>
      <c r="AO914" s="146"/>
      <c r="AP914" s="146"/>
      <c r="AQ914" s="146"/>
      <c r="AR914" s="146"/>
      <c r="AS914" s="146"/>
      <c r="AT914" s="146"/>
      <c r="AU914" s="146"/>
    </row>
    <row r="915" spans="2:47" s="82" customFormat="1" ht="12.95" customHeight="1" x14ac:dyDescent="0.2">
      <c r="B915" s="89"/>
      <c r="AA915" s="146"/>
      <c r="AB915" s="146"/>
      <c r="AC915" s="146"/>
      <c r="AD915" s="146"/>
      <c r="AE915" s="146"/>
      <c r="AF915" s="147"/>
      <c r="AG915" s="9"/>
      <c r="AN915" s="146"/>
      <c r="AO915" s="146"/>
      <c r="AP915" s="146"/>
      <c r="AQ915" s="146"/>
      <c r="AR915" s="146"/>
      <c r="AS915" s="146"/>
      <c r="AT915" s="146"/>
      <c r="AU915" s="146"/>
    </row>
    <row r="916" spans="2:47" s="82" customFormat="1" ht="12.95" customHeight="1" x14ac:dyDescent="0.2">
      <c r="B916" s="89"/>
      <c r="AA916" s="146"/>
      <c r="AB916" s="146"/>
      <c r="AC916" s="146"/>
      <c r="AD916" s="146"/>
      <c r="AE916" s="146"/>
      <c r="AF916" s="147"/>
      <c r="AG916" s="9"/>
      <c r="AN916" s="146"/>
      <c r="AO916" s="146"/>
      <c r="AP916" s="146"/>
      <c r="AQ916" s="146"/>
      <c r="AR916" s="146"/>
      <c r="AS916" s="146"/>
      <c r="AT916" s="146"/>
      <c r="AU916" s="146"/>
    </row>
    <row r="917" spans="2:47" s="82" customFormat="1" ht="12.95" customHeight="1" x14ac:dyDescent="0.2">
      <c r="B917" s="89"/>
      <c r="AA917" s="146"/>
      <c r="AB917" s="146"/>
      <c r="AC917" s="146"/>
      <c r="AD917" s="146"/>
      <c r="AE917" s="146"/>
      <c r="AF917" s="147"/>
      <c r="AG917" s="9"/>
      <c r="AN917" s="146"/>
      <c r="AO917" s="146"/>
      <c r="AP917" s="146"/>
      <c r="AQ917" s="146"/>
      <c r="AR917" s="146"/>
      <c r="AS917" s="146"/>
      <c r="AT917" s="146"/>
      <c r="AU917" s="146"/>
    </row>
    <row r="918" spans="2:47" s="82" customFormat="1" ht="12.95" customHeight="1" x14ac:dyDescent="0.2">
      <c r="B918" s="89"/>
      <c r="AA918" s="146"/>
      <c r="AB918" s="146"/>
      <c r="AC918" s="146"/>
      <c r="AD918" s="146"/>
      <c r="AE918" s="146"/>
      <c r="AF918" s="147"/>
      <c r="AG918" s="9"/>
      <c r="AN918" s="146"/>
      <c r="AO918" s="146"/>
      <c r="AP918" s="146"/>
      <c r="AQ918" s="146"/>
      <c r="AR918" s="146"/>
      <c r="AS918" s="146"/>
      <c r="AT918" s="146"/>
      <c r="AU918" s="146"/>
    </row>
    <row r="919" spans="2:47" s="82" customFormat="1" ht="12.95" customHeight="1" x14ac:dyDescent="0.2">
      <c r="B919" s="89"/>
      <c r="AA919" s="146"/>
      <c r="AB919" s="146"/>
      <c r="AC919" s="146"/>
      <c r="AD919" s="146"/>
      <c r="AE919" s="146"/>
      <c r="AF919" s="147"/>
      <c r="AG919" s="9"/>
      <c r="AN919" s="146"/>
      <c r="AO919" s="146"/>
      <c r="AP919" s="146"/>
      <c r="AQ919" s="146"/>
      <c r="AR919" s="146"/>
      <c r="AS919" s="146"/>
      <c r="AT919" s="146"/>
      <c r="AU919" s="146"/>
    </row>
    <row r="920" spans="2:47" s="82" customFormat="1" ht="12.95" customHeight="1" x14ac:dyDescent="0.2">
      <c r="B920" s="89"/>
      <c r="AA920" s="146"/>
      <c r="AB920" s="146"/>
      <c r="AC920" s="146"/>
      <c r="AD920" s="146"/>
      <c r="AE920" s="146"/>
      <c r="AF920" s="147"/>
      <c r="AG920" s="9"/>
      <c r="AN920" s="146"/>
      <c r="AO920" s="146"/>
      <c r="AP920" s="146"/>
      <c r="AQ920" s="146"/>
      <c r="AR920" s="146"/>
      <c r="AS920" s="146"/>
      <c r="AT920" s="146"/>
      <c r="AU920" s="146"/>
    </row>
    <row r="921" spans="2:47" s="82" customFormat="1" ht="12.95" customHeight="1" x14ac:dyDescent="0.2">
      <c r="B921" s="89"/>
      <c r="AA921" s="146"/>
      <c r="AB921" s="146"/>
      <c r="AC921" s="146"/>
      <c r="AD921" s="146"/>
      <c r="AE921" s="146"/>
      <c r="AF921" s="147"/>
      <c r="AG921" s="9"/>
      <c r="AN921" s="146"/>
      <c r="AO921" s="146"/>
      <c r="AP921" s="146"/>
      <c r="AQ921" s="146"/>
      <c r="AR921" s="146"/>
      <c r="AS921" s="146"/>
      <c r="AT921" s="146"/>
      <c r="AU921" s="146"/>
    </row>
    <row r="922" spans="2:47" s="82" customFormat="1" ht="12.95" customHeight="1" x14ac:dyDescent="0.2">
      <c r="B922" s="89"/>
      <c r="AA922" s="146"/>
      <c r="AB922" s="146"/>
      <c r="AC922" s="146"/>
      <c r="AD922" s="146"/>
      <c r="AE922" s="146"/>
      <c r="AF922" s="147"/>
      <c r="AG922" s="9"/>
      <c r="AN922" s="146"/>
      <c r="AO922" s="146"/>
      <c r="AP922" s="146"/>
      <c r="AQ922" s="146"/>
      <c r="AR922" s="146"/>
      <c r="AS922" s="146"/>
      <c r="AT922" s="146"/>
      <c r="AU922" s="146"/>
    </row>
    <row r="923" spans="2:47" s="82" customFormat="1" ht="12.95" customHeight="1" x14ac:dyDescent="0.2">
      <c r="B923" s="89"/>
      <c r="AA923" s="146"/>
      <c r="AB923" s="146"/>
      <c r="AC923" s="146"/>
      <c r="AD923" s="146"/>
      <c r="AE923" s="146"/>
      <c r="AF923" s="147"/>
      <c r="AG923" s="9"/>
      <c r="AN923" s="146"/>
      <c r="AO923" s="146"/>
      <c r="AP923" s="146"/>
      <c r="AQ923" s="146"/>
      <c r="AR923" s="146"/>
      <c r="AS923" s="146"/>
      <c r="AT923" s="146"/>
      <c r="AU923" s="146"/>
    </row>
    <row r="924" spans="2:47" s="82" customFormat="1" ht="12.95" customHeight="1" x14ac:dyDescent="0.2">
      <c r="B924" s="89"/>
      <c r="AA924" s="146"/>
      <c r="AB924" s="146"/>
      <c r="AC924" s="146"/>
      <c r="AD924" s="146"/>
      <c r="AE924" s="146"/>
      <c r="AF924" s="147"/>
      <c r="AG924" s="9"/>
      <c r="AN924" s="146"/>
      <c r="AO924" s="146"/>
      <c r="AP924" s="146"/>
      <c r="AQ924" s="146"/>
      <c r="AR924" s="146"/>
      <c r="AS924" s="146"/>
      <c r="AT924" s="146"/>
      <c r="AU924" s="146"/>
    </row>
    <row r="925" spans="2:47" s="82" customFormat="1" ht="12.95" customHeight="1" x14ac:dyDescent="0.2">
      <c r="B925" s="89"/>
      <c r="AA925" s="146"/>
      <c r="AB925" s="146"/>
      <c r="AC925" s="146"/>
      <c r="AD925" s="146"/>
      <c r="AE925" s="146"/>
      <c r="AF925" s="147"/>
      <c r="AG925" s="9"/>
      <c r="AN925" s="146"/>
      <c r="AO925" s="146"/>
      <c r="AP925" s="146"/>
      <c r="AQ925" s="146"/>
      <c r="AR925" s="146"/>
      <c r="AS925" s="146"/>
      <c r="AT925" s="146"/>
      <c r="AU925" s="146"/>
    </row>
    <row r="926" spans="2:47" s="82" customFormat="1" ht="12.95" customHeight="1" x14ac:dyDescent="0.2">
      <c r="B926" s="89"/>
      <c r="AA926" s="146"/>
      <c r="AB926" s="146"/>
      <c r="AC926" s="146"/>
      <c r="AD926" s="146"/>
      <c r="AE926" s="146"/>
      <c r="AF926" s="147"/>
      <c r="AG926" s="9"/>
      <c r="AN926" s="146"/>
      <c r="AO926" s="146"/>
      <c r="AP926" s="146"/>
      <c r="AQ926" s="146"/>
      <c r="AR926" s="146"/>
      <c r="AS926" s="146"/>
      <c r="AT926" s="146"/>
      <c r="AU926" s="146"/>
    </row>
    <row r="927" spans="2:47" s="82" customFormat="1" ht="12.95" customHeight="1" x14ac:dyDescent="0.2">
      <c r="B927" s="89"/>
      <c r="AA927" s="146"/>
      <c r="AB927" s="146"/>
      <c r="AC927" s="146"/>
      <c r="AD927" s="146"/>
      <c r="AE927" s="146"/>
      <c r="AF927" s="147"/>
      <c r="AG927" s="9"/>
      <c r="AN927" s="146"/>
      <c r="AO927" s="146"/>
      <c r="AP927" s="146"/>
      <c r="AQ927" s="146"/>
      <c r="AR927" s="146"/>
      <c r="AS927" s="146"/>
      <c r="AT927" s="146"/>
      <c r="AU927" s="146"/>
    </row>
    <row r="928" spans="2:47" s="82" customFormat="1" ht="12.95" customHeight="1" x14ac:dyDescent="0.2">
      <c r="B928" s="89"/>
      <c r="AA928" s="146"/>
      <c r="AB928" s="146"/>
      <c r="AC928" s="146"/>
      <c r="AD928" s="146"/>
      <c r="AE928" s="146"/>
      <c r="AF928" s="147"/>
      <c r="AG928" s="9"/>
      <c r="AN928" s="146"/>
      <c r="AO928" s="146"/>
      <c r="AP928" s="146"/>
      <c r="AQ928" s="146"/>
      <c r="AR928" s="146"/>
      <c r="AS928" s="146"/>
      <c r="AT928" s="146"/>
      <c r="AU928" s="146"/>
    </row>
    <row r="929" spans="2:47" s="82" customFormat="1" ht="12.95" customHeight="1" x14ac:dyDescent="0.2">
      <c r="B929" s="89"/>
      <c r="AA929" s="146"/>
      <c r="AB929" s="146"/>
      <c r="AC929" s="146"/>
      <c r="AD929" s="146"/>
      <c r="AE929" s="146"/>
      <c r="AF929" s="147"/>
      <c r="AG929" s="9"/>
      <c r="AN929" s="146"/>
      <c r="AO929" s="146"/>
      <c r="AP929" s="146"/>
      <c r="AQ929" s="146"/>
      <c r="AR929" s="146"/>
      <c r="AS929" s="146"/>
      <c r="AT929" s="146"/>
      <c r="AU929" s="146"/>
    </row>
    <row r="930" spans="2:47" s="82" customFormat="1" ht="12.95" customHeight="1" x14ac:dyDescent="0.2">
      <c r="B930" s="89"/>
      <c r="AA930" s="146"/>
      <c r="AB930" s="146"/>
      <c r="AC930" s="146"/>
      <c r="AD930" s="146"/>
      <c r="AE930" s="146"/>
      <c r="AF930" s="147"/>
      <c r="AG930" s="9"/>
      <c r="AN930" s="146"/>
      <c r="AO930" s="146"/>
      <c r="AP930" s="146"/>
      <c r="AQ930" s="146"/>
      <c r="AR930" s="146"/>
      <c r="AS930" s="146"/>
      <c r="AT930" s="146"/>
      <c r="AU930" s="146"/>
    </row>
    <row r="931" spans="2:47" s="82" customFormat="1" ht="12.95" customHeight="1" x14ac:dyDescent="0.2">
      <c r="B931" s="89"/>
      <c r="AA931" s="146"/>
      <c r="AB931" s="146"/>
      <c r="AC931" s="146"/>
      <c r="AD931" s="146"/>
      <c r="AE931" s="146"/>
      <c r="AF931" s="147"/>
      <c r="AG931" s="9"/>
      <c r="AN931" s="146"/>
      <c r="AO931" s="146"/>
      <c r="AP931" s="146"/>
      <c r="AQ931" s="146"/>
      <c r="AR931" s="146"/>
      <c r="AS931" s="146"/>
      <c r="AT931" s="146"/>
      <c r="AU931" s="146"/>
    </row>
    <row r="932" spans="2:47" s="82" customFormat="1" ht="12.95" customHeight="1" x14ac:dyDescent="0.2">
      <c r="B932" s="89"/>
      <c r="AA932" s="146"/>
      <c r="AB932" s="146"/>
      <c r="AC932" s="146"/>
      <c r="AD932" s="146"/>
      <c r="AE932" s="146"/>
      <c r="AF932" s="147"/>
      <c r="AG932" s="9"/>
      <c r="AN932" s="146"/>
      <c r="AO932" s="146"/>
      <c r="AP932" s="146"/>
      <c r="AQ932" s="146"/>
      <c r="AR932" s="146"/>
      <c r="AS932" s="146"/>
      <c r="AT932" s="146"/>
      <c r="AU932" s="146"/>
    </row>
    <row r="933" spans="2:47" s="82" customFormat="1" ht="12.95" customHeight="1" x14ac:dyDescent="0.2">
      <c r="B933" s="89"/>
      <c r="AA933" s="146"/>
      <c r="AB933" s="146"/>
      <c r="AC933" s="146"/>
      <c r="AD933" s="146"/>
      <c r="AE933" s="146"/>
      <c r="AF933" s="147"/>
      <c r="AG933" s="9"/>
      <c r="AN933" s="146"/>
      <c r="AO933" s="146"/>
      <c r="AP933" s="146"/>
      <c r="AQ933" s="146"/>
      <c r="AR933" s="146"/>
      <c r="AS933" s="146"/>
      <c r="AT933" s="146"/>
      <c r="AU933" s="146"/>
    </row>
    <row r="934" spans="2:47" s="82" customFormat="1" ht="12.95" customHeight="1" x14ac:dyDescent="0.2">
      <c r="B934" s="89"/>
      <c r="AA934" s="146"/>
      <c r="AB934" s="146"/>
      <c r="AC934" s="146"/>
      <c r="AD934" s="146"/>
      <c r="AE934" s="146"/>
      <c r="AF934" s="147"/>
      <c r="AG934" s="9"/>
      <c r="AN934" s="146"/>
      <c r="AO934" s="146"/>
      <c r="AP934" s="146"/>
      <c r="AQ934" s="146"/>
      <c r="AR934" s="146"/>
      <c r="AS934" s="146"/>
      <c r="AT934" s="146"/>
      <c r="AU934" s="146"/>
    </row>
    <row r="935" spans="2:47" s="82" customFormat="1" ht="12.95" customHeight="1" x14ac:dyDescent="0.2">
      <c r="B935" s="89"/>
      <c r="AA935" s="146"/>
      <c r="AB935" s="146"/>
      <c r="AC935" s="146"/>
      <c r="AD935" s="146"/>
      <c r="AE935" s="146"/>
      <c r="AF935" s="147"/>
      <c r="AG935" s="9"/>
      <c r="AN935" s="146"/>
      <c r="AO935" s="146"/>
      <c r="AP935" s="146"/>
      <c r="AQ935" s="146"/>
      <c r="AR935" s="146"/>
      <c r="AS935" s="146"/>
      <c r="AT935" s="146"/>
      <c r="AU935" s="146"/>
    </row>
    <row r="936" spans="2:47" s="82" customFormat="1" ht="12.95" customHeight="1" x14ac:dyDescent="0.2">
      <c r="B936" s="89"/>
      <c r="AA936" s="146"/>
      <c r="AB936" s="146"/>
      <c r="AC936" s="146"/>
      <c r="AD936" s="146"/>
      <c r="AE936" s="146"/>
      <c r="AF936" s="147"/>
      <c r="AG936" s="9"/>
      <c r="AN936" s="146"/>
      <c r="AO936" s="146"/>
      <c r="AP936" s="146"/>
      <c r="AQ936" s="146"/>
      <c r="AR936" s="146"/>
      <c r="AS936" s="146"/>
      <c r="AT936" s="146"/>
      <c r="AU936" s="146"/>
    </row>
    <row r="937" spans="2:47" s="82" customFormat="1" ht="12.95" customHeight="1" x14ac:dyDescent="0.2">
      <c r="B937" s="89"/>
      <c r="AA937" s="146"/>
      <c r="AB937" s="146"/>
      <c r="AC937" s="146"/>
      <c r="AD937" s="146"/>
      <c r="AE937" s="146"/>
      <c r="AF937" s="147"/>
      <c r="AG937" s="9"/>
      <c r="AN937" s="146"/>
      <c r="AO937" s="146"/>
      <c r="AP937" s="146"/>
      <c r="AQ937" s="146"/>
      <c r="AR937" s="146"/>
      <c r="AS937" s="146"/>
      <c r="AT937" s="146"/>
      <c r="AU937" s="146"/>
    </row>
    <row r="938" spans="2:47" s="82" customFormat="1" ht="12.95" customHeight="1" x14ac:dyDescent="0.2">
      <c r="B938" s="89"/>
      <c r="AA938" s="146"/>
      <c r="AB938" s="146"/>
      <c r="AC938" s="146"/>
      <c r="AD938" s="146"/>
      <c r="AE938" s="146"/>
      <c r="AF938" s="147"/>
      <c r="AG938" s="9"/>
      <c r="AN938" s="146"/>
      <c r="AO938" s="146"/>
      <c r="AP938" s="146"/>
      <c r="AQ938" s="146"/>
      <c r="AR938" s="146"/>
      <c r="AS938" s="146"/>
      <c r="AT938" s="146"/>
      <c r="AU938" s="146"/>
    </row>
    <row r="939" spans="2:47" s="82" customFormat="1" ht="12.95" customHeight="1" x14ac:dyDescent="0.2">
      <c r="B939" s="89"/>
      <c r="AA939" s="146"/>
      <c r="AB939" s="146"/>
      <c r="AC939" s="146"/>
      <c r="AD939" s="146"/>
      <c r="AE939" s="146"/>
      <c r="AF939" s="147"/>
      <c r="AG939" s="9"/>
      <c r="AN939" s="146"/>
      <c r="AO939" s="146"/>
      <c r="AP939" s="146"/>
      <c r="AQ939" s="146"/>
      <c r="AR939" s="146"/>
      <c r="AS939" s="146"/>
      <c r="AT939" s="146"/>
      <c r="AU939" s="146"/>
    </row>
    <row r="940" spans="2:47" s="82" customFormat="1" ht="12.95" customHeight="1" x14ac:dyDescent="0.2">
      <c r="B940" s="89"/>
      <c r="AA940" s="146"/>
      <c r="AB940" s="146"/>
      <c r="AC940" s="146"/>
      <c r="AD940" s="146"/>
      <c r="AE940" s="146"/>
      <c r="AF940" s="147"/>
      <c r="AG940" s="9"/>
      <c r="AN940" s="146"/>
      <c r="AO940" s="146"/>
      <c r="AP940" s="146"/>
      <c r="AQ940" s="146"/>
      <c r="AR940" s="146"/>
      <c r="AS940" s="146"/>
      <c r="AT940" s="146"/>
      <c r="AU940" s="146"/>
    </row>
    <row r="941" spans="2:47" s="82" customFormat="1" ht="12.95" customHeight="1" x14ac:dyDescent="0.2">
      <c r="B941" s="89"/>
      <c r="AA941" s="146"/>
      <c r="AB941" s="146"/>
      <c r="AC941" s="146"/>
      <c r="AD941" s="146"/>
      <c r="AE941" s="146"/>
      <c r="AF941" s="147"/>
      <c r="AG941" s="9"/>
      <c r="AN941" s="146"/>
      <c r="AO941" s="146"/>
      <c r="AP941" s="146"/>
      <c r="AQ941" s="146"/>
      <c r="AR941" s="146"/>
      <c r="AS941" s="146"/>
      <c r="AT941" s="146"/>
      <c r="AU941" s="146"/>
    </row>
    <row r="942" spans="2:47" s="82" customFormat="1" ht="12.95" customHeight="1" x14ac:dyDescent="0.2">
      <c r="B942" s="89"/>
      <c r="AA942" s="146"/>
      <c r="AB942" s="146"/>
      <c r="AC942" s="146"/>
      <c r="AD942" s="146"/>
      <c r="AE942" s="146"/>
      <c r="AF942" s="147"/>
      <c r="AG942" s="9"/>
      <c r="AN942" s="146"/>
      <c r="AO942" s="146"/>
      <c r="AP942" s="146"/>
      <c r="AQ942" s="146"/>
      <c r="AR942" s="146"/>
      <c r="AS942" s="146"/>
      <c r="AT942" s="146"/>
      <c r="AU942" s="146"/>
    </row>
    <row r="943" spans="2:47" s="82" customFormat="1" ht="12.95" customHeight="1" x14ac:dyDescent="0.2">
      <c r="B943" s="89"/>
      <c r="AA943" s="146"/>
      <c r="AB943" s="146"/>
      <c r="AC943" s="146"/>
      <c r="AD943" s="146"/>
      <c r="AE943" s="146"/>
      <c r="AF943" s="147"/>
      <c r="AG943" s="9"/>
      <c r="AN943" s="146"/>
      <c r="AO943" s="146"/>
      <c r="AP943" s="146"/>
      <c r="AQ943" s="146"/>
      <c r="AR943" s="146"/>
      <c r="AS943" s="146"/>
      <c r="AT943" s="146"/>
      <c r="AU943" s="146"/>
    </row>
    <row r="944" spans="2:47" s="82" customFormat="1" ht="12.95" customHeight="1" x14ac:dyDescent="0.2">
      <c r="B944" s="89"/>
      <c r="AA944" s="146"/>
      <c r="AB944" s="146"/>
      <c r="AC944" s="146"/>
      <c r="AD944" s="146"/>
      <c r="AE944" s="146"/>
      <c r="AF944" s="147"/>
      <c r="AG944" s="9"/>
      <c r="AN944" s="146"/>
      <c r="AO944" s="146"/>
      <c r="AP944" s="146"/>
      <c r="AQ944" s="146"/>
      <c r="AR944" s="146"/>
      <c r="AS944" s="146"/>
      <c r="AT944" s="146"/>
      <c r="AU944" s="146"/>
    </row>
    <row r="945" spans="2:47" s="82" customFormat="1" ht="12.95" customHeight="1" x14ac:dyDescent="0.2">
      <c r="B945" s="89"/>
      <c r="AA945" s="146"/>
      <c r="AB945" s="146"/>
      <c r="AC945" s="146"/>
      <c r="AD945" s="146"/>
      <c r="AE945" s="146"/>
      <c r="AF945" s="147"/>
      <c r="AG945" s="9"/>
      <c r="AN945" s="146"/>
      <c r="AO945" s="146"/>
      <c r="AP945" s="146"/>
      <c r="AQ945" s="146"/>
      <c r="AR945" s="146"/>
      <c r="AS945" s="146"/>
      <c r="AT945" s="146"/>
      <c r="AU945" s="146"/>
    </row>
    <row r="946" spans="2:47" s="82" customFormat="1" ht="12.95" customHeight="1" x14ac:dyDescent="0.2">
      <c r="B946" s="89"/>
      <c r="AA946" s="146"/>
      <c r="AB946" s="146"/>
      <c r="AC946" s="146"/>
      <c r="AD946" s="146"/>
      <c r="AE946" s="146"/>
      <c r="AF946" s="147"/>
      <c r="AG946" s="9"/>
      <c r="AN946" s="146"/>
      <c r="AO946" s="146"/>
      <c r="AP946" s="146"/>
      <c r="AQ946" s="146"/>
      <c r="AR946" s="146"/>
      <c r="AS946" s="146"/>
      <c r="AT946" s="146"/>
      <c r="AU946" s="146"/>
    </row>
    <row r="947" spans="2:47" s="82" customFormat="1" ht="12.95" customHeight="1" x14ac:dyDescent="0.2">
      <c r="B947" s="89"/>
      <c r="AA947" s="146"/>
      <c r="AB947" s="146"/>
      <c r="AC947" s="146"/>
      <c r="AD947" s="146"/>
      <c r="AE947" s="146"/>
      <c r="AF947" s="147"/>
      <c r="AG947" s="9"/>
      <c r="AN947" s="146"/>
      <c r="AO947" s="146"/>
      <c r="AP947" s="146"/>
      <c r="AQ947" s="146"/>
      <c r="AR947" s="146"/>
      <c r="AS947" s="146"/>
      <c r="AT947" s="146"/>
      <c r="AU947" s="146"/>
    </row>
    <row r="948" spans="2:47" s="82" customFormat="1" ht="12.95" customHeight="1" x14ac:dyDescent="0.2">
      <c r="B948" s="89"/>
      <c r="AA948" s="146"/>
      <c r="AB948" s="146"/>
      <c r="AC948" s="146"/>
      <c r="AD948" s="146"/>
      <c r="AE948" s="146"/>
      <c r="AF948" s="147"/>
      <c r="AG948" s="9"/>
      <c r="AN948" s="146"/>
      <c r="AO948" s="146"/>
      <c r="AP948" s="146"/>
      <c r="AQ948" s="146"/>
      <c r="AR948" s="146"/>
      <c r="AS948" s="146"/>
      <c r="AT948" s="146"/>
      <c r="AU948" s="146"/>
    </row>
    <row r="949" spans="2:47" s="82" customFormat="1" ht="12.95" customHeight="1" x14ac:dyDescent="0.2">
      <c r="B949" s="89"/>
      <c r="AA949" s="146"/>
      <c r="AB949" s="146"/>
      <c r="AC949" s="146"/>
      <c r="AD949" s="146"/>
      <c r="AE949" s="146"/>
      <c r="AF949" s="147"/>
      <c r="AG949" s="9"/>
      <c r="AN949" s="146"/>
      <c r="AO949" s="146"/>
      <c r="AP949" s="146"/>
      <c r="AQ949" s="146"/>
      <c r="AR949" s="146"/>
      <c r="AS949" s="146"/>
      <c r="AT949" s="146"/>
      <c r="AU949" s="146"/>
    </row>
    <row r="950" spans="2:47" s="82" customFormat="1" ht="12.95" customHeight="1" x14ac:dyDescent="0.2">
      <c r="B950" s="89"/>
      <c r="AA950" s="146"/>
      <c r="AB950" s="146"/>
      <c r="AC950" s="146"/>
      <c r="AD950" s="146"/>
      <c r="AE950" s="146"/>
      <c r="AF950" s="147"/>
      <c r="AG950" s="9"/>
      <c r="AN950" s="146"/>
      <c r="AO950" s="146"/>
      <c r="AP950" s="146"/>
      <c r="AQ950" s="146"/>
      <c r="AR950" s="146"/>
      <c r="AS950" s="146"/>
      <c r="AT950" s="146"/>
      <c r="AU950" s="146"/>
    </row>
    <row r="951" spans="2:47" s="82" customFormat="1" ht="12.95" customHeight="1" x14ac:dyDescent="0.2">
      <c r="B951" s="89"/>
      <c r="AA951" s="146"/>
      <c r="AB951" s="146"/>
      <c r="AC951" s="146"/>
      <c r="AD951" s="146"/>
      <c r="AE951" s="146"/>
      <c r="AF951" s="147"/>
      <c r="AG951" s="9"/>
      <c r="AN951" s="146"/>
      <c r="AO951" s="146"/>
      <c r="AP951" s="146"/>
      <c r="AQ951" s="146"/>
      <c r="AR951" s="146"/>
      <c r="AS951" s="146"/>
      <c r="AT951" s="146"/>
      <c r="AU951" s="146"/>
    </row>
    <row r="952" spans="2:47" s="82" customFormat="1" ht="12.95" customHeight="1" x14ac:dyDescent="0.2">
      <c r="B952" s="89"/>
      <c r="AA952" s="146"/>
      <c r="AB952" s="146"/>
      <c r="AC952" s="146"/>
      <c r="AD952" s="146"/>
      <c r="AE952" s="146"/>
      <c r="AF952" s="147"/>
      <c r="AG952" s="9"/>
      <c r="AN952" s="146"/>
      <c r="AO952" s="146"/>
      <c r="AP952" s="146"/>
      <c r="AQ952" s="146"/>
      <c r="AR952" s="146"/>
      <c r="AS952" s="146"/>
      <c r="AT952" s="146"/>
      <c r="AU952" s="146"/>
    </row>
    <row r="953" spans="2:47" s="82" customFormat="1" ht="12.95" customHeight="1" x14ac:dyDescent="0.2">
      <c r="B953" s="89"/>
      <c r="AA953" s="146"/>
      <c r="AB953" s="146"/>
      <c r="AC953" s="146"/>
      <c r="AD953" s="146"/>
      <c r="AE953" s="146"/>
      <c r="AF953" s="147"/>
      <c r="AG953" s="9"/>
      <c r="AN953" s="146"/>
      <c r="AO953" s="146"/>
      <c r="AP953" s="146"/>
      <c r="AQ953" s="146"/>
      <c r="AR953" s="146"/>
      <c r="AS953" s="146"/>
      <c r="AT953" s="146"/>
      <c r="AU953" s="146"/>
    </row>
    <row r="954" spans="2:47" s="82" customFormat="1" ht="12.95" customHeight="1" x14ac:dyDescent="0.2">
      <c r="B954" s="89"/>
      <c r="AA954" s="146"/>
      <c r="AB954" s="146"/>
      <c r="AC954" s="146"/>
      <c r="AD954" s="146"/>
      <c r="AE954" s="146"/>
      <c r="AF954" s="147"/>
      <c r="AG954" s="9"/>
      <c r="AN954" s="146"/>
      <c r="AO954" s="146"/>
      <c r="AP954" s="146"/>
      <c r="AQ954" s="146"/>
      <c r="AR954" s="146"/>
      <c r="AS954" s="146"/>
      <c r="AT954" s="146"/>
      <c r="AU954" s="146"/>
    </row>
    <row r="955" spans="2:47" s="82" customFormat="1" ht="12.95" customHeight="1" x14ac:dyDescent="0.2">
      <c r="B955" s="89"/>
      <c r="AA955" s="146"/>
      <c r="AB955" s="146"/>
      <c r="AC955" s="146"/>
      <c r="AD955" s="146"/>
      <c r="AE955" s="146"/>
      <c r="AF955" s="147"/>
      <c r="AG955" s="9"/>
      <c r="AN955" s="146"/>
      <c r="AO955" s="146"/>
      <c r="AP955" s="146"/>
      <c r="AQ955" s="146"/>
      <c r="AR955" s="146"/>
      <c r="AS955" s="146"/>
      <c r="AT955" s="146"/>
      <c r="AU955" s="146"/>
    </row>
    <row r="956" spans="2:47" s="82" customFormat="1" ht="12.95" customHeight="1" x14ac:dyDescent="0.2">
      <c r="B956" s="89"/>
      <c r="AA956" s="146"/>
      <c r="AB956" s="146"/>
      <c r="AC956" s="146"/>
      <c r="AD956" s="146"/>
      <c r="AE956" s="146"/>
      <c r="AF956" s="147"/>
      <c r="AG956" s="9"/>
      <c r="AN956" s="146"/>
      <c r="AO956" s="146"/>
      <c r="AP956" s="146"/>
      <c r="AQ956" s="146"/>
      <c r="AR956" s="146"/>
      <c r="AS956" s="146"/>
      <c r="AT956" s="146"/>
      <c r="AU956" s="146"/>
    </row>
    <row r="957" spans="2:47" s="82" customFormat="1" ht="12.95" customHeight="1" x14ac:dyDescent="0.2">
      <c r="B957" s="89"/>
      <c r="AA957" s="146"/>
      <c r="AB957" s="146"/>
      <c r="AC957" s="146"/>
      <c r="AD957" s="146"/>
      <c r="AE957" s="146"/>
      <c r="AF957" s="147"/>
      <c r="AG957" s="9"/>
      <c r="AN957" s="146"/>
      <c r="AO957" s="146"/>
      <c r="AP957" s="146"/>
      <c r="AQ957" s="146"/>
      <c r="AR957" s="146"/>
      <c r="AS957" s="146"/>
      <c r="AT957" s="146"/>
      <c r="AU957" s="146"/>
    </row>
    <row r="958" spans="2:47" s="82" customFormat="1" ht="12.95" customHeight="1" x14ac:dyDescent="0.2">
      <c r="B958" s="89"/>
      <c r="AA958" s="146"/>
      <c r="AB958" s="146"/>
      <c r="AC958" s="146"/>
      <c r="AD958" s="146"/>
      <c r="AE958" s="146"/>
      <c r="AF958" s="147"/>
      <c r="AG958" s="9"/>
      <c r="AN958" s="146"/>
      <c r="AO958" s="146"/>
      <c r="AP958" s="146"/>
      <c r="AQ958" s="146"/>
      <c r="AR958" s="146"/>
      <c r="AS958" s="146"/>
      <c r="AT958" s="146"/>
      <c r="AU958" s="146"/>
    </row>
    <row r="959" spans="2:47" s="82" customFormat="1" ht="12.95" customHeight="1" x14ac:dyDescent="0.2">
      <c r="B959" s="89"/>
      <c r="AA959" s="146"/>
      <c r="AB959" s="146"/>
      <c r="AC959" s="146"/>
      <c r="AD959" s="146"/>
      <c r="AE959" s="146"/>
      <c r="AF959" s="147"/>
      <c r="AG959" s="9"/>
      <c r="AN959" s="146"/>
      <c r="AO959" s="146"/>
      <c r="AP959" s="146"/>
      <c r="AQ959" s="146"/>
      <c r="AR959" s="146"/>
      <c r="AS959" s="146"/>
      <c r="AT959" s="146"/>
      <c r="AU959" s="146"/>
    </row>
    <row r="960" spans="2:47" s="82" customFormat="1" ht="12.95" customHeight="1" x14ac:dyDescent="0.2">
      <c r="B960" s="89"/>
      <c r="AA960" s="146"/>
      <c r="AB960" s="146"/>
      <c r="AC960" s="146"/>
      <c r="AD960" s="146"/>
      <c r="AE960" s="146"/>
      <c r="AF960" s="147"/>
      <c r="AG960" s="9"/>
      <c r="AN960" s="146"/>
      <c r="AO960" s="146"/>
      <c r="AP960" s="146"/>
      <c r="AQ960" s="146"/>
      <c r="AR960" s="146"/>
      <c r="AS960" s="146"/>
      <c r="AT960" s="146"/>
      <c r="AU960" s="146"/>
    </row>
    <row r="961" spans="2:47" s="82" customFormat="1" ht="12.95" customHeight="1" x14ac:dyDescent="0.2">
      <c r="B961" s="89"/>
      <c r="AA961" s="146"/>
      <c r="AB961" s="146"/>
      <c r="AC961" s="146"/>
      <c r="AD961" s="146"/>
      <c r="AE961" s="146"/>
      <c r="AF961" s="147"/>
      <c r="AG961" s="9"/>
      <c r="AN961" s="146"/>
      <c r="AO961" s="146"/>
      <c r="AP961" s="146"/>
      <c r="AQ961" s="146"/>
      <c r="AR961" s="146"/>
      <c r="AS961" s="146"/>
      <c r="AT961" s="146"/>
      <c r="AU961" s="146"/>
    </row>
    <row r="962" spans="2:47" s="82" customFormat="1" ht="12.95" customHeight="1" x14ac:dyDescent="0.2">
      <c r="B962" s="89"/>
      <c r="AA962" s="146"/>
      <c r="AB962" s="146"/>
      <c r="AC962" s="146"/>
      <c r="AD962" s="146"/>
      <c r="AE962" s="146"/>
      <c r="AF962" s="147"/>
      <c r="AG962" s="9"/>
      <c r="AN962" s="146"/>
      <c r="AO962" s="146"/>
      <c r="AP962" s="146"/>
      <c r="AQ962" s="146"/>
      <c r="AR962" s="146"/>
      <c r="AS962" s="146"/>
      <c r="AT962" s="146"/>
      <c r="AU962" s="146"/>
    </row>
    <row r="963" spans="2:47" s="82" customFormat="1" ht="12.95" customHeight="1" x14ac:dyDescent="0.2">
      <c r="B963" s="89"/>
      <c r="AA963" s="146"/>
      <c r="AB963" s="146"/>
      <c r="AC963" s="146"/>
      <c r="AD963" s="146"/>
      <c r="AE963" s="146"/>
      <c r="AF963" s="147"/>
      <c r="AG963" s="9"/>
      <c r="AN963" s="146"/>
      <c r="AO963" s="146"/>
      <c r="AP963" s="146"/>
      <c r="AQ963" s="146"/>
      <c r="AR963" s="146"/>
      <c r="AS963" s="146"/>
      <c r="AT963" s="146"/>
      <c r="AU963" s="146"/>
    </row>
    <row r="964" spans="2:47" s="82" customFormat="1" ht="12.95" customHeight="1" x14ac:dyDescent="0.2">
      <c r="B964" s="89"/>
      <c r="AA964" s="146"/>
      <c r="AB964" s="146"/>
      <c r="AC964" s="146"/>
      <c r="AD964" s="146"/>
      <c r="AE964" s="146"/>
      <c r="AF964" s="147"/>
      <c r="AG964" s="9"/>
      <c r="AN964" s="146"/>
      <c r="AO964" s="146"/>
      <c r="AP964" s="146"/>
      <c r="AQ964" s="146"/>
      <c r="AR964" s="146"/>
      <c r="AS964" s="146"/>
      <c r="AT964" s="146"/>
      <c r="AU964" s="146"/>
    </row>
    <row r="965" spans="2:47" s="82" customFormat="1" ht="12.95" customHeight="1" x14ac:dyDescent="0.2">
      <c r="B965" s="89"/>
      <c r="AA965" s="146"/>
      <c r="AB965" s="146"/>
      <c r="AC965" s="146"/>
      <c r="AD965" s="146"/>
      <c r="AE965" s="146"/>
      <c r="AF965" s="147"/>
      <c r="AG965" s="9"/>
      <c r="AN965" s="146"/>
      <c r="AO965" s="146"/>
      <c r="AP965" s="146"/>
      <c r="AQ965" s="146"/>
      <c r="AR965" s="146"/>
      <c r="AS965" s="146"/>
      <c r="AT965" s="146"/>
      <c r="AU965" s="146"/>
    </row>
    <row r="966" spans="2:47" s="82" customFormat="1" ht="12.95" customHeight="1" x14ac:dyDescent="0.2">
      <c r="B966" s="89"/>
      <c r="AA966" s="146"/>
      <c r="AB966" s="146"/>
      <c r="AC966" s="146"/>
      <c r="AD966" s="146"/>
      <c r="AE966" s="146"/>
      <c r="AF966" s="147"/>
      <c r="AG966" s="9"/>
      <c r="AN966" s="146"/>
      <c r="AO966" s="146"/>
      <c r="AP966" s="146"/>
      <c r="AQ966" s="146"/>
      <c r="AR966" s="146"/>
      <c r="AS966" s="146"/>
      <c r="AT966" s="146"/>
      <c r="AU966" s="146"/>
    </row>
    <row r="967" spans="2:47" s="82" customFormat="1" ht="12.95" customHeight="1" x14ac:dyDescent="0.2">
      <c r="B967" s="89"/>
      <c r="AA967" s="146"/>
      <c r="AB967" s="146"/>
      <c r="AC967" s="146"/>
      <c r="AD967" s="146"/>
      <c r="AE967" s="146"/>
      <c r="AF967" s="147"/>
      <c r="AG967" s="9"/>
      <c r="AN967" s="146"/>
      <c r="AO967" s="146"/>
      <c r="AP967" s="146"/>
      <c r="AQ967" s="146"/>
      <c r="AR967" s="146"/>
      <c r="AS967" s="146"/>
      <c r="AT967" s="146"/>
      <c r="AU967" s="146"/>
    </row>
    <row r="968" spans="2:47" s="82" customFormat="1" ht="12.95" customHeight="1" x14ac:dyDescent="0.2">
      <c r="B968" s="89"/>
      <c r="AA968" s="146"/>
      <c r="AB968" s="146"/>
      <c r="AC968" s="146"/>
      <c r="AD968" s="146"/>
      <c r="AE968" s="146"/>
      <c r="AF968" s="147"/>
      <c r="AG968" s="9"/>
      <c r="AN968" s="146"/>
      <c r="AO968" s="146"/>
      <c r="AP968" s="146"/>
      <c r="AQ968" s="146"/>
      <c r="AR968" s="146"/>
      <c r="AS968" s="146"/>
      <c r="AT968" s="146"/>
      <c r="AU968" s="146"/>
    </row>
    <row r="969" spans="2:47" s="82" customFormat="1" ht="12.95" customHeight="1" x14ac:dyDescent="0.2">
      <c r="B969" s="89"/>
      <c r="AA969" s="146"/>
      <c r="AB969" s="146"/>
      <c r="AC969" s="146"/>
      <c r="AD969" s="146"/>
      <c r="AE969" s="146"/>
      <c r="AF969" s="147"/>
      <c r="AG969" s="9"/>
      <c r="AN969" s="146"/>
      <c r="AO969" s="146"/>
      <c r="AP969" s="146"/>
      <c r="AQ969" s="146"/>
      <c r="AR969" s="146"/>
      <c r="AS969" s="146"/>
      <c r="AT969" s="146"/>
      <c r="AU969" s="146"/>
    </row>
    <row r="970" spans="2:47" s="82" customFormat="1" ht="12.95" customHeight="1" x14ac:dyDescent="0.2">
      <c r="B970" s="89"/>
      <c r="AA970" s="146"/>
      <c r="AB970" s="146"/>
      <c r="AC970" s="146"/>
      <c r="AD970" s="146"/>
      <c r="AE970" s="146"/>
      <c r="AF970" s="147"/>
      <c r="AG970" s="9"/>
      <c r="AN970" s="146"/>
      <c r="AO970" s="146"/>
      <c r="AP970" s="146"/>
      <c r="AQ970" s="146"/>
      <c r="AR970" s="146"/>
      <c r="AS970" s="146"/>
      <c r="AT970" s="146"/>
      <c r="AU970" s="146"/>
    </row>
    <row r="971" spans="2:47" s="82" customFormat="1" ht="12.95" customHeight="1" x14ac:dyDescent="0.2">
      <c r="B971" s="89"/>
      <c r="AA971" s="146"/>
      <c r="AB971" s="146"/>
      <c r="AC971" s="146"/>
      <c r="AD971" s="146"/>
      <c r="AE971" s="146"/>
      <c r="AF971" s="147"/>
      <c r="AG971" s="9"/>
      <c r="AN971" s="146"/>
      <c r="AO971" s="146"/>
      <c r="AP971" s="146"/>
      <c r="AQ971" s="146"/>
      <c r="AR971" s="146"/>
      <c r="AS971" s="146"/>
      <c r="AT971" s="146"/>
      <c r="AU971" s="146"/>
    </row>
    <row r="972" spans="2:47" s="82" customFormat="1" ht="12.95" customHeight="1" x14ac:dyDescent="0.2">
      <c r="B972" s="89"/>
      <c r="AA972" s="146"/>
      <c r="AB972" s="146"/>
      <c r="AC972" s="146"/>
      <c r="AD972" s="146"/>
      <c r="AE972" s="146"/>
      <c r="AF972" s="147"/>
      <c r="AG972" s="9"/>
      <c r="AN972" s="146"/>
      <c r="AO972" s="146"/>
      <c r="AP972" s="146"/>
      <c r="AQ972" s="146"/>
      <c r="AR972" s="146"/>
      <c r="AS972" s="146"/>
      <c r="AT972" s="146"/>
      <c r="AU972" s="146"/>
    </row>
    <row r="973" spans="2:47" s="82" customFormat="1" ht="12.95" customHeight="1" x14ac:dyDescent="0.2">
      <c r="B973" s="89"/>
      <c r="AA973" s="146"/>
      <c r="AB973" s="146"/>
      <c r="AC973" s="146"/>
      <c r="AD973" s="146"/>
      <c r="AE973" s="146"/>
      <c r="AF973" s="147"/>
      <c r="AG973" s="9"/>
      <c r="AN973" s="146"/>
      <c r="AO973" s="146"/>
      <c r="AP973" s="146"/>
      <c r="AQ973" s="146"/>
      <c r="AR973" s="146"/>
      <c r="AS973" s="146"/>
      <c r="AT973" s="146"/>
      <c r="AU973" s="146"/>
    </row>
    <row r="974" spans="2:47" s="82" customFormat="1" ht="12.95" customHeight="1" x14ac:dyDescent="0.2">
      <c r="B974" s="89"/>
      <c r="AA974" s="146"/>
      <c r="AB974" s="146"/>
      <c r="AC974" s="146"/>
      <c r="AD974" s="146"/>
      <c r="AE974" s="146"/>
      <c r="AF974" s="147"/>
      <c r="AG974" s="9"/>
      <c r="AN974" s="146"/>
      <c r="AO974" s="146"/>
      <c r="AP974" s="146"/>
      <c r="AQ974" s="146"/>
      <c r="AR974" s="146"/>
      <c r="AS974" s="146"/>
      <c r="AT974" s="146"/>
      <c r="AU974" s="146"/>
    </row>
    <row r="975" spans="2:47" s="82" customFormat="1" ht="12.95" customHeight="1" x14ac:dyDescent="0.2">
      <c r="B975" s="89"/>
      <c r="AA975" s="146"/>
      <c r="AB975" s="146"/>
      <c r="AC975" s="146"/>
      <c r="AD975" s="146"/>
      <c r="AE975" s="146"/>
      <c r="AF975" s="147"/>
      <c r="AG975" s="9"/>
      <c r="AN975" s="146"/>
      <c r="AO975" s="146"/>
      <c r="AP975" s="146"/>
      <c r="AQ975" s="146"/>
      <c r="AR975" s="146"/>
      <c r="AS975" s="146"/>
      <c r="AT975" s="146"/>
      <c r="AU975" s="146"/>
    </row>
    <row r="976" spans="2:47" s="82" customFormat="1" ht="12.95" customHeight="1" x14ac:dyDescent="0.2">
      <c r="B976" s="89"/>
      <c r="AA976" s="146"/>
      <c r="AB976" s="146"/>
      <c r="AC976" s="146"/>
      <c r="AD976" s="146"/>
      <c r="AE976" s="146"/>
      <c r="AF976" s="147"/>
      <c r="AG976" s="9"/>
      <c r="AN976" s="146"/>
      <c r="AO976" s="146"/>
      <c r="AP976" s="146"/>
      <c r="AQ976" s="146"/>
      <c r="AR976" s="146"/>
      <c r="AS976" s="146"/>
      <c r="AT976" s="146"/>
      <c r="AU976" s="146"/>
    </row>
    <row r="977" spans="2:47" s="82" customFormat="1" ht="12.95" customHeight="1" x14ac:dyDescent="0.2">
      <c r="B977" s="89"/>
      <c r="AA977" s="146"/>
      <c r="AB977" s="146"/>
      <c r="AC977" s="146"/>
      <c r="AD977" s="146"/>
      <c r="AE977" s="146"/>
      <c r="AF977" s="147"/>
      <c r="AG977" s="9"/>
      <c r="AN977" s="146"/>
      <c r="AO977" s="146"/>
      <c r="AP977" s="146"/>
      <c r="AQ977" s="146"/>
      <c r="AR977" s="146"/>
      <c r="AS977" s="146"/>
      <c r="AT977" s="146"/>
      <c r="AU977" s="146"/>
    </row>
    <row r="978" spans="2:47" s="82" customFormat="1" ht="12.95" customHeight="1" x14ac:dyDescent="0.2">
      <c r="B978" s="89"/>
      <c r="AA978" s="146"/>
      <c r="AB978" s="146"/>
      <c r="AC978" s="146"/>
      <c r="AD978" s="146"/>
      <c r="AE978" s="146"/>
      <c r="AF978" s="147"/>
      <c r="AG978" s="9"/>
      <c r="AN978" s="146"/>
      <c r="AO978" s="146"/>
      <c r="AP978" s="146"/>
      <c r="AQ978" s="146"/>
      <c r="AR978" s="146"/>
      <c r="AS978" s="146"/>
      <c r="AT978" s="146"/>
      <c r="AU978" s="146"/>
    </row>
    <row r="979" spans="2:47" s="82" customFormat="1" ht="12.95" customHeight="1" x14ac:dyDescent="0.2">
      <c r="B979" s="89"/>
      <c r="AA979" s="146"/>
      <c r="AB979" s="146"/>
      <c r="AC979" s="146"/>
      <c r="AD979" s="146"/>
      <c r="AE979" s="146"/>
      <c r="AF979" s="147"/>
      <c r="AG979" s="9"/>
      <c r="AN979" s="146"/>
      <c r="AO979" s="146"/>
      <c r="AP979" s="146"/>
      <c r="AQ979" s="146"/>
      <c r="AR979" s="146"/>
      <c r="AS979" s="146"/>
      <c r="AT979" s="146"/>
      <c r="AU979" s="146"/>
    </row>
    <row r="980" spans="2:47" s="82" customFormat="1" ht="12.95" customHeight="1" x14ac:dyDescent="0.2">
      <c r="B980" s="89"/>
      <c r="AA980" s="146"/>
      <c r="AB980" s="146"/>
      <c r="AC980" s="146"/>
      <c r="AD980" s="146"/>
      <c r="AE980" s="146"/>
      <c r="AF980" s="147"/>
      <c r="AG980" s="9"/>
      <c r="AN980" s="146"/>
      <c r="AO980" s="146"/>
      <c r="AP980" s="146"/>
      <c r="AQ980" s="146"/>
      <c r="AR980" s="146"/>
      <c r="AS980" s="146"/>
      <c r="AT980" s="146"/>
      <c r="AU980" s="146"/>
    </row>
    <row r="981" spans="2:47" s="82" customFormat="1" ht="12.95" customHeight="1" x14ac:dyDescent="0.2">
      <c r="B981" s="89"/>
      <c r="AA981" s="146"/>
      <c r="AB981" s="146"/>
      <c r="AC981" s="146"/>
      <c r="AD981" s="146"/>
      <c r="AE981" s="146"/>
      <c r="AF981" s="147"/>
      <c r="AG981" s="9"/>
      <c r="AN981" s="146"/>
      <c r="AO981" s="146"/>
      <c r="AP981" s="146"/>
      <c r="AQ981" s="146"/>
      <c r="AR981" s="146"/>
      <c r="AS981" s="146"/>
      <c r="AT981" s="146"/>
      <c r="AU981" s="146"/>
    </row>
    <row r="982" spans="2:47" s="82" customFormat="1" ht="12.95" customHeight="1" x14ac:dyDescent="0.2">
      <c r="B982" s="89"/>
      <c r="AA982" s="146"/>
      <c r="AB982" s="146"/>
      <c r="AC982" s="146"/>
      <c r="AD982" s="146"/>
      <c r="AE982" s="146"/>
      <c r="AF982" s="147"/>
      <c r="AG982" s="9"/>
      <c r="AN982" s="146"/>
      <c r="AO982" s="146"/>
      <c r="AP982" s="146"/>
      <c r="AQ982" s="146"/>
      <c r="AR982" s="146"/>
      <c r="AS982" s="146"/>
      <c r="AT982" s="146"/>
      <c r="AU982" s="146"/>
    </row>
    <row r="983" spans="2:47" s="82" customFormat="1" ht="12.95" customHeight="1" x14ac:dyDescent="0.2">
      <c r="B983" s="89"/>
      <c r="AA983" s="146"/>
      <c r="AB983" s="146"/>
      <c r="AC983" s="146"/>
      <c r="AD983" s="146"/>
      <c r="AE983" s="146"/>
      <c r="AF983" s="147"/>
      <c r="AG983" s="9"/>
      <c r="AN983" s="146"/>
      <c r="AO983" s="146"/>
      <c r="AP983" s="146"/>
      <c r="AQ983" s="146"/>
      <c r="AR983" s="146"/>
      <c r="AS983" s="146"/>
      <c r="AT983" s="146"/>
      <c r="AU983" s="146"/>
    </row>
    <row r="984" spans="2:47" s="82" customFormat="1" ht="12.95" customHeight="1" x14ac:dyDescent="0.2">
      <c r="B984" s="89"/>
      <c r="AA984" s="146"/>
      <c r="AB984" s="146"/>
      <c r="AC984" s="146"/>
      <c r="AD984" s="146"/>
      <c r="AE984" s="146"/>
      <c r="AF984" s="147"/>
      <c r="AG984" s="9"/>
      <c r="AN984" s="146"/>
      <c r="AO984" s="146"/>
      <c r="AP984" s="146"/>
      <c r="AQ984" s="146"/>
      <c r="AR984" s="146"/>
      <c r="AS984" s="146"/>
      <c r="AT984" s="146"/>
      <c r="AU984" s="146"/>
    </row>
    <row r="985" spans="2:47" s="82" customFormat="1" ht="12.95" customHeight="1" x14ac:dyDescent="0.2">
      <c r="B985" s="89"/>
      <c r="AA985" s="146"/>
      <c r="AB985" s="146"/>
      <c r="AC985" s="146"/>
      <c r="AD985" s="146"/>
      <c r="AE985" s="146"/>
      <c r="AF985" s="147"/>
      <c r="AG985" s="9"/>
      <c r="AN985" s="146"/>
      <c r="AO985" s="146"/>
      <c r="AP985" s="146"/>
      <c r="AQ985" s="146"/>
      <c r="AR985" s="146"/>
      <c r="AS985" s="146"/>
      <c r="AT985" s="146"/>
      <c r="AU985" s="146"/>
    </row>
    <row r="986" spans="2:47" s="82" customFormat="1" ht="12.95" customHeight="1" x14ac:dyDescent="0.2">
      <c r="B986" s="89"/>
      <c r="AA986" s="146"/>
      <c r="AB986" s="146"/>
      <c r="AC986" s="146"/>
      <c r="AD986" s="146"/>
      <c r="AE986" s="146"/>
      <c r="AF986" s="147"/>
      <c r="AG986" s="9"/>
      <c r="AN986" s="146"/>
      <c r="AO986" s="146"/>
      <c r="AP986" s="146"/>
      <c r="AQ986" s="146"/>
      <c r="AR986" s="146"/>
      <c r="AS986" s="146"/>
      <c r="AT986" s="146"/>
      <c r="AU986" s="146"/>
    </row>
    <row r="987" spans="2:47" s="82" customFormat="1" ht="12.95" customHeight="1" x14ac:dyDescent="0.2">
      <c r="B987" s="89"/>
      <c r="AA987" s="146"/>
      <c r="AB987" s="146"/>
      <c r="AC987" s="146"/>
      <c r="AD987" s="146"/>
      <c r="AE987" s="146"/>
      <c r="AF987" s="147"/>
      <c r="AG987" s="9"/>
      <c r="AN987" s="146"/>
      <c r="AO987" s="146"/>
      <c r="AP987" s="146"/>
      <c r="AQ987" s="146"/>
      <c r="AR987" s="146"/>
      <c r="AS987" s="146"/>
      <c r="AT987" s="146"/>
      <c r="AU987" s="146"/>
    </row>
    <row r="988" spans="2:47" s="82" customFormat="1" ht="12.95" customHeight="1" x14ac:dyDescent="0.2">
      <c r="B988" s="89"/>
      <c r="AA988" s="146"/>
      <c r="AB988" s="146"/>
      <c r="AC988" s="146"/>
      <c r="AD988" s="146"/>
      <c r="AE988" s="146"/>
      <c r="AF988" s="147"/>
      <c r="AG988" s="9"/>
      <c r="AN988" s="146"/>
      <c r="AO988" s="146"/>
      <c r="AP988" s="146"/>
      <c r="AQ988" s="146"/>
      <c r="AR988" s="146"/>
      <c r="AS988" s="146"/>
      <c r="AT988" s="146"/>
      <c r="AU988" s="146"/>
    </row>
    <row r="989" spans="2:47" s="82" customFormat="1" ht="12.95" customHeight="1" x14ac:dyDescent="0.2">
      <c r="B989" s="89"/>
      <c r="AA989" s="146"/>
      <c r="AB989" s="146"/>
      <c r="AC989" s="146"/>
      <c r="AD989" s="146"/>
      <c r="AE989" s="146"/>
      <c r="AF989" s="147"/>
      <c r="AG989" s="9"/>
      <c r="AN989" s="146"/>
      <c r="AO989" s="146"/>
      <c r="AP989" s="146"/>
      <c r="AQ989" s="146"/>
      <c r="AR989" s="146"/>
      <c r="AS989" s="146"/>
      <c r="AT989" s="146"/>
      <c r="AU989" s="146"/>
    </row>
    <row r="990" spans="2:47" s="82" customFormat="1" ht="12.95" customHeight="1" x14ac:dyDescent="0.2">
      <c r="B990" s="89"/>
      <c r="AA990" s="146"/>
      <c r="AB990" s="146"/>
      <c r="AC990" s="146"/>
      <c r="AD990" s="146"/>
      <c r="AE990" s="146"/>
      <c r="AF990" s="147"/>
      <c r="AG990" s="9"/>
      <c r="AN990" s="146"/>
      <c r="AO990" s="146"/>
      <c r="AP990" s="146"/>
      <c r="AQ990" s="146"/>
      <c r="AR990" s="146"/>
      <c r="AS990" s="146"/>
      <c r="AT990" s="146"/>
      <c r="AU990" s="146"/>
    </row>
    <row r="991" spans="2:47" s="82" customFormat="1" ht="12.95" customHeight="1" x14ac:dyDescent="0.2">
      <c r="B991" s="89"/>
      <c r="AA991" s="146"/>
      <c r="AB991" s="146"/>
      <c r="AC991" s="146"/>
      <c r="AD991" s="146"/>
      <c r="AE991" s="146"/>
      <c r="AF991" s="147"/>
      <c r="AG991" s="9"/>
      <c r="AN991" s="146"/>
      <c r="AO991" s="146"/>
      <c r="AP991" s="146"/>
      <c r="AQ991" s="146"/>
      <c r="AR991" s="146"/>
      <c r="AS991" s="146"/>
      <c r="AT991" s="146"/>
      <c r="AU991" s="146"/>
    </row>
    <row r="992" spans="2:47" s="82" customFormat="1" ht="12.95" customHeight="1" x14ac:dyDescent="0.2">
      <c r="B992" s="89"/>
      <c r="AA992" s="146"/>
      <c r="AB992" s="146"/>
      <c r="AC992" s="146"/>
      <c r="AD992" s="146"/>
      <c r="AE992" s="146"/>
      <c r="AF992" s="147"/>
      <c r="AG992" s="9"/>
      <c r="AN992" s="146"/>
      <c r="AO992" s="146"/>
      <c r="AP992" s="146"/>
      <c r="AQ992" s="146"/>
      <c r="AR992" s="146"/>
      <c r="AS992" s="146"/>
      <c r="AT992" s="146"/>
      <c r="AU992" s="146"/>
    </row>
    <row r="993" spans="2:47" s="82" customFormat="1" ht="12.95" customHeight="1" x14ac:dyDescent="0.2">
      <c r="B993" s="89"/>
      <c r="AA993" s="146"/>
      <c r="AB993" s="146"/>
      <c r="AC993" s="146"/>
      <c r="AD993" s="146"/>
      <c r="AE993" s="146"/>
      <c r="AF993" s="147"/>
      <c r="AG993" s="9"/>
      <c r="AN993" s="146"/>
      <c r="AO993" s="146"/>
      <c r="AP993" s="146"/>
      <c r="AQ993" s="146"/>
      <c r="AR993" s="146"/>
      <c r="AS993" s="146"/>
      <c r="AT993" s="146"/>
      <c r="AU993" s="146"/>
    </row>
    <row r="994" spans="2:47" x14ac:dyDescent="0.2">
      <c r="AA994" s="31"/>
      <c r="AB994" s="31"/>
      <c r="AC994" s="31"/>
      <c r="AD994" s="31"/>
      <c r="AE994" s="31"/>
      <c r="AF994" s="34"/>
      <c r="AG994" s="32"/>
      <c r="AN994" s="31"/>
      <c r="AO994" s="31"/>
      <c r="AP994" s="31"/>
      <c r="AQ994" s="31"/>
      <c r="AR994" s="31"/>
      <c r="AS994" s="31"/>
      <c r="AT994" s="31"/>
      <c r="AU994" s="31"/>
    </row>
    <row r="995" spans="2:47" x14ac:dyDescent="0.2">
      <c r="AA995" s="31"/>
      <c r="AB995" s="31"/>
      <c r="AC995" s="31"/>
      <c r="AD995" s="31"/>
      <c r="AE995" s="31"/>
      <c r="AF995" s="34"/>
      <c r="AG995" s="32"/>
      <c r="AN995" s="31"/>
      <c r="AO995" s="31"/>
      <c r="AP995" s="31"/>
      <c r="AQ995" s="31"/>
      <c r="AR995" s="31"/>
      <c r="AS995" s="31"/>
      <c r="AT995" s="31"/>
      <c r="AU995" s="31"/>
    </row>
    <row r="996" spans="2:47" x14ac:dyDescent="0.2">
      <c r="AA996" s="31"/>
      <c r="AB996" s="31"/>
      <c r="AC996" s="31"/>
      <c r="AD996" s="31"/>
      <c r="AE996" s="31"/>
      <c r="AF996" s="34"/>
      <c r="AG996" s="32"/>
      <c r="AN996" s="31"/>
      <c r="AO996" s="31"/>
      <c r="AP996" s="31"/>
      <c r="AQ996" s="31"/>
      <c r="AR996" s="31"/>
      <c r="AS996" s="31"/>
      <c r="AT996" s="31"/>
      <c r="AU996" s="31"/>
    </row>
    <row r="997" spans="2:47" x14ac:dyDescent="0.2">
      <c r="AA997" s="31"/>
      <c r="AB997" s="31"/>
      <c r="AC997" s="31"/>
      <c r="AD997" s="31"/>
      <c r="AE997" s="31"/>
      <c r="AF997" s="34"/>
      <c r="AG997" s="32"/>
      <c r="AN997" s="31"/>
      <c r="AO997" s="31"/>
      <c r="AP997" s="31"/>
      <c r="AQ997" s="31"/>
      <c r="AR997" s="31"/>
      <c r="AS997" s="31"/>
      <c r="AT997" s="31"/>
      <c r="AU997" s="31"/>
    </row>
    <row r="998" spans="2:47" x14ac:dyDescent="0.2">
      <c r="AA998" s="31"/>
      <c r="AB998" s="31"/>
      <c r="AC998" s="31"/>
      <c r="AD998" s="31"/>
      <c r="AE998" s="31"/>
      <c r="AF998" s="34"/>
      <c r="AG998" s="32"/>
      <c r="AN998" s="31"/>
      <c r="AO998" s="31"/>
      <c r="AP998" s="31"/>
      <c r="AQ998" s="31"/>
      <c r="AR998" s="31"/>
      <c r="AS998" s="31"/>
      <c r="AT998" s="31"/>
      <c r="AU998" s="31"/>
    </row>
    <row r="999" spans="2:47" x14ac:dyDescent="0.2">
      <c r="AA999" s="31"/>
      <c r="AB999" s="31"/>
      <c r="AC999" s="31"/>
      <c r="AD999" s="31"/>
      <c r="AE999" s="31"/>
      <c r="AF999" s="34"/>
      <c r="AG999" s="32"/>
      <c r="AN999" s="31"/>
      <c r="AO999" s="31"/>
      <c r="AP999" s="31"/>
      <c r="AQ999" s="31"/>
      <c r="AR999" s="31"/>
      <c r="AS999" s="31"/>
      <c r="AT999" s="31"/>
      <c r="AU999" s="31"/>
    </row>
    <row r="1000" spans="2:47" x14ac:dyDescent="0.2">
      <c r="AA1000" s="31"/>
      <c r="AB1000" s="31"/>
      <c r="AC1000" s="31"/>
      <c r="AD1000" s="31"/>
      <c r="AE1000" s="31"/>
      <c r="AF1000" s="34"/>
      <c r="AG1000" s="32"/>
      <c r="AN1000" s="31"/>
      <c r="AO1000" s="31"/>
      <c r="AP1000" s="31"/>
      <c r="AQ1000" s="31"/>
      <c r="AR1000" s="31"/>
      <c r="AS1000" s="31"/>
      <c r="AT1000" s="31"/>
      <c r="AU1000" s="31"/>
    </row>
    <row r="1001" spans="2:47" x14ac:dyDescent="0.2">
      <c r="AA1001" s="31"/>
      <c r="AB1001" s="31"/>
      <c r="AC1001" s="31"/>
      <c r="AD1001" s="31"/>
      <c r="AE1001" s="31"/>
      <c r="AF1001" s="34"/>
      <c r="AG1001" s="32"/>
      <c r="AN1001" s="31"/>
      <c r="AO1001" s="31"/>
      <c r="AP1001" s="31"/>
      <c r="AQ1001" s="31"/>
      <c r="AR1001" s="31"/>
      <c r="AS1001" s="31"/>
      <c r="AT1001" s="31"/>
      <c r="AU1001" s="31"/>
    </row>
    <row r="1002" spans="2:47" x14ac:dyDescent="0.2">
      <c r="AA1002" s="31"/>
      <c r="AB1002" s="31"/>
      <c r="AC1002" s="31"/>
      <c r="AD1002" s="31"/>
      <c r="AE1002" s="31"/>
      <c r="AF1002" s="34"/>
      <c r="AG1002" s="32"/>
      <c r="AN1002" s="31"/>
      <c r="AO1002" s="31"/>
      <c r="AP1002" s="31"/>
      <c r="AQ1002" s="31"/>
      <c r="AR1002" s="31"/>
      <c r="AS1002" s="31"/>
      <c r="AT1002" s="31"/>
      <c r="AU1002" s="31"/>
    </row>
    <row r="1003" spans="2:47" x14ac:dyDescent="0.2">
      <c r="AA1003" s="31"/>
      <c r="AB1003" s="31"/>
      <c r="AC1003" s="31"/>
      <c r="AD1003" s="31"/>
      <c r="AE1003" s="31"/>
      <c r="AF1003" s="34"/>
      <c r="AG1003" s="32"/>
      <c r="AN1003" s="31"/>
      <c r="AO1003" s="31"/>
      <c r="AP1003" s="31"/>
      <c r="AQ1003" s="31"/>
      <c r="AR1003" s="31"/>
      <c r="AS1003" s="31"/>
      <c r="AT1003" s="31"/>
      <c r="AU1003" s="31"/>
    </row>
    <row r="1004" spans="2:47" x14ac:dyDescent="0.2">
      <c r="AA1004" s="31"/>
      <c r="AB1004" s="31"/>
      <c r="AC1004" s="31"/>
      <c r="AD1004" s="31"/>
      <c r="AE1004" s="31"/>
      <c r="AF1004" s="34"/>
      <c r="AG1004" s="32"/>
      <c r="AN1004" s="31"/>
      <c r="AO1004" s="31"/>
      <c r="AP1004" s="31"/>
      <c r="AQ1004" s="31"/>
      <c r="AR1004" s="31"/>
      <c r="AS1004" s="31"/>
      <c r="AT1004" s="31"/>
      <c r="AU1004" s="31"/>
    </row>
    <row r="1005" spans="2:47" x14ac:dyDescent="0.2">
      <c r="AA1005" s="31"/>
      <c r="AB1005" s="31"/>
      <c r="AC1005" s="31"/>
      <c r="AD1005" s="31"/>
      <c r="AE1005" s="31"/>
      <c r="AF1005" s="34"/>
      <c r="AG1005" s="32"/>
      <c r="AN1005" s="31"/>
      <c r="AO1005" s="31"/>
      <c r="AP1005" s="31"/>
      <c r="AQ1005" s="31"/>
      <c r="AR1005" s="31"/>
      <c r="AS1005" s="31"/>
      <c r="AT1005" s="31"/>
      <c r="AU1005" s="31"/>
    </row>
    <row r="1006" spans="2:47" x14ac:dyDescent="0.2">
      <c r="AA1006" s="31"/>
      <c r="AB1006" s="31"/>
      <c r="AC1006" s="31"/>
      <c r="AD1006" s="31"/>
      <c r="AE1006" s="31"/>
      <c r="AF1006" s="34"/>
      <c r="AG1006" s="32"/>
      <c r="AN1006" s="31"/>
      <c r="AO1006" s="31"/>
      <c r="AP1006" s="31"/>
      <c r="AQ1006" s="31"/>
      <c r="AR1006" s="31"/>
      <c r="AS1006" s="31"/>
      <c r="AT1006" s="31"/>
      <c r="AU1006" s="31"/>
    </row>
    <row r="1007" spans="2:47" x14ac:dyDescent="0.2">
      <c r="AA1007" s="31"/>
      <c r="AB1007" s="31"/>
      <c r="AC1007" s="31"/>
      <c r="AD1007" s="31"/>
      <c r="AE1007" s="31"/>
      <c r="AF1007" s="34"/>
      <c r="AG1007" s="32"/>
      <c r="AN1007" s="31"/>
      <c r="AO1007" s="31"/>
      <c r="AP1007" s="31"/>
      <c r="AQ1007" s="31"/>
      <c r="AR1007" s="31"/>
      <c r="AS1007" s="31"/>
      <c r="AT1007" s="31"/>
      <c r="AU1007" s="31"/>
    </row>
    <row r="1008" spans="2:47" x14ac:dyDescent="0.2">
      <c r="AA1008" s="31"/>
      <c r="AB1008" s="31"/>
      <c r="AC1008" s="31"/>
      <c r="AD1008" s="31"/>
      <c r="AE1008" s="31"/>
      <c r="AF1008" s="34"/>
      <c r="AG1008" s="32"/>
      <c r="AN1008" s="31"/>
      <c r="AO1008" s="31"/>
      <c r="AP1008" s="31"/>
      <c r="AQ1008" s="31"/>
      <c r="AR1008" s="31"/>
      <c r="AS1008" s="31"/>
      <c r="AT1008" s="31"/>
      <c r="AU1008" s="31"/>
    </row>
    <row r="1009" spans="27:47" x14ac:dyDescent="0.2">
      <c r="AA1009" s="31"/>
      <c r="AB1009" s="31"/>
      <c r="AC1009" s="31"/>
      <c r="AD1009" s="31"/>
      <c r="AE1009" s="31"/>
      <c r="AF1009" s="34"/>
      <c r="AG1009" s="32"/>
      <c r="AN1009" s="31"/>
      <c r="AO1009" s="31"/>
      <c r="AP1009" s="31"/>
      <c r="AQ1009" s="31"/>
      <c r="AR1009" s="31"/>
      <c r="AS1009" s="31"/>
      <c r="AT1009" s="31"/>
      <c r="AU1009" s="31"/>
    </row>
    <row r="1010" spans="27:47" x14ac:dyDescent="0.2">
      <c r="AA1010" s="31"/>
      <c r="AB1010" s="31"/>
      <c r="AC1010" s="31"/>
      <c r="AD1010" s="31"/>
      <c r="AE1010" s="31"/>
      <c r="AF1010" s="34"/>
      <c r="AG1010" s="32"/>
      <c r="AN1010" s="31"/>
      <c r="AO1010" s="31"/>
      <c r="AP1010" s="31"/>
      <c r="AQ1010" s="31"/>
      <c r="AR1010" s="31"/>
      <c r="AS1010" s="31"/>
      <c r="AT1010" s="31"/>
      <c r="AU1010" s="31"/>
    </row>
    <row r="1011" spans="27:47" x14ac:dyDescent="0.2">
      <c r="AA1011" s="31"/>
      <c r="AB1011" s="31"/>
      <c r="AC1011" s="31"/>
      <c r="AD1011" s="31"/>
      <c r="AE1011" s="31"/>
      <c r="AF1011" s="34"/>
      <c r="AG1011" s="32"/>
      <c r="AN1011" s="31"/>
      <c r="AO1011" s="31"/>
      <c r="AP1011" s="31"/>
      <c r="AQ1011" s="31"/>
      <c r="AR1011" s="31"/>
      <c r="AS1011" s="31"/>
      <c r="AT1011" s="31"/>
      <c r="AU1011" s="31"/>
    </row>
    <row r="1012" spans="27:47" x14ac:dyDescent="0.2">
      <c r="AA1012" s="31"/>
      <c r="AB1012" s="31"/>
      <c r="AC1012" s="31"/>
      <c r="AD1012" s="31"/>
      <c r="AE1012" s="31"/>
      <c r="AF1012" s="34"/>
      <c r="AG1012" s="32"/>
      <c r="AN1012" s="31"/>
      <c r="AO1012" s="31"/>
      <c r="AP1012" s="31"/>
      <c r="AQ1012" s="31"/>
      <c r="AR1012" s="31"/>
      <c r="AS1012" s="31"/>
      <c r="AT1012" s="31"/>
      <c r="AU1012" s="31"/>
    </row>
    <row r="1013" spans="27:47" x14ac:dyDescent="0.2">
      <c r="AA1013" s="31"/>
      <c r="AB1013" s="31"/>
      <c r="AC1013" s="31"/>
      <c r="AD1013" s="31"/>
      <c r="AE1013" s="31"/>
      <c r="AF1013" s="34"/>
      <c r="AG1013" s="32"/>
      <c r="AN1013" s="31"/>
      <c r="AO1013" s="31"/>
      <c r="AP1013" s="31"/>
      <c r="AQ1013" s="31"/>
      <c r="AR1013" s="31"/>
      <c r="AS1013" s="31"/>
      <c r="AT1013" s="31"/>
      <c r="AU1013" s="31"/>
    </row>
    <row r="1014" spans="27:47" x14ac:dyDescent="0.2">
      <c r="AA1014" s="31"/>
      <c r="AB1014" s="31"/>
      <c r="AC1014" s="31"/>
      <c r="AD1014" s="31"/>
      <c r="AE1014" s="31"/>
      <c r="AF1014" s="34"/>
      <c r="AG1014" s="32"/>
      <c r="AN1014" s="31"/>
      <c r="AO1014" s="31"/>
      <c r="AP1014" s="31"/>
      <c r="AQ1014" s="31"/>
      <c r="AR1014" s="31"/>
      <c r="AS1014" s="31"/>
      <c r="AT1014" s="31"/>
      <c r="AU1014" s="31"/>
    </row>
    <row r="1015" spans="27:47" x14ac:dyDescent="0.2">
      <c r="AA1015" s="31"/>
      <c r="AB1015" s="31"/>
      <c r="AC1015" s="31"/>
      <c r="AD1015" s="31"/>
      <c r="AE1015" s="31"/>
      <c r="AF1015" s="34"/>
      <c r="AG1015" s="32"/>
      <c r="AN1015" s="31"/>
      <c r="AO1015" s="31"/>
      <c r="AP1015" s="31"/>
      <c r="AQ1015" s="31"/>
      <c r="AR1015" s="31"/>
      <c r="AS1015" s="31"/>
      <c r="AT1015" s="31"/>
      <c r="AU1015" s="31"/>
    </row>
    <row r="1016" spans="27:47" x14ac:dyDescent="0.2">
      <c r="AA1016" s="31"/>
      <c r="AB1016" s="31"/>
      <c r="AC1016" s="31"/>
      <c r="AD1016" s="31"/>
      <c r="AE1016" s="31"/>
      <c r="AF1016" s="34"/>
      <c r="AG1016" s="32"/>
      <c r="AN1016" s="31"/>
      <c r="AO1016" s="31"/>
      <c r="AP1016" s="31"/>
      <c r="AQ1016" s="31"/>
      <c r="AR1016" s="31"/>
      <c r="AS1016" s="31"/>
      <c r="AT1016" s="31"/>
      <c r="AU1016" s="31"/>
    </row>
    <row r="1017" spans="27:47" x14ac:dyDescent="0.2">
      <c r="AA1017" s="31"/>
      <c r="AB1017" s="31"/>
      <c r="AC1017" s="31"/>
      <c r="AD1017" s="31"/>
      <c r="AE1017" s="31"/>
      <c r="AF1017" s="34"/>
      <c r="AG1017" s="32"/>
      <c r="AN1017" s="31"/>
      <c r="AO1017" s="31"/>
      <c r="AP1017" s="31"/>
      <c r="AQ1017" s="31"/>
      <c r="AR1017" s="31"/>
      <c r="AS1017" s="31"/>
      <c r="AT1017" s="31"/>
      <c r="AU1017" s="31"/>
    </row>
    <row r="1018" spans="27:47" x14ac:dyDescent="0.2">
      <c r="AA1018" s="31"/>
      <c r="AB1018" s="31"/>
      <c r="AC1018" s="31"/>
      <c r="AD1018" s="31"/>
      <c r="AE1018" s="31"/>
      <c r="AF1018" s="34"/>
      <c r="AG1018" s="32"/>
      <c r="AN1018" s="31"/>
      <c r="AO1018" s="31"/>
      <c r="AP1018" s="31"/>
      <c r="AQ1018" s="31"/>
      <c r="AR1018" s="31"/>
      <c r="AS1018" s="31"/>
      <c r="AT1018" s="31"/>
      <c r="AU1018" s="31"/>
    </row>
    <row r="1019" spans="27:47" x14ac:dyDescent="0.2">
      <c r="AA1019" s="31"/>
      <c r="AB1019" s="31"/>
      <c r="AC1019" s="31"/>
      <c r="AD1019" s="31"/>
      <c r="AE1019" s="31"/>
      <c r="AF1019" s="34"/>
      <c r="AG1019" s="32"/>
      <c r="AN1019" s="31"/>
      <c r="AO1019" s="31"/>
      <c r="AP1019" s="31"/>
      <c r="AQ1019" s="31"/>
      <c r="AR1019" s="31"/>
      <c r="AS1019" s="31"/>
      <c r="AT1019" s="31"/>
      <c r="AU1019" s="31"/>
    </row>
    <row r="1020" spans="27:47" x14ac:dyDescent="0.2">
      <c r="AA1020" s="31"/>
      <c r="AB1020" s="31"/>
      <c r="AC1020" s="31"/>
      <c r="AD1020" s="31"/>
      <c r="AE1020" s="31"/>
      <c r="AF1020" s="34"/>
      <c r="AG1020" s="32"/>
      <c r="AN1020" s="31"/>
      <c r="AO1020" s="31"/>
      <c r="AP1020" s="31"/>
      <c r="AQ1020" s="31"/>
      <c r="AR1020" s="31"/>
      <c r="AS1020" s="31"/>
      <c r="AT1020" s="31"/>
      <c r="AU1020" s="31"/>
    </row>
    <row r="1021" spans="27:47" x14ac:dyDescent="0.2">
      <c r="AA1021" s="31"/>
      <c r="AB1021" s="31"/>
      <c r="AC1021" s="31"/>
      <c r="AD1021" s="31"/>
      <c r="AE1021" s="31"/>
      <c r="AF1021" s="34"/>
      <c r="AG1021" s="32"/>
      <c r="AN1021" s="31"/>
      <c r="AO1021" s="31"/>
      <c r="AP1021" s="31"/>
      <c r="AQ1021" s="31"/>
      <c r="AR1021" s="31"/>
      <c r="AS1021" s="31"/>
      <c r="AT1021" s="31"/>
      <c r="AU1021" s="31"/>
    </row>
    <row r="1022" spans="27:47" x14ac:dyDescent="0.2">
      <c r="AA1022" s="31"/>
      <c r="AB1022" s="31"/>
      <c r="AC1022" s="31"/>
      <c r="AD1022" s="31"/>
      <c r="AE1022" s="31"/>
      <c r="AF1022" s="34"/>
      <c r="AG1022" s="32"/>
      <c r="AN1022" s="31"/>
      <c r="AO1022" s="31"/>
      <c r="AP1022" s="31"/>
      <c r="AQ1022" s="31"/>
      <c r="AR1022" s="31"/>
      <c r="AS1022" s="31"/>
      <c r="AT1022" s="31"/>
      <c r="AU1022" s="31"/>
    </row>
    <row r="1023" spans="27:47" x14ac:dyDescent="0.2">
      <c r="AA1023" s="31"/>
      <c r="AB1023" s="31"/>
      <c r="AC1023" s="31"/>
      <c r="AD1023" s="31"/>
      <c r="AE1023" s="31"/>
      <c r="AF1023" s="34"/>
      <c r="AG1023" s="32"/>
      <c r="AN1023" s="31"/>
      <c r="AO1023" s="31"/>
      <c r="AP1023" s="31"/>
      <c r="AQ1023" s="31"/>
      <c r="AR1023" s="31"/>
      <c r="AS1023" s="31"/>
      <c r="AT1023" s="31"/>
      <c r="AU1023" s="31"/>
    </row>
    <row r="1024" spans="27:47" x14ac:dyDescent="0.2">
      <c r="AA1024" s="31"/>
      <c r="AB1024" s="31"/>
      <c r="AC1024" s="31"/>
      <c r="AD1024" s="31"/>
      <c r="AE1024" s="31"/>
      <c r="AF1024" s="34"/>
      <c r="AG1024" s="32"/>
      <c r="AN1024" s="31"/>
      <c r="AO1024" s="31"/>
      <c r="AP1024" s="31"/>
      <c r="AQ1024" s="31"/>
      <c r="AR1024" s="31"/>
      <c r="AS1024" s="31"/>
      <c r="AT1024" s="31"/>
      <c r="AU1024" s="31"/>
    </row>
    <row r="1025" spans="27:47" x14ac:dyDescent="0.2">
      <c r="AA1025" s="31"/>
      <c r="AB1025" s="31"/>
      <c r="AC1025" s="31"/>
      <c r="AD1025" s="31"/>
      <c r="AE1025" s="31"/>
      <c r="AF1025" s="34"/>
      <c r="AG1025" s="32"/>
      <c r="AN1025" s="31"/>
      <c r="AO1025" s="31"/>
      <c r="AP1025" s="31"/>
      <c r="AQ1025" s="31"/>
      <c r="AR1025" s="31"/>
      <c r="AS1025" s="31"/>
      <c r="AT1025" s="31"/>
      <c r="AU1025" s="31"/>
    </row>
    <row r="1026" spans="27:47" x14ac:dyDescent="0.2">
      <c r="AA1026" s="31"/>
      <c r="AB1026" s="31"/>
      <c r="AC1026" s="31"/>
      <c r="AD1026" s="31"/>
      <c r="AE1026" s="31"/>
      <c r="AF1026" s="34"/>
      <c r="AG1026" s="32"/>
      <c r="AN1026" s="31"/>
      <c r="AO1026" s="31"/>
      <c r="AP1026" s="31"/>
      <c r="AQ1026" s="31"/>
      <c r="AR1026" s="31"/>
      <c r="AS1026" s="31"/>
      <c r="AT1026" s="31"/>
      <c r="AU1026" s="31"/>
    </row>
    <row r="1027" spans="27:47" x14ac:dyDescent="0.2">
      <c r="AA1027" s="31"/>
      <c r="AB1027" s="31"/>
      <c r="AC1027" s="31"/>
      <c r="AD1027" s="31"/>
      <c r="AE1027" s="31"/>
      <c r="AF1027" s="34"/>
      <c r="AG1027" s="32"/>
      <c r="AN1027" s="31"/>
      <c r="AO1027" s="31"/>
      <c r="AP1027" s="31"/>
      <c r="AQ1027" s="31"/>
      <c r="AR1027" s="31"/>
      <c r="AS1027" s="31"/>
      <c r="AT1027" s="31"/>
      <c r="AU1027" s="31"/>
    </row>
    <row r="1028" spans="27:47" x14ac:dyDescent="0.2">
      <c r="AA1028" s="31"/>
      <c r="AB1028" s="31"/>
      <c r="AC1028" s="31"/>
      <c r="AD1028" s="31"/>
      <c r="AE1028" s="31"/>
      <c r="AF1028" s="34"/>
      <c r="AG1028" s="32"/>
      <c r="AN1028" s="31"/>
      <c r="AO1028" s="31"/>
      <c r="AP1028" s="31"/>
      <c r="AQ1028" s="31"/>
      <c r="AR1028" s="31"/>
      <c r="AS1028" s="31"/>
      <c r="AT1028" s="31"/>
      <c r="AU1028" s="31"/>
    </row>
    <row r="1029" spans="27:47" x14ac:dyDescent="0.2">
      <c r="AA1029" s="31"/>
      <c r="AB1029" s="31"/>
      <c r="AC1029" s="31"/>
      <c r="AD1029" s="31"/>
      <c r="AE1029" s="31"/>
      <c r="AF1029" s="34"/>
      <c r="AG1029" s="32"/>
      <c r="AN1029" s="31"/>
      <c r="AO1029" s="31"/>
      <c r="AP1029" s="31"/>
      <c r="AQ1029" s="31"/>
      <c r="AR1029" s="31"/>
      <c r="AS1029" s="31"/>
      <c r="AT1029" s="31"/>
      <c r="AU1029" s="31"/>
    </row>
    <row r="1030" spans="27:47" x14ac:dyDescent="0.2">
      <c r="AA1030" s="31"/>
      <c r="AB1030" s="31"/>
      <c r="AC1030" s="31"/>
      <c r="AD1030" s="31"/>
      <c r="AE1030" s="31"/>
      <c r="AF1030" s="34"/>
      <c r="AG1030" s="32"/>
      <c r="AN1030" s="31"/>
      <c r="AO1030" s="31"/>
      <c r="AP1030" s="31"/>
      <c r="AQ1030" s="31"/>
      <c r="AR1030" s="31"/>
      <c r="AS1030" s="31"/>
      <c r="AT1030" s="31"/>
      <c r="AU1030" s="31"/>
    </row>
    <row r="1031" spans="27:47" x14ac:dyDescent="0.2">
      <c r="AA1031" s="31"/>
      <c r="AB1031" s="31"/>
      <c r="AC1031" s="31"/>
      <c r="AD1031" s="31"/>
      <c r="AE1031" s="31"/>
      <c r="AF1031" s="34"/>
      <c r="AG1031" s="32"/>
      <c r="AN1031" s="31"/>
      <c r="AO1031" s="31"/>
      <c r="AP1031" s="31"/>
      <c r="AQ1031" s="31"/>
      <c r="AR1031" s="31"/>
      <c r="AS1031" s="31"/>
      <c r="AT1031" s="31"/>
      <c r="AU1031" s="31"/>
    </row>
    <row r="1032" spans="27:47" x14ac:dyDescent="0.2">
      <c r="AA1032" s="31"/>
      <c r="AB1032" s="31"/>
      <c r="AC1032" s="31"/>
      <c r="AD1032" s="31"/>
      <c r="AE1032" s="31"/>
      <c r="AF1032" s="34"/>
      <c r="AG1032" s="32"/>
      <c r="AN1032" s="31"/>
      <c r="AO1032" s="31"/>
      <c r="AP1032" s="31"/>
      <c r="AQ1032" s="31"/>
      <c r="AR1032" s="31"/>
      <c r="AS1032" s="31"/>
      <c r="AT1032" s="31"/>
      <c r="AU1032" s="31"/>
    </row>
    <row r="1033" spans="27:47" x14ac:dyDescent="0.2">
      <c r="AA1033" s="31"/>
      <c r="AB1033" s="31"/>
      <c r="AC1033" s="31"/>
      <c r="AD1033" s="31"/>
      <c r="AE1033" s="31"/>
      <c r="AF1033" s="34"/>
      <c r="AG1033" s="32"/>
      <c r="AN1033" s="31"/>
      <c r="AO1033" s="31"/>
      <c r="AP1033" s="31"/>
      <c r="AQ1033" s="31"/>
      <c r="AR1033" s="31"/>
      <c r="AS1033" s="31"/>
      <c r="AT1033" s="31"/>
      <c r="AU1033" s="31"/>
    </row>
    <row r="1034" spans="27:47" x14ac:dyDescent="0.2">
      <c r="AA1034" s="31"/>
      <c r="AB1034" s="31"/>
      <c r="AC1034" s="31"/>
      <c r="AD1034" s="31"/>
      <c r="AE1034" s="31"/>
      <c r="AF1034" s="34"/>
      <c r="AG1034" s="32"/>
      <c r="AN1034" s="31"/>
      <c r="AO1034" s="31"/>
      <c r="AP1034" s="31"/>
      <c r="AQ1034" s="31"/>
      <c r="AR1034" s="31"/>
      <c r="AS1034" s="31"/>
      <c r="AT1034" s="31"/>
      <c r="AU1034" s="31"/>
    </row>
    <row r="1035" spans="27:47" x14ac:dyDescent="0.2">
      <c r="AA1035" s="31"/>
      <c r="AB1035" s="31"/>
      <c r="AC1035" s="31"/>
      <c r="AD1035" s="31"/>
      <c r="AE1035" s="31"/>
      <c r="AF1035" s="34"/>
      <c r="AG1035" s="32"/>
      <c r="AN1035" s="31"/>
      <c r="AO1035" s="31"/>
      <c r="AP1035" s="31"/>
      <c r="AQ1035" s="31"/>
      <c r="AR1035" s="31"/>
      <c r="AS1035" s="31"/>
      <c r="AT1035" s="31"/>
      <c r="AU1035" s="31"/>
    </row>
    <row r="1036" spans="27:47" x14ac:dyDescent="0.2">
      <c r="AA1036" s="31"/>
      <c r="AB1036" s="31"/>
      <c r="AC1036" s="31"/>
      <c r="AD1036" s="31"/>
      <c r="AE1036" s="31"/>
      <c r="AF1036" s="34"/>
      <c r="AG1036" s="32"/>
      <c r="AN1036" s="31"/>
      <c r="AO1036" s="31"/>
      <c r="AP1036" s="31"/>
      <c r="AQ1036" s="31"/>
      <c r="AR1036" s="31"/>
      <c r="AS1036" s="31"/>
      <c r="AT1036" s="31"/>
      <c r="AU1036" s="31"/>
    </row>
    <row r="1037" spans="27:47" x14ac:dyDescent="0.2">
      <c r="AA1037" s="31"/>
      <c r="AB1037" s="31"/>
      <c r="AC1037" s="31"/>
      <c r="AD1037" s="31"/>
      <c r="AE1037" s="31"/>
      <c r="AF1037" s="34"/>
      <c r="AG1037" s="32"/>
      <c r="AN1037" s="31"/>
      <c r="AO1037" s="31"/>
      <c r="AP1037" s="31"/>
      <c r="AQ1037" s="31"/>
      <c r="AR1037" s="31"/>
      <c r="AS1037" s="31"/>
      <c r="AT1037" s="31"/>
      <c r="AU1037" s="31"/>
    </row>
    <row r="1038" spans="27:47" x14ac:dyDescent="0.2">
      <c r="AA1038" s="31"/>
      <c r="AB1038" s="31"/>
      <c r="AC1038" s="31"/>
      <c r="AD1038" s="31"/>
      <c r="AE1038" s="31"/>
      <c r="AF1038" s="34"/>
      <c r="AG1038" s="32"/>
      <c r="AN1038" s="31"/>
      <c r="AO1038" s="31"/>
      <c r="AP1038" s="31"/>
      <c r="AQ1038" s="31"/>
      <c r="AR1038" s="31"/>
      <c r="AS1038" s="31"/>
      <c r="AT1038" s="31"/>
      <c r="AU1038" s="31"/>
    </row>
    <row r="1039" spans="27:47" x14ac:dyDescent="0.2">
      <c r="AA1039" s="31"/>
      <c r="AB1039" s="31"/>
      <c r="AC1039" s="31"/>
      <c r="AD1039" s="31"/>
      <c r="AE1039" s="31"/>
      <c r="AF1039" s="34"/>
      <c r="AG1039" s="32"/>
      <c r="AN1039" s="31"/>
      <c r="AO1039" s="31"/>
      <c r="AP1039" s="31"/>
      <c r="AQ1039" s="31"/>
      <c r="AR1039" s="31"/>
      <c r="AS1039" s="31"/>
      <c r="AT1039" s="31"/>
      <c r="AU1039" s="31"/>
    </row>
    <row r="1040" spans="27:47" x14ac:dyDescent="0.2">
      <c r="AA1040" s="31"/>
      <c r="AB1040" s="31"/>
      <c r="AC1040" s="31"/>
      <c r="AD1040" s="31"/>
      <c r="AE1040" s="31"/>
      <c r="AF1040" s="34"/>
      <c r="AG1040" s="32"/>
      <c r="AN1040" s="31"/>
      <c r="AO1040" s="31"/>
      <c r="AP1040" s="31"/>
      <c r="AQ1040" s="31"/>
      <c r="AR1040" s="31"/>
      <c r="AS1040" s="31"/>
      <c r="AT1040" s="31"/>
      <c r="AU1040" s="31"/>
    </row>
    <row r="1041" spans="27:47" x14ac:dyDescent="0.2">
      <c r="AA1041" s="31"/>
      <c r="AB1041" s="31"/>
      <c r="AC1041" s="31"/>
      <c r="AD1041" s="31"/>
      <c r="AE1041" s="31"/>
      <c r="AF1041" s="34"/>
      <c r="AG1041" s="32"/>
      <c r="AN1041" s="31"/>
      <c r="AO1041" s="31"/>
      <c r="AP1041" s="31"/>
      <c r="AQ1041" s="31"/>
      <c r="AR1041" s="31"/>
      <c r="AS1041" s="31"/>
      <c r="AT1041" s="31"/>
      <c r="AU1041" s="31"/>
    </row>
    <row r="1042" spans="27:47" x14ac:dyDescent="0.2">
      <c r="AA1042" s="31"/>
      <c r="AB1042" s="31"/>
      <c r="AC1042" s="31"/>
      <c r="AD1042" s="31"/>
      <c r="AE1042" s="31"/>
      <c r="AF1042" s="34"/>
      <c r="AG1042" s="32"/>
      <c r="AN1042" s="31"/>
      <c r="AO1042" s="31"/>
      <c r="AP1042" s="31"/>
      <c r="AQ1042" s="31"/>
      <c r="AR1042" s="31"/>
      <c r="AS1042" s="31"/>
      <c r="AT1042" s="31"/>
      <c r="AU1042" s="31"/>
    </row>
    <row r="1043" spans="27:47" x14ac:dyDescent="0.2">
      <c r="AA1043" s="31"/>
      <c r="AB1043" s="31"/>
      <c r="AC1043" s="31"/>
      <c r="AD1043" s="31"/>
      <c r="AE1043" s="31"/>
      <c r="AF1043" s="34"/>
      <c r="AG1043" s="32"/>
      <c r="AN1043" s="31"/>
      <c r="AO1043" s="31"/>
      <c r="AP1043" s="31"/>
      <c r="AQ1043" s="31"/>
      <c r="AR1043" s="31"/>
      <c r="AS1043" s="31"/>
      <c r="AT1043" s="31"/>
      <c r="AU1043" s="31"/>
    </row>
    <row r="1044" spans="27:47" x14ac:dyDescent="0.2">
      <c r="AA1044" s="31"/>
      <c r="AB1044" s="31"/>
      <c r="AC1044" s="31"/>
      <c r="AD1044" s="31"/>
      <c r="AE1044" s="31"/>
      <c r="AF1044" s="34"/>
      <c r="AG1044" s="32"/>
      <c r="AN1044" s="31"/>
      <c r="AO1044" s="31"/>
      <c r="AP1044" s="31"/>
      <c r="AQ1044" s="31"/>
      <c r="AR1044" s="31"/>
      <c r="AS1044" s="31"/>
      <c r="AT1044" s="31"/>
      <c r="AU1044" s="31"/>
    </row>
    <row r="1045" spans="27:47" x14ac:dyDescent="0.2">
      <c r="AA1045" s="31"/>
      <c r="AB1045" s="31"/>
      <c r="AC1045" s="31"/>
      <c r="AD1045" s="31"/>
      <c r="AE1045" s="31"/>
      <c r="AF1045" s="34"/>
      <c r="AG1045" s="32"/>
      <c r="AN1045" s="31"/>
      <c r="AO1045" s="31"/>
      <c r="AP1045" s="31"/>
      <c r="AQ1045" s="31"/>
      <c r="AR1045" s="31"/>
      <c r="AS1045" s="31"/>
      <c r="AT1045" s="31"/>
      <c r="AU1045" s="31"/>
    </row>
    <row r="1046" spans="27:47" x14ac:dyDescent="0.2">
      <c r="AA1046" s="31"/>
      <c r="AB1046" s="31"/>
      <c r="AC1046" s="31"/>
      <c r="AD1046" s="31"/>
      <c r="AE1046" s="31"/>
      <c r="AF1046" s="34"/>
      <c r="AG1046" s="32"/>
      <c r="AN1046" s="31"/>
      <c r="AO1046" s="31"/>
      <c r="AP1046" s="31"/>
      <c r="AQ1046" s="31"/>
      <c r="AR1046" s="31"/>
      <c r="AS1046" s="31"/>
      <c r="AT1046" s="31"/>
      <c r="AU1046" s="31"/>
    </row>
    <row r="1047" spans="27:47" x14ac:dyDescent="0.2">
      <c r="AA1047" s="31"/>
      <c r="AB1047" s="31"/>
      <c r="AC1047" s="31"/>
      <c r="AD1047" s="31"/>
      <c r="AE1047" s="31"/>
      <c r="AF1047" s="34"/>
      <c r="AG1047" s="32"/>
      <c r="AN1047" s="31"/>
      <c r="AO1047" s="31"/>
      <c r="AP1047" s="31"/>
      <c r="AQ1047" s="31"/>
      <c r="AR1047" s="31"/>
      <c r="AS1047" s="31"/>
      <c r="AT1047" s="31"/>
      <c r="AU1047" s="31"/>
    </row>
    <row r="1048" spans="27:47" x14ac:dyDescent="0.2">
      <c r="AA1048" s="31"/>
      <c r="AB1048" s="31"/>
      <c r="AC1048" s="31"/>
      <c r="AD1048" s="31"/>
      <c r="AE1048" s="31"/>
      <c r="AF1048" s="34"/>
      <c r="AG1048" s="32"/>
      <c r="AN1048" s="31"/>
      <c r="AO1048" s="31"/>
      <c r="AP1048" s="31"/>
      <c r="AQ1048" s="31"/>
      <c r="AR1048" s="31"/>
      <c r="AS1048" s="31"/>
      <c r="AT1048" s="31"/>
      <c r="AU1048" s="31"/>
    </row>
    <row r="1049" spans="27:47" x14ac:dyDescent="0.2">
      <c r="AA1049" s="31"/>
      <c r="AB1049" s="31"/>
      <c r="AC1049" s="31"/>
      <c r="AD1049" s="31"/>
      <c r="AE1049" s="31"/>
      <c r="AF1049" s="34"/>
      <c r="AG1049" s="32"/>
      <c r="AN1049" s="31"/>
      <c r="AO1049" s="31"/>
      <c r="AP1049" s="31"/>
      <c r="AQ1049" s="31"/>
      <c r="AR1049" s="31"/>
      <c r="AS1049" s="31"/>
      <c r="AT1049" s="31"/>
      <c r="AU1049" s="31"/>
    </row>
    <row r="1050" spans="27:47" x14ac:dyDescent="0.2">
      <c r="AA1050" s="31"/>
      <c r="AB1050" s="31"/>
      <c r="AC1050" s="31"/>
      <c r="AD1050" s="31"/>
      <c r="AE1050" s="31"/>
      <c r="AF1050" s="34"/>
      <c r="AG1050" s="32"/>
      <c r="AN1050" s="31"/>
      <c r="AO1050" s="31"/>
      <c r="AP1050" s="31"/>
      <c r="AQ1050" s="31"/>
      <c r="AR1050" s="31"/>
      <c r="AS1050" s="31"/>
      <c r="AT1050" s="31"/>
      <c r="AU1050" s="31"/>
    </row>
    <row r="1051" spans="27:47" x14ac:dyDescent="0.2">
      <c r="AA1051" s="31"/>
      <c r="AB1051" s="31"/>
      <c r="AC1051" s="31"/>
      <c r="AD1051" s="31"/>
      <c r="AE1051" s="31"/>
      <c r="AF1051" s="34"/>
      <c r="AG1051" s="32"/>
      <c r="AN1051" s="31"/>
      <c r="AO1051" s="31"/>
      <c r="AP1051" s="31"/>
      <c r="AQ1051" s="31"/>
      <c r="AR1051" s="31"/>
      <c r="AS1051" s="31"/>
      <c r="AT1051" s="31"/>
      <c r="AU1051" s="31"/>
    </row>
    <row r="1052" spans="27:47" x14ac:dyDescent="0.2">
      <c r="AA1052" s="31"/>
      <c r="AB1052" s="31"/>
      <c r="AC1052" s="31"/>
      <c r="AD1052" s="31"/>
      <c r="AE1052" s="31"/>
      <c r="AF1052" s="34"/>
      <c r="AG1052" s="32"/>
      <c r="AN1052" s="31"/>
      <c r="AO1052" s="31"/>
      <c r="AP1052" s="31"/>
      <c r="AQ1052" s="31"/>
      <c r="AR1052" s="31"/>
      <c r="AS1052" s="31"/>
      <c r="AT1052" s="31"/>
      <c r="AU1052" s="31"/>
    </row>
    <row r="1053" spans="27:47" x14ac:dyDescent="0.2">
      <c r="AA1053" s="31"/>
      <c r="AB1053" s="31"/>
      <c r="AC1053" s="31"/>
      <c r="AD1053" s="31"/>
      <c r="AE1053" s="31"/>
      <c r="AF1053" s="34"/>
      <c r="AG1053" s="32"/>
      <c r="AN1053" s="31"/>
      <c r="AO1053" s="31"/>
      <c r="AP1053" s="31"/>
      <c r="AQ1053" s="31"/>
      <c r="AR1053" s="31"/>
      <c r="AS1053" s="31"/>
      <c r="AT1053" s="31"/>
      <c r="AU1053" s="31"/>
    </row>
    <row r="1054" spans="27:47" x14ac:dyDescent="0.2">
      <c r="AA1054" s="31"/>
      <c r="AB1054" s="31"/>
      <c r="AC1054" s="31"/>
      <c r="AD1054" s="31"/>
      <c r="AE1054" s="31"/>
      <c r="AF1054" s="34"/>
      <c r="AG1054" s="32"/>
      <c r="AN1054" s="31"/>
      <c r="AO1054" s="31"/>
      <c r="AP1054" s="31"/>
      <c r="AQ1054" s="31"/>
      <c r="AR1054" s="31"/>
      <c r="AS1054" s="31"/>
      <c r="AT1054" s="31"/>
      <c r="AU1054" s="31"/>
    </row>
    <row r="1055" spans="27:47" x14ac:dyDescent="0.2">
      <c r="AA1055" s="31"/>
      <c r="AB1055" s="31"/>
      <c r="AC1055" s="31"/>
      <c r="AD1055" s="31"/>
      <c r="AE1055" s="31"/>
      <c r="AF1055" s="34"/>
      <c r="AG1055" s="32"/>
      <c r="AN1055" s="31"/>
      <c r="AO1055" s="31"/>
      <c r="AP1055" s="31"/>
      <c r="AQ1055" s="31"/>
      <c r="AR1055" s="31"/>
      <c r="AS1055" s="31"/>
      <c r="AT1055" s="31"/>
      <c r="AU1055" s="31"/>
    </row>
    <row r="1056" spans="27:47" x14ac:dyDescent="0.2">
      <c r="AA1056" s="31"/>
      <c r="AB1056" s="31"/>
      <c r="AC1056" s="31"/>
      <c r="AD1056" s="31"/>
      <c r="AE1056" s="31"/>
      <c r="AF1056" s="34"/>
      <c r="AG1056" s="32"/>
      <c r="AN1056" s="31"/>
      <c r="AO1056" s="31"/>
      <c r="AP1056" s="31"/>
      <c r="AQ1056" s="31"/>
      <c r="AR1056" s="31"/>
      <c r="AS1056" s="31"/>
      <c r="AT1056" s="31"/>
      <c r="AU1056" s="31"/>
    </row>
    <row r="1057" spans="27:47" x14ac:dyDescent="0.2">
      <c r="AA1057" s="31"/>
      <c r="AB1057" s="31"/>
      <c r="AC1057" s="31"/>
      <c r="AD1057" s="31"/>
      <c r="AE1057" s="31"/>
      <c r="AF1057" s="34"/>
      <c r="AG1057" s="32"/>
      <c r="AN1057" s="31"/>
      <c r="AO1057" s="31"/>
      <c r="AP1057" s="31"/>
      <c r="AQ1057" s="31"/>
      <c r="AR1057" s="31"/>
      <c r="AS1057" s="31"/>
      <c r="AT1057" s="31"/>
      <c r="AU1057" s="31"/>
    </row>
    <row r="1058" spans="27:47" x14ac:dyDescent="0.2">
      <c r="AA1058" s="31"/>
      <c r="AB1058" s="31"/>
      <c r="AC1058" s="31"/>
      <c r="AD1058" s="31"/>
      <c r="AE1058" s="31"/>
      <c r="AF1058" s="34"/>
      <c r="AG1058" s="32"/>
      <c r="AN1058" s="31"/>
      <c r="AO1058" s="31"/>
      <c r="AP1058" s="31"/>
      <c r="AQ1058" s="31"/>
      <c r="AR1058" s="31"/>
      <c r="AS1058" s="31"/>
      <c r="AT1058" s="31"/>
      <c r="AU1058" s="31"/>
    </row>
    <row r="1059" spans="27:47" x14ac:dyDescent="0.2">
      <c r="AA1059" s="31"/>
      <c r="AB1059" s="31"/>
      <c r="AC1059" s="31"/>
      <c r="AD1059" s="31"/>
      <c r="AE1059" s="31"/>
      <c r="AF1059" s="34"/>
      <c r="AG1059" s="32"/>
      <c r="AN1059" s="31"/>
      <c r="AO1059" s="31"/>
      <c r="AP1059" s="31"/>
      <c r="AQ1059" s="31"/>
      <c r="AR1059" s="31"/>
      <c r="AS1059" s="31"/>
      <c r="AT1059" s="31"/>
      <c r="AU1059" s="31"/>
    </row>
    <row r="1060" spans="27:47" x14ac:dyDescent="0.2">
      <c r="AA1060" s="31"/>
      <c r="AB1060" s="31"/>
      <c r="AC1060" s="31"/>
      <c r="AD1060" s="31"/>
      <c r="AE1060" s="31"/>
      <c r="AF1060" s="34"/>
      <c r="AG1060" s="32"/>
      <c r="AN1060" s="31"/>
      <c r="AO1060" s="31"/>
      <c r="AP1060" s="31"/>
      <c r="AQ1060" s="31"/>
      <c r="AR1060" s="31"/>
      <c r="AS1060" s="31"/>
      <c r="AT1060" s="31"/>
      <c r="AU1060" s="31"/>
    </row>
    <row r="1061" spans="27:47" x14ac:dyDescent="0.2">
      <c r="AA1061" s="31"/>
      <c r="AB1061" s="31"/>
      <c r="AC1061" s="31"/>
      <c r="AD1061" s="31"/>
      <c r="AE1061" s="31"/>
      <c r="AF1061" s="34"/>
      <c r="AG1061" s="32"/>
      <c r="AN1061" s="31"/>
      <c r="AO1061" s="31"/>
      <c r="AP1061" s="31"/>
      <c r="AQ1061" s="31"/>
      <c r="AR1061" s="31"/>
      <c r="AS1061" s="31"/>
      <c r="AT1061" s="31"/>
      <c r="AU1061" s="31"/>
    </row>
    <row r="1062" spans="27:47" x14ac:dyDescent="0.2">
      <c r="AA1062" s="31"/>
      <c r="AB1062" s="31"/>
      <c r="AC1062" s="31"/>
      <c r="AD1062" s="31"/>
      <c r="AE1062" s="31"/>
      <c r="AF1062" s="34"/>
      <c r="AG1062" s="32"/>
      <c r="AN1062" s="31"/>
      <c r="AO1062" s="31"/>
      <c r="AP1062" s="31"/>
      <c r="AQ1062" s="31"/>
      <c r="AR1062" s="31"/>
      <c r="AS1062" s="31"/>
      <c r="AT1062" s="31"/>
      <c r="AU1062" s="31"/>
    </row>
    <row r="1063" spans="27:47" x14ac:dyDescent="0.2">
      <c r="AA1063" s="31"/>
      <c r="AB1063" s="31"/>
      <c r="AC1063" s="31"/>
      <c r="AD1063" s="31"/>
      <c r="AE1063" s="31"/>
      <c r="AF1063" s="34"/>
      <c r="AG1063" s="32"/>
      <c r="AN1063" s="31"/>
      <c r="AO1063" s="31"/>
      <c r="AP1063" s="31"/>
      <c r="AQ1063" s="31"/>
      <c r="AR1063" s="31"/>
      <c r="AS1063" s="31"/>
      <c r="AT1063" s="31"/>
      <c r="AU1063" s="31"/>
    </row>
    <row r="1064" spans="27:47" x14ac:dyDescent="0.2">
      <c r="AA1064" s="31"/>
      <c r="AB1064" s="31"/>
      <c r="AC1064" s="31"/>
      <c r="AD1064" s="31"/>
      <c r="AE1064" s="31"/>
      <c r="AF1064" s="34"/>
      <c r="AG1064" s="32"/>
      <c r="AN1064" s="31"/>
      <c r="AO1064" s="31"/>
      <c r="AP1064" s="31"/>
      <c r="AQ1064" s="31"/>
      <c r="AR1064" s="31"/>
      <c r="AS1064" s="31"/>
      <c r="AT1064" s="31"/>
      <c r="AU1064" s="31"/>
    </row>
    <row r="1065" spans="27:47" x14ac:dyDescent="0.2">
      <c r="AA1065" s="31"/>
      <c r="AB1065" s="31"/>
      <c r="AC1065" s="31"/>
      <c r="AD1065" s="31"/>
      <c r="AE1065" s="31"/>
      <c r="AF1065" s="34"/>
      <c r="AG1065" s="32"/>
      <c r="AN1065" s="31"/>
      <c r="AO1065" s="31"/>
      <c r="AP1065" s="31"/>
      <c r="AQ1065" s="31"/>
      <c r="AR1065" s="31"/>
      <c r="AS1065" s="31"/>
      <c r="AT1065" s="31"/>
      <c r="AU1065" s="31"/>
    </row>
    <row r="1066" spans="27:47" x14ac:dyDescent="0.2">
      <c r="AA1066" s="31"/>
      <c r="AB1066" s="31"/>
      <c r="AC1066" s="31"/>
      <c r="AD1066" s="31"/>
      <c r="AE1066" s="31"/>
      <c r="AF1066" s="34"/>
      <c r="AG1066" s="32"/>
      <c r="AN1066" s="31"/>
      <c r="AO1066" s="31"/>
      <c r="AP1066" s="31"/>
      <c r="AQ1066" s="31"/>
      <c r="AR1066" s="31"/>
      <c r="AS1066" s="31"/>
      <c r="AT1066" s="31"/>
      <c r="AU1066" s="31"/>
    </row>
    <row r="1067" spans="27:47" x14ac:dyDescent="0.2">
      <c r="AA1067" s="31"/>
      <c r="AB1067" s="31"/>
      <c r="AC1067" s="31"/>
      <c r="AD1067" s="31"/>
      <c r="AE1067" s="31"/>
      <c r="AF1067" s="34"/>
      <c r="AG1067" s="32"/>
      <c r="AN1067" s="31"/>
      <c r="AO1067" s="31"/>
      <c r="AP1067" s="31"/>
      <c r="AQ1067" s="31"/>
      <c r="AR1067" s="31"/>
      <c r="AS1067" s="31"/>
      <c r="AT1067" s="31"/>
      <c r="AU1067" s="31"/>
    </row>
  </sheetData>
  <sortState xmlns:xlrd2="http://schemas.microsoft.com/office/spreadsheetml/2017/richdata2" ref="A21:AV222">
    <sortCondition ref="C21:C222"/>
  </sortState>
  <phoneticPr fontId="8" type="noConversion"/>
  <hyperlinks>
    <hyperlink ref="H3396" r:id="rId1" display="http://vsolj.cetus-net.org/bulletin.html"/>
    <hyperlink ref="H64878" r:id="rId2" display="http://vsolj.cetus-net.org/bulletin.html"/>
    <hyperlink ref="H64871" r:id="rId3" display="http://vsolj.cetus-net.org/bulletin.html"/>
    <hyperlink ref="I64878" r:id="rId4" display="http://vsolj.cetus-net.org/bulletin.html"/>
    <hyperlink ref="H64875" r:id="rId5" display="https://www.aavso.org/ejaavso"/>
    <hyperlink ref="H64970" r:id="rId6" display="http://vsolj.cetus-net.org/bulletin.html"/>
    <hyperlink ref="H64963" r:id="rId7" display="https://www.aavso.org/ejaavso"/>
    <hyperlink ref="I64970" r:id="rId8" display="http://vsolj.cetus-net.org/bulletin.html"/>
    <hyperlink ref="H64967" r:id="rId9" display="https://www.aavso.org/ejaavso"/>
    <hyperlink ref="H2808" r:id="rId10" display="http://vsolj.cetus-net.org/bulletin.html"/>
    <hyperlink ref="I2808" r:id="rId11" display="http://vsolj.cetus-net.org/bulletin.html"/>
    <hyperlink ref="AP2988" r:id="rId12" display="http://cdsbib.u-strasbg.fr/cgi-bin/cdsbib?1990RMxAA..21..381G"/>
    <hyperlink ref="AP2991" r:id="rId13" display="http://cdsbib.u-strasbg.fr/cgi-bin/cdsbib?1990RMxAA..21..381G"/>
    <hyperlink ref="AP2989" r:id="rId14" display="http://cdsbib.u-strasbg.fr/cgi-bin/cdsbib?1990RMxAA..21..381G"/>
    <hyperlink ref="AP2967" r:id="rId15" display="http://cdsbib.u-strasbg.fr/cgi-bin/cdsbib?1990RMxAA..21..381G"/>
    <hyperlink ref="AQ3101" r:id="rId16" display="http://cdsbib.u-strasbg.fr/cgi-bin/cdsbib?1990RMxAA..21..381G"/>
    <hyperlink ref="AQ1370" r:id="rId17" display="http://cdsbib.u-strasbg.fr/cgi-bin/cdsbib?1990RMxAA..21..381G"/>
    <hyperlink ref="AQ3102" r:id="rId18" display="http://cdsbib.u-strasbg.fr/cgi-bin/cdsbib?1990RMxAA..21..381G"/>
    <hyperlink ref="AT2275" r:id="rId19" display="http://cdsbib.u-strasbg.fr/cgi-bin/cdsbib?1990RMxAA..21..381G"/>
    <hyperlink ref="AT2272" r:id="rId20" display="http://cdsbib.u-strasbg.fr/cgi-bin/cdsbib?1990RMxAA..21..381G"/>
    <hyperlink ref="AT2274" r:id="rId21" display="http://cdsbib.u-strasbg.fr/cgi-bin/cdsbib?1990RMxAA..21..381G"/>
    <hyperlink ref="AT2250" r:id="rId22" display="http://cdsbib.u-strasbg.fr/cgi-bin/cdsbib?1990RMxAA..21..381G"/>
    <hyperlink ref="AU2411" r:id="rId23" display="http://cdsbib.u-strasbg.fr/cgi-bin/cdsbib?1990RMxAA..21..381G"/>
    <hyperlink ref="AU4055" r:id="rId24" display="http://cdsbib.u-strasbg.fr/cgi-bin/cdsbib?1990RMxAA..21..381G"/>
    <hyperlink ref="AU2412" r:id="rId25" display="http://cdsbib.u-strasbg.fr/cgi-bin/cdsbib?1990RMxAA..21..381G"/>
    <hyperlink ref="AT6500" r:id="rId26" display="http://cdsbib.u-strasbg.fr/cgi-bin/cdsbib?1990RMxAA..21..381G"/>
    <hyperlink ref="AT6503" r:id="rId27" display="http://cdsbib.u-strasbg.fr/cgi-bin/cdsbib?1990RMxAA..21..381G"/>
    <hyperlink ref="AT6501" r:id="rId28" display="http://cdsbib.u-strasbg.fr/cgi-bin/cdsbib?1990RMxAA..21..381G"/>
    <hyperlink ref="AT6479" r:id="rId29" display="http://cdsbib.u-strasbg.fr/cgi-bin/cdsbib?1990RMxAA..21..381G"/>
    <hyperlink ref="AU6613" r:id="rId30" display="http://cdsbib.u-strasbg.fr/cgi-bin/cdsbib?1990RMxAA..21..381G"/>
    <hyperlink ref="AU1165" r:id="rId31" display="http://cdsbib.u-strasbg.fr/cgi-bin/cdsbib?1990RMxAA..21..381G"/>
    <hyperlink ref="AU6614" r:id="rId32" display="http://cdsbib.u-strasbg.fr/cgi-bin/cdsbib?1990RMxAA..21..381G"/>
    <hyperlink ref="H65094" r:id="rId33" display="http://vsolj.cetus-net.org/bulletin.html"/>
    <hyperlink ref="H65087" r:id="rId34" display="https://www.aavso.org/ejaavso"/>
    <hyperlink ref="I65094" r:id="rId35" display="http://vsolj.cetus-net.org/bulletin.html"/>
    <hyperlink ref="AQ58745" r:id="rId36" display="http://cdsbib.u-strasbg.fr/cgi-bin/cdsbib?1990RMxAA..21..381G"/>
    <hyperlink ref="H65091" r:id="rId37" display="https://www.aavso.org/ejaavso"/>
    <hyperlink ref="AP6109" r:id="rId38" display="http://cdsbib.u-strasbg.fr/cgi-bin/cdsbib?1990RMxAA..21..381G"/>
    <hyperlink ref="AP6112" r:id="rId39" display="http://cdsbib.u-strasbg.fr/cgi-bin/cdsbib?1990RMxAA..21..381G"/>
    <hyperlink ref="AP6110" r:id="rId40" display="http://cdsbib.u-strasbg.fr/cgi-bin/cdsbib?1990RMxAA..21..381G"/>
    <hyperlink ref="AP6094" r:id="rId41" display="http://cdsbib.u-strasbg.fr/cgi-bin/cdsbib?1990RMxAA..21..381G"/>
    <hyperlink ref="AQ6323" r:id="rId42" display="http://cdsbib.u-strasbg.fr/cgi-bin/cdsbib?1990RMxAA..21..381G"/>
    <hyperlink ref="AQ6327" r:id="rId43" display="http://cdsbib.u-strasbg.fr/cgi-bin/cdsbib?1990RMxAA..21..381G"/>
    <hyperlink ref="I3215" r:id="rId44" display="http://vsolj.cetus-net.org/bulletin.html"/>
    <hyperlink ref="H3215" r:id="rId45" display="http://vsolj.cetus-net.org/bulletin.html"/>
    <hyperlink ref="AQ1132" r:id="rId46" display="http://cdsbib.u-strasbg.fr/cgi-bin/cdsbib?1990RMxAA..21..381G"/>
    <hyperlink ref="AQ1131" r:id="rId47" display="http://cdsbib.u-strasbg.fr/cgi-bin/cdsbib?1990RMxAA..21..381G"/>
    <hyperlink ref="AP4385" r:id="rId48" display="http://cdsbib.u-strasbg.fr/cgi-bin/cdsbib?1990RMxAA..21..381G"/>
    <hyperlink ref="AP4403" r:id="rId49" display="http://cdsbib.u-strasbg.fr/cgi-bin/cdsbib?1990RMxAA..21..381G"/>
    <hyperlink ref="AP4404" r:id="rId50" display="http://cdsbib.u-strasbg.fr/cgi-bin/cdsbib?1990RMxAA..21..381G"/>
    <hyperlink ref="AP4400" r:id="rId51" display="http://cdsbib.u-strasbg.fr/cgi-bin/cdsbib?1990RMxAA..21..381G"/>
  </hyperlinks>
  <pageMargins left="0.75" right="0.75" top="1" bottom="1" header="0.5" footer="0.5"/>
  <pageSetup orientation="portrait" verticalDpi="300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4"/>
  <sheetViews>
    <sheetView topLeftCell="A178" workbookViewId="0">
      <selection activeCell="C219" sqref="C219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206</v>
      </c>
    </row>
    <row r="2" spans="1:6" x14ac:dyDescent="0.2">
      <c r="A2" t="s">
        <v>99</v>
      </c>
      <c r="B2" s="71" t="s">
        <v>207</v>
      </c>
    </row>
    <row r="3" spans="1:6" ht="13.5" thickBot="1" x14ac:dyDescent="0.25"/>
    <row r="4" spans="1:6" ht="14.25" thickTop="1" thickBot="1" x14ac:dyDescent="0.25">
      <c r="A4" s="6" t="s">
        <v>75</v>
      </c>
      <c r="C4" s="2">
        <v>38402.183199999999</v>
      </c>
      <c r="D4" s="3">
        <v>4.1346949999999998</v>
      </c>
    </row>
    <row r="5" spans="1:6" ht="13.5" thickTop="1" x14ac:dyDescent="0.2">
      <c r="A5" s="15" t="s">
        <v>209</v>
      </c>
      <c r="B5" s="39"/>
      <c r="C5" s="17">
        <v>8</v>
      </c>
      <c r="D5" s="16" t="s">
        <v>210</v>
      </c>
    </row>
    <row r="6" spans="1:6" x14ac:dyDescent="0.2">
      <c r="A6" s="6" t="s">
        <v>76</v>
      </c>
    </row>
    <row r="7" spans="1:6" x14ac:dyDescent="0.2">
      <c r="A7" t="s">
        <v>77</v>
      </c>
      <c r="C7">
        <f>+C4</f>
        <v>38402.183199999999</v>
      </c>
    </row>
    <row r="8" spans="1:6" x14ac:dyDescent="0.2">
      <c r="A8" t="s">
        <v>78</v>
      </c>
      <c r="C8">
        <f>+D4</f>
        <v>4.1346949999999998</v>
      </c>
    </row>
    <row r="9" spans="1:6" x14ac:dyDescent="0.2">
      <c r="A9" s="29" t="s">
        <v>216</v>
      </c>
      <c r="B9" s="30">
        <v>190</v>
      </c>
      <c r="C9" s="19" t="str">
        <f>"F"&amp;B9</f>
        <v>F190</v>
      </c>
      <c r="D9" s="10" t="str">
        <f>"G"&amp;B9</f>
        <v>G190</v>
      </c>
    </row>
    <row r="10" spans="1:6" ht="13.5" thickBot="1" x14ac:dyDescent="0.25">
      <c r="A10" s="16"/>
      <c r="B10" s="39"/>
      <c r="C10" s="5" t="s">
        <v>95</v>
      </c>
      <c r="D10" s="5" t="s">
        <v>96</v>
      </c>
      <c r="E10" s="16"/>
    </row>
    <row r="11" spans="1:6" x14ac:dyDescent="0.2">
      <c r="A11" s="16" t="s">
        <v>91</v>
      </c>
      <c r="B11" s="39"/>
      <c r="C11" s="18">
        <f ca="1">INTERCEPT(INDIRECT($D$9):G973,INDIRECT($C$9):F973)</f>
        <v>-9.1461034433378524E-2</v>
      </c>
      <c r="D11" s="4"/>
      <c r="E11" s="16"/>
    </row>
    <row r="12" spans="1:6" x14ac:dyDescent="0.2">
      <c r="A12" s="16" t="s">
        <v>92</v>
      </c>
      <c r="B12" s="39"/>
      <c r="C12" s="18">
        <f ca="1">SLOPE(INDIRECT($D$9):G973,INDIRECT($C$9):F973)</f>
        <v>-7.5358249275937034E-6</v>
      </c>
      <c r="D12" s="4"/>
      <c r="E12" s="16"/>
    </row>
    <row r="13" spans="1:6" x14ac:dyDescent="0.2">
      <c r="A13" s="16" t="s">
        <v>94</v>
      </c>
      <c r="B13" s="39"/>
      <c r="C13" s="4" t="s">
        <v>89</v>
      </c>
    </row>
    <row r="14" spans="1:6" x14ac:dyDescent="0.2">
      <c r="A14" s="16"/>
      <c r="B14" s="39"/>
      <c r="C14" s="16"/>
    </row>
    <row r="15" spans="1:6" x14ac:dyDescent="0.2">
      <c r="A15" s="20" t="s">
        <v>93</v>
      </c>
      <c r="B15" s="39"/>
      <c r="C15" s="21">
        <f ca="1">(C7+C11)+(C8+C12)*INT(MAX(F21:F3514))</f>
        <v>58132.820318009006</v>
      </c>
      <c r="E15" s="22" t="s">
        <v>223</v>
      </c>
      <c r="F15" s="17">
        <v>1</v>
      </c>
    </row>
    <row r="16" spans="1:6" x14ac:dyDescent="0.2">
      <c r="A16" s="24" t="s">
        <v>79</v>
      </c>
      <c r="B16" s="39"/>
      <c r="C16" s="25">
        <f ca="1">+C8+C12</f>
        <v>4.1346874641750722</v>
      </c>
      <c r="E16" s="22" t="s">
        <v>211</v>
      </c>
      <c r="F16" s="23">
        <f ca="1">NOW()+15018.5+$C$5/24</f>
        <v>60323.499210648151</v>
      </c>
    </row>
    <row r="17" spans="1:22" ht="13.5" thickBot="1" x14ac:dyDescent="0.25">
      <c r="A17" s="22" t="s">
        <v>205</v>
      </c>
      <c r="B17" s="39"/>
      <c r="C17" s="16">
        <f>COUNT(C21:C2172)</f>
        <v>199</v>
      </c>
      <c r="E17" s="22" t="s">
        <v>224</v>
      </c>
      <c r="F17" s="23">
        <f ca="1">ROUND(2*(F16-$C$7)/$C$8,0)/2+F15</f>
        <v>5303</v>
      </c>
    </row>
    <row r="18" spans="1:22" ht="14.25" thickTop="1" thickBot="1" x14ac:dyDescent="0.25">
      <c r="A18" s="24" t="s">
        <v>80</v>
      </c>
      <c r="B18" s="39"/>
      <c r="C18" s="27">
        <f ca="1">+C15</f>
        <v>58132.820318009006</v>
      </c>
      <c r="D18" s="28">
        <f ca="1">+C16</f>
        <v>4.1346874641750722</v>
      </c>
      <c r="E18" s="22" t="s">
        <v>212</v>
      </c>
      <c r="F18" s="10">
        <f ca="1">ROUND(2*(F16-$C$15)/$C$16,0)/2+F15</f>
        <v>531</v>
      </c>
    </row>
    <row r="19" spans="1:22" ht="13.5" thickTop="1" x14ac:dyDescent="0.2">
      <c r="E19" s="22" t="s">
        <v>213</v>
      </c>
      <c r="F19" s="26">
        <f ca="1">+$C$15+$C$16*F18-15018.5-$C$5/24</f>
        <v>45309.506028152631</v>
      </c>
    </row>
    <row r="20" spans="1:22" ht="13.5" thickBot="1" x14ac:dyDescent="0.25">
      <c r="A20" s="5" t="s">
        <v>81</v>
      </c>
      <c r="B20" s="5" t="s">
        <v>82</v>
      </c>
      <c r="C20" s="5" t="s">
        <v>83</v>
      </c>
      <c r="D20" s="5" t="s">
        <v>88</v>
      </c>
      <c r="E20" s="5" t="s">
        <v>84</v>
      </c>
      <c r="F20" s="5" t="s">
        <v>85</v>
      </c>
      <c r="G20" s="5" t="s">
        <v>86</v>
      </c>
      <c r="H20" s="8" t="s">
        <v>234</v>
      </c>
      <c r="I20" s="8" t="s">
        <v>218</v>
      </c>
      <c r="J20" s="8" t="s">
        <v>226</v>
      </c>
      <c r="K20" s="8" t="s">
        <v>235</v>
      </c>
      <c r="L20" s="8" t="s">
        <v>100</v>
      </c>
      <c r="M20" s="8" t="s">
        <v>101</v>
      </c>
      <c r="N20" s="8" t="s">
        <v>102</v>
      </c>
      <c r="O20" s="8" t="s">
        <v>98</v>
      </c>
      <c r="P20" s="7" t="s">
        <v>97</v>
      </c>
      <c r="Q20" s="5" t="s">
        <v>90</v>
      </c>
      <c r="U20" s="40" t="s">
        <v>222</v>
      </c>
    </row>
    <row r="21" spans="1:22" x14ac:dyDescent="0.2">
      <c r="A21" s="36" t="s">
        <v>225</v>
      </c>
      <c r="B21" s="41" t="s">
        <v>196</v>
      </c>
      <c r="C21" s="36">
        <v>27887.721699999998</v>
      </c>
      <c r="D21" s="36" t="s">
        <v>226</v>
      </c>
      <c r="E21" s="31">
        <f t="shared" ref="E21:E52" si="0">+(C21-C$7)/C$8</f>
        <v>-2542.9835816184755</v>
      </c>
      <c r="F21" s="31">
        <f t="shared" ref="F21:F52" si="1">ROUND(2*E21,0)/2</f>
        <v>-2543</v>
      </c>
      <c r="G21" s="31">
        <f t="shared" ref="G21:G52" si="2">+C21-(C$7+F21*C$8)</f>
        <v>6.7885000000387663E-2</v>
      </c>
      <c r="H21" s="31"/>
      <c r="I21" s="31"/>
      <c r="J21" s="31">
        <f>G21</f>
        <v>6.7885000000387663E-2</v>
      </c>
      <c r="L21" s="31"/>
      <c r="M21" s="31"/>
      <c r="N21" s="31"/>
      <c r="O21" s="31"/>
      <c r="P21" s="31"/>
      <c r="Q21" s="34">
        <f t="shared" ref="Q21:Q52" si="3">+C21-15018.5</f>
        <v>12869.221699999998</v>
      </c>
      <c r="R21" t="s">
        <v>237</v>
      </c>
      <c r="S21" s="31"/>
      <c r="T21" s="31"/>
      <c r="U21" s="31"/>
      <c r="V21" s="31"/>
    </row>
    <row r="22" spans="1:22" x14ac:dyDescent="0.2">
      <c r="A22" s="36" t="s">
        <v>225</v>
      </c>
      <c r="B22" s="41" t="s">
        <v>191</v>
      </c>
      <c r="C22" s="36">
        <v>27889.789199999999</v>
      </c>
      <c r="D22" s="36" t="s">
        <v>226</v>
      </c>
      <c r="E22" s="31">
        <f t="shared" si="0"/>
        <v>-2542.4835447354644</v>
      </c>
      <c r="F22" s="31">
        <f t="shared" si="1"/>
        <v>-2542.5</v>
      </c>
      <c r="G22" s="31">
        <f t="shared" si="2"/>
        <v>6.8037500001082662E-2</v>
      </c>
      <c r="H22" s="31"/>
      <c r="I22" s="31"/>
      <c r="J22" s="31">
        <f>G22</f>
        <v>6.8037500001082662E-2</v>
      </c>
      <c r="L22" s="31"/>
      <c r="M22" s="31"/>
      <c r="N22" s="31"/>
      <c r="O22" s="31"/>
      <c r="P22" s="31"/>
      <c r="Q22" s="34">
        <f t="shared" si="3"/>
        <v>12871.289199999999</v>
      </c>
      <c r="R22" t="s">
        <v>237</v>
      </c>
      <c r="S22" s="31"/>
      <c r="T22" s="31"/>
      <c r="U22" s="31"/>
      <c r="V22" s="31"/>
    </row>
    <row r="23" spans="1:22" x14ac:dyDescent="0.2">
      <c r="A23" s="31" t="s">
        <v>87</v>
      </c>
      <c r="B23" s="32"/>
      <c r="C23" s="33">
        <v>38402.183199999999</v>
      </c>
      <c r="D23" s="33" t="s">
        <v>89</v>
      </c>
      <c r="E23" s="31">
        <f t="shared" si="0"/>
        <v>0</v>
      </c>
      <c r="F23" s="31">
        <f t="shared" si="1"/>
        <v>0</v>
      </c>
      <c r="G23" s="31">
        <f t="shared" si="2"/>
        <v>0</v>
      </c>
      <c r="I23" s="31"/>
      <c r="J23" s="31">
        <f>+G23</f>
        <v>0</v>
      </c>
      <c r="K23" s="31"/>
      <c r="L23" s="31"/>
      <c r="M23" s="31"/>
      <c r="N23" s="31"/>
      <c r="O23" s="31"/>
      <c r="P23" s="31"/>
      <c r="Q23" s="34">
        <f t="shared" si="3"/>
        <v>23383.683199999999</v>
      </c>
      <c r="S23" s="31"/>
      <c r="T23" s="31"/>
      <c r="U23" s="31"/>
      <c r="V23" s="31"/>
    </row>
    <row r="24" spans="1:22" x14ac:dyDescent="0.2">
      <c r="A24" s="36" t="s">
        <v>225</v>
      </c>
      <c r="B24" s="41" t="s">
        <v>191</v>
      </c>
      <c r="C24" s="36">
        <v>38404.250399999997</v>
      </c>
      <c r="D24" s="36" t="s">
        <v>226</v>
      </c>
      <c r="E24" s="31">
        <f t="shared" si="0"/>
        <v>0.49996432626776183</v>
      </c>
      <c r="F24" s="31">
        <f t="shared" si="1"/>
        <v>0.5</v>
      </c>
      <c r="G24" s="31">
        <f t="shared" si="2"/>
        <v>-1.475000026402995E-4</v>
      </c>
      <c r="H24" s="31"/>
      <c r="I24" s="31"/>
      <c r="J24" s="31">
        <f>G24</f>
        <v>-1.475000026402995E-4</v>
      </c>
      <c r="L24" s="31"/>
      <c r="M24" s="31"/>
      <c r="N24" s="31"/>
      <c r="O24" s="31"/>
      <c r="P24" s="31"/>
      <c r="Q24" s="34">
        <f t="shared" si="3"/>
        <v>23385.750399999997</v>
      </c>
      <c r="R24" t="s">
        <v>237</v>
      </c>
      <c r="S24" s="31"/>
      <c r="T24" s="31"/>
      <c r="U24" s="31"/>
      <c r="V24" s="31"/>
    </row>
    <row r="25" spans="1:22" x14ac:dyDescent="0.2">
      <c r="A25" s="36" t="s">
        <v>225</v>
      </c>
      <c r="B25" s="41" t="s">
        <v>196</v>
      </c>
      <c r="C25" s="36">
        <v>38435.260300000002</v>
      </c>
      <c r="D25" s="36" t="s">
        <v>226</v>
      </c>
      <c r="E25" s="31">
        <f t="shared" si="0"/>
        <v>7.9998887463288701</v>
      </c>
      <c r="F25" s="31">
        <f t="shared" si="1"/>
        <v>8</v>
      </c>
      <c r="G25" s="31">
        <f t="shared" si="2"/>
        <v>-4.5999999565538019E-4</v>
      </c>
      <c r="H25" s="31"/>
      <c r="I25" s="31"/>
      <c r="J25" s="31">
        <f>G25</f>
        <v>-4.5999999565538019E-4</v>
      </c>
      <c r="L25" s="31"/>
      <c r="M25" s="31"/>
      <c r="N25" s="31"/>
      <c r="O25" s="31"/>
      <c r="P25" s="31"/>
      <c r="Q25" s="34">
        <f t="shared" si="3"/>
        <v>23416.760300000002</v>
      </c>
      <c r="R25" t="s">
        <v>237</v>
      </c>
      <c r="S25" s="31"/>
      <c r="T25" s="31"/>
      <c r="U25" s="31"/>
      <c r="V25" s="31"/>
    </row>
    <row r="26" spans="1:22" x14ac:dyDescent="0.2">
      <c r="A26" s="35" t="s">
        <v>194</v>
      </c>
      <c r="B26" s="9"/>
      <c r="C26" s="13">
        <v>39092.678</v>
      </c>
      <c r="D26" s="14"/>
      <c r="E26" s="31">
        <f t="shared" si="0"/>
        <v>167.00017776401899</v>
      </c>
      <c r="F26" s="31">
        <f t="shared" si="1"/>
        <v>167</v>
      </c>
      <c r="G26" s="31">
        <f t="shared" si="2"/>
        <v>7.3500000144122168E-4</v>
      </c>
      <c r="H26" s="31"/>
      <c r="I26" s="31">
        <f>G26</f>
        <v>7.3500000144122168E-4</v>
      </c>
      <c r="J26" s="31"/>
      <c r="L26" s="31"/>
      <c r="M26" s="31"/>
      <c r="N26" s="31"/>
      <c r="O26" s="31"/>
      <c r="P26" s="31"/>
      <c r="Q26" s="34">
        <f t="shared" si="3"/>
        <v>24074.178</v>
      </c>
      <c r="R26" t="s">
        <v>218</v>
      </c>
      <c r="S26" s="31"/>
      <c r="T26" s="31"/>
      <c r="U26" s="31"/>
      <c r="V26" s="31"/>
    </row>
    <row r="27" spans="1:22" x14ac:dyDescent="0.2">
      <c r="A27" s="36" t="s">
        <v>225</v>
      </c>
      <c r="B27" s="41" t="s">
        <v>191</v>
      </c>
      <c r="C27" s="42">
        <v>39098.878299999997</v>
      </c>
      <c r="D27" s="36" t="s">
        <v>226</v>
      </c>
      <c r="E27" s="31">
        <f t="shared" si="0"/>
        <v>168.49975633027279</v>
      </c>
      <c r="F27" s="31">
        <f t="shared" si="1"/>
        <v>168.5</v>
      </c>
      <c r="G27" s="31">
        <f t="shared" si="2"/>
        <v>-1.007500002742745E-3</v>
      </c>
      <c r="H27" s="31"/>
      <c r="I27" s="31"/>
      <c r="J27" s="31">
        <f>G27</f>
        <v>-1.007500002742745E-3</v>
      </c>
      <c r="L27" s="31"/>
      <c r="M27" s="31"/>
      <c r="N27" s="31"/>
      <c r="O27" s="31"/>
      <c r="P27" s="31"/>
      <c r="Q27" s="34">
        <f t="shared" si="3"/>
        <v>24080.378299999997</v>
      </c>
      <c r="R27" t="s">
        <v>237</v>
      </c>
      <c r="S27" s="31"/>
      <c r="T27" s="31"/>
      <c r="U27" s="31"/>
      <c r="V27" s="31"/>
    </row>
    <row r="28" spans="1:22" x14ac:dyDescent="0.2">
      <c r="A28" s="36" t="s">
        <v>225</v>
      </c>
      <c r="B28" s="41" t="s">
        <v>196</v>
      </c>
      <c r="C28" s="36">
        <v>39154.696400000001</v>
      </c>
      <c r="D28" s="36" t="s">
        <v>226</v>
      </c>
      <c r="E28" s="31">
        <f t="shared" si="0"/>
        <v>181.999688006008</v>
      </c>
      <c r="F28" s="31">
        <f t="shared" si="1"/>
        <v>182</v>
      </c>
      <c r="G28" s="31">
        <f t="shared" si="2"/>
        <v>-1.2900000001536682E-3</v>
      </c>
      <c r="H28" s="31"/>
      <c r="I28" s="31"/>
      <c r="J28" s="31">
        <f>G28</f>
        <v>-1.2900000001536682E-3</v>
      </c>
      <c r="L28" s="31"/>
      <c r="M28" s="31"/>
      <c r="N28" s="31"/>
      <c r="O28" s="31"/>
      <c r="P28" s="31"/>
      <c r="Q28" s="34">
        <f t="shared" si="3"/>
        <v>24136.196400000001</v>
      </c>
      <c r="R28" t="s">
        <v>237</v>
      </c>
      <c r="S28" s="31"/>
      <c r="T28" s="31"/>
      <c r="U28" s="31"/>
      <c r="V28" s="31"/>
    </row>
    <row r="29" spans="1:22" x14ac:dyDescent="0.2">
      <c r="A29" s="35" t="s">
        <v>195</v>
      </c>
      <c r="B29" s="9" t="s">
        <v>196</v>
      </c>
      <c r="C29" s="13">
        <v>39435.856</v>
      </c>
      <c r="D29" s="14"/>
      <c r="E29" s="31">
        <f t="shared" si="0"/>
        <v>249.9997702369825</v>
      </c>
      <c r="F29" s="31">
        <f t="shared" si="1"/>
        <v>250</v>
      </c>
      <c r="G29" s="31">
        <f t="shared" si="2"/>
        <v>-9.5000000146683306E-4</v>
      </c>
      <c r="H29" s="31"/>
      <c r="I29" s="31">
        <f>G29</f>
        <v>-9.5000000146683306E-4</v>
      </c>
      <c r="J29" s="31"/>
      <c r="L29" s="31"/>
      <c r="M29" s="31"/>
      <c r="N29" s="31"/>
      <c r="O29" s="31"/>
      <c r="P29" s="31"/>
      <c r="Q29" s="34">
        <f t="shared" si="3"/>
        <v>24417.356</v>
      </c>
      <c r="R29" t="s">
        <v>218</v>
      </c>
      <c r="S29" s="31"/>
      <c r="T29" s="31"/>
      <c r="U29" s="31"/>
      <c r="V29" s="31"/>
    </row>
    <row r="30" spans="1:22" x14ac:dyDescent="0.2">
      <c r="A30" s="36" t="s">
        <v>197</v>
      </c>
      <c r="B30" s="9" t="s">
        <v>191</v>
      </c>
      <c r="C30" s="13">
        <v>39859.656999999999</v>
      </c>
      <c r="D30" s="13"/>
      <c r="E30" s="31">
        <f t="shared" si="0"/>
        <v>352.49850351718806</v>
      </c>
      <c r="F30" s="31">
        <f t="shared" si="1"/>
        <v>352.5</v>
      </c>
      <c r="G30" s="31">
        <f t="shared" si="2"/>
        <v>-6.1875000028521754E-3</v>
      </c>
      <c r="H30" s="31"/>
      <c r="I30" s="31">
        <f>G30</f>
        <v>-6.1875000028521754E-3</v>
      </c>
      <c r="J30" s="31"/>
      <c r="L30" s="31"/>
      <c r="M30" s="31"/>
      <c r="N30" s="31"/>
      <c r="O30" s="31"/>
      <c r="P30" s="31"/>
      <c r="Q30" s="34">
        <f t="shared" si="3"/>
        <v>24841.156999999999</v>
      </c>
      <c r="R30" t="s">
        <v>218</v>
      </c>
      <c r="S30" s="31"/>
      <c r="T30" s="31"/>
      <c r="U30" s="31"/>
      <c r="V30" s="31"/>
    </row>
    <row r="31" spans="1:22" x14ac:dyDescent="0.2">
      <c r="A31" s="36" t="s">
        <v>197</v>
      </c>
      <c r="B31" s="9" t="s">
        <v>196</v>
      </c>
      <c r="C31" s="13">
        <v>39890.68</v>
      </c>
      <c r="D31" s="13"/>
      <c r="E31" s="31">
        <f t="shared" si="0"/>
        <v>360.00159624833293</v>
      </c>
      <c r="F31" s="31">
        <f t="shared" si="1"/>
        <v>360</v>
      </c>
      <c r="G31" s="31">
        <f t="shared" si="2"/>
        <v>6.6000000006170012E-3</v>
      </c>
      <c r="H31" s="31"/>
      <c r="I31" s="31">
        <f>G31</f>
        <v>6.6000000006170012E-3</v>
      </c>
      <c r="J31" s="31"/>
      <c r="L31" s="31"/>
      <c r="M31" s="31"/>
      <c r="N31" s="31"/>
      <c r="O31" s="31"/>
      <c r="P31" s="31"/>
      <c r="Q31" s="34">
        <f t="shared" si="3"/>
        <v>24872.18</v>
      </c>
      <c r="R31" t="s">
        <v>218</v>
      </c>
      <c r="S31" s="31"/>
      <c r="T31" s="31"/>
      <c r="U31" s="31"/>
      <c r="V31" s="31"/>
    </row>
    <row r="32" spans="1:22" x14ac:dyDescent="0.2">
      <c r="A32" s="36" t="s">
        <v>197</v>
      </c>
      <c r="B32" s="9" t="s">
        <v>191</v>
      </c>
      <c r="C32" s="13">
        <v>39892.737999999998</v>
      </c>
      <c r="D32" s="13"/>
      <c r="E32" s="31">
        <f t="shared" si="0"/>
        <v>360.49933550116714</v>
      </c>
      <c r="F32" s="31">
        <f t="shared" si="1"/>
        <v>360.5</v>
      </c>
      <c r="G32" s="31">
        <f t="shared" si="2"/>
        <v>-2.7475000024423935E-3</v>
      </c>
      <c r="H32" s="31"/>
      <c r="I32" s="31">
        <f>G32</f>
        <v>-2.7475000024423935E-3</v>
      </c>
      <c r="J32" s="31"/>
      <c r="L32" s="31"/>
      <c r="M32" s="31"/>
      <c r="N32" s="31"/>
      <c r="O32" s="31"/>
      <c r="P32" s="31"/>
      <c r="Q32" s="34">
        <f t="shared" si="3"/>
        <v>24874.237999999998</v>
      </c>
      <c r="R32" t="s">
        <v>218</v>
      </c>
      <c r="S32" s="31"/>
      <c r="T32" s="31"/>
      <c r="U32" s="31"/>
      <c r="V32" s="31"/>
    </row>
    <row r="33" spans="1:32" x14ac:dyDescent="0.2">
      <c r="A33" s="36" t="s">
        <v>225</v>
      </c>
      <c r="B33" s="41" t="s">
        <v>196</v>
      </c>
      <c r="C33" s="36">
        <v>39940.288</v>
      </c>
      <c r="D33" s="36" t="s">
        <v>226</v>
      </c>
      <c r="E33" s="31">
        <f t="shared" si="0"/>
        <v>371.99957917089438</v>
      </c>
      <c r="F33" s="31">
        <f t="shared" si="1"/>
        <v>372</v>
      </c>
      <c r="G33" s="31">
        <f t="shared" si="2"/>
        <v>-1.7399999996996485E-3</v>
      </c>
      <c r="H33" s="31"/>
      <c r="I33" s="31"/>
      <c r="J33" s="31">
        <f>G33</f>
        <v>-1.7399999996996485E-3</v>
      </c>
      <c r="L33" s="31"/>
      <c r="M33" s="31"/>
      <c r="N33" s="31"/>
      <c r="O33" s="31"/>
      <c r="P33" s="31"/>
      <c r="Q33" s="34">
        <f t="shared" si="3"/>
        <v>24921.788</v>
      </c>
      <c r="R33" t="s">
        <v>237</v>
      </c>
      <c r="S33" s="31"/>
      <c r="T33" s="31"/>
      <c r="U33" s="31"/>
      <c r="V33" s="31"/>
    </row>
    <row r="34" spans="1:32" x14ac:dyDescent="0.2">
      <c r="A34" s="36" t="s">
        <v>225</v>
      </c>
      <c r="B34" s="41" t="s">
        <v>196</v>
      </c>
      <c r="C34" s="36">
        <v>40246.253799999999</v>
      </c>
      <c r="D34" s="36" t="s">
        <v>226</v>
      </c>
      <c r="E34" s="31">
        <f t="shared" si="0"/>
        <v>445.99918494592691</v>
      </c>
      <c r="F34" s="31">
        <f t="shared" si="1"/>
        <v>446</v>
      </c>
      <c r="G34" s="31">
        <f t="shared" si="2"/>
        <v>-3.3699999985401519E-3</v>
      </c>
      <c r="H34" s="31"/>
      <c r="I34" s="31"/>
      <c r="J34" s="31">
        <f>G34</f>
        <v>-3.3699999985401519E-3</v>
      </c>
      <c r="L34" s="31"/>
      <c r="M34" s="31"/>
      <c r="N34" s="31"/>
      <c r="O34" s="31"/>
      <c r="P34" s="31"/>
      <c r="Q34" s="34">
        <f t="shared" si="3"/>
        <v>25227.753799999999</v>
      </c>
      <c r="R34" t="s">
        <v>237</v>
      </c>
      <c r="S34" s="31"/>
      <c r="T34" s="31"/>
      <c r="U34" s="31"/>
      <c r="V34" s="31"/>
    </row>
    <row r="35" spans="1:32" x14ac:dyDescent="0.2">
      <c r="A35" s="36" t="s">
        <v>225</v>
      </c>
      <c r="B35" s="41" t="s">
        <v>191</v>
      </c>
      <c r="C35" s="36">
        <v>40248.321499999998</v>
      </c>
      <c r="D35" s="36" t="s">
        <v>226</v>
      </c>
      <c r="E35" s="31">
        <f t="shared" si="0"/>
        <v>446.49927020009909</v>
      </c>
      <c r="F35" s="31">
        <f t="shared" si="1"/>
        <v>446.5</v>
      </c>
      <c r="G35" s="31">
        <f t="shared" si="2"/>
        <v>-3.0174999992595986E-3</v>
      </c>
      <c r="H35" s="31"/>
      <c r="I35" s="31"/>
      <c r="J35" s="31">
        <f>G35</f>
        <v>-3.0174999992595986E-3</v>
      </c>
      <c r="L35" s="31"/>
      <c r="M35" s="31"/>
      <c r="N35" s="31"/>
      <c r="O35" s="31"/>
      <c r="P35" s="31"/>
      <c r="Q35" s="34">
        <f t="shared" si="3"/>
        <v>25229.821499999998</v>
      </c>
      <c r="R35" t="s">
        <v>237</v>
      </c>
      <c r="S35" s="31"/>
      <c r="T35" s="31"/>
      <c r="U35" s="31"/>
      <c r="V35" s="31"/>
    </row>
    <row r="36" spans="1:32" x14ac:dyDescent="0.2">
      <c r="A36" s="35" t="s">
        <v>198</v>
      </c>
      <c r="B36" s="41"/>
      <c r="C36" s="36">
        <v>40498.4683</v>
      </c>
      <c r="D36" s="50"/>
      <c r="E36" s="31">
        <f t="shared" si="0"/>
        <v>506.99872662917119</v>
      </c>
      <c r="F36" s="31">
        <f t="shared" si="1"/>
        <v>507</v>
      </c>
      <c r="G36" s="31">
        <f t="shared" si="2"/>
        <v>-5.2649999997811392E-3</v>
      </c>
      <c r="H36" s="31"/>
      <c r="I36" s="31"/>
      <c r="J36" s="31">
        <f>G36</f>
        <v>-5.2649999997811392E-3</v>
      </c>
      <c r="L36" s="31"/>
      <c r="M36" s="31"/>
      <c r="N36" s="31"/>
      <c r="O36" s="31"/>
      <c r="P36" s="31"/>
      <c r="Q36" s="34">
        <f t="shared" si="3"/>
        <v>25479.9683</v>
      </c>
      <c r="R36" t="s">
        <v>226</v>
      </c>
      <c r="S36" s="31"/>
      <c r="T36" s="31"/>
      <c r="U36" s="31"/>
      <c r="V36" s="31"/>
    </row>
    <row r="37" spans="1:32" x14ac:dyDescent="0.2">
      <c r="A37" s="36" t="s">
        <v>197</v>
      </c>
      <c r="B37" s="41" t="s">
        <v>196</v>
      </c>
      <c r="C37" s="36">
        <v>40539.821000000004</v>
      </c>
      <c r="D37" s="36"/>
      <c r="E37" s="31">
        <f t="shared" si="0"/>
        <v>517.00011730006793</v>
      </c>
      <c r="F37" s="31">
        <f t="shared" si="1"/>
        <v>517</v>
      </c>
      <c r="G37" s="31">
        <f t="shared" si="2"/>
        <v>4.8500000411877409E-4</v>
      </c>
      <c r="H37" s="31"/>
      <c r="I37" s="31">
        <f>G37</f>
        <v>4.8500000411877409E-4</v>
      </c>
      <c r="J37" s="31"/>
      <c r="L37" s="31"/>
      <c r="M37" s="31"/>
      <c r="N37" s="31"/>
      <c r="O37" s="31"/>
      <c r="P37" s="31"/>
      <c r="Q37" s="34">
        <f t="shared" si="3"/>
        <v>25521.321000000004</v>
      </c>
      <c r="R37" t="s">
        <v>218</v>
      </c>
      <c r="S37" s="31"/>
      <c r="T37" s="31"/>
      <c r="U37" s="31"/>
      <c r="V37" s="31"/>
    </row>
    <row r="38" spans="1:32" x14ac:dyDescent="0.2">
      <c r="A38" s="36" t="s">
        <v>199</v>
      </c>
      <c r="B38" s="41" t="s">
        <v>191</v>
      </c>
      <c r="C38" s="36">
        <v>40930.541400000002</v>
      </c>
      <c r="D38" s="50">
        <v>1E-4</v>
      </c>
      <c r="E38" s="31">
        <f t="shared" si="0"/>
        <v>611.49811533861691</v>
      </c>
      <c r="F38" s="31">
        <f t="shared" si="1"/>
        <v>611.5</v>
      </c>
      <c r="G38" s="31">
        <f t="shared" si="2"/>
        <v>-7.7925000005052425E-3</v>
      </c>
      <c r="H38" s="31"/>
      <c r="I38" s="31"/>
      <c r="J38" s="31">
        <f>G38</f>
        <v>-7.7925000005052425E-3</v>
      </c>
      <c r="L38" s="31"/>
      <c r="M38" s="31"/>
      <c r="N38" s="31"/>
      <c r="O38" s="31"/>
      <c r="P38" s="31"/>
      <c r="Q38" s="34">
        <f t="shared" si="3"/>
        <v>25912.041400000002</v>
      </c>
      <c r="R38" t="s">
        <v>226</v>
      </c>
      <c r="S38" s="31"/>
      <c r="T38" s="31"/>
      <c r="U38" s="31"/>
      <c r="V38" s="31"/>
    </row>
    <row r="39" spans="1:32" x14ac:dyDescent="0.2">
      <c r="A39" s="36" t="s">
        <v>199</v>
      </c>
      <c r="B39" s="41" t="s">
        <v>191</v>
      </c>
      <c r="C39" s="36">
        <v>40930.541499999999</v>
      </c>
      <c r="D39" s="50">
        <v>2.0000000000000001E-4</v>
      </c>
      <c r="E39" s="31">
        <f t="shared" si="0"/>
        <v>611.49813952419709</v>
      </c>
      <c r="F39" s="31">
        <f t="shared" si="1"/>
        <v>611.5</v>
      </c>
      <c r="G39" s="31">
        <f t="shared" si="2"/>
        <v>-7.692500003031455E-3</v>
      </c>
      <c r="H39" s="31"/>
      <c r="I39" s="31"/>
      <c r="J39" s="31">
        <f>G39</f>
        <v>-7.692500003031455E-3</v>
      </c>
      <c r="L39" s="31"/>
      <c r="M39" s="31"/>
      <c r="N39" s="31"/>
      <c r="O39" s="31"/>
      <c r="P39" s="31"/>
      <c r="Q39" s="34">
        <f t="shared" si="3"/>
        <v>25912.041499999999</v>
      </c>
      <c r="R39" t="s">
        <v>226</v>
      </c>
      <c r="S39" s="31"/>
      <c r="T39" s="31"/>
      <c r="U39" s="31"/>
      <c r="V39" s="31"/>
    </row>
    <row r="40" spans="1:32" x14ac:dyDescent="0.2">
      <c r="A40" s="36" t="s">
        <v>200</v>
      </c>
      <c r="B40" s="41" t="s">
        <v>201</v>
      </c>
      <c r="C40" s="36">
        <v>41544.525000000001</v>
      </c>
      <c r="D40" s="50">
        <v>0.01</v>
      </c>
      <c r="E40" s="31">
        <f t="shared" si="0"/>
        <v>759.99361500666964</v>
      </c>
      <c r="F40" s="31">
        <f t="shared" si="1"/>
        <v>760</v>
      </c>
      <c r="G40" s="31">
        <f t="shared" si="2"/>
        <v>-2.6399999995192047E-2</v>
      </c>
      <c r="H40" s="31"/>
      <c r="I40" s="31">
        <f>G40</f>
        <v>-2.6399999995192047E-2</v>
      </c>
      <c r="J40" s="31"/>
      <c r="L40" s="31"/>
      <c r="M40" s="31"/>
      <c r="N40" s="31"/>
      <c r="O40" s="31"/>
      <c r="P40" s="31"/>
      <c r="Q40" s="34">
        <f t="shared" si="3"/>
        <v>26526.025000000001</v>
      </c>
      <c r="R40" t="s">
        <v>236</v>
      </c>
      <c r="S40" s="31"/>
      <c r="T40" s="31"/>
      <c r="U40" s="31"/>
      <c r="V40" s="31"/>
    </row>
    <row r="41" spans="1:32" x14ac:dyDescent="0.2">
      <c r="A41" s="36" t="s">
        <v>202</v>
      </c>
      <c r="B41" s="41"/>
      <c r="C41" s="36">
        <v>41941.464</v>
      </c>
      <c r="D41" s="50"/>
      <c r="E41" s="31">
        <f t="shared" si="0"/>
        <v>855.99561757275944</v>
      </c>
      <c r="F41" s="31">
        <f t="shared" si="1"/>
        <v>856</v>
      </c>
      <c r="G41" s="31">
        <f t="shared" si="2"/>
        <v>-1.8120000000635628E-2</v>
      </c>
      <c r="H41" s="31"/>
      <c r="I41" s="31"/>
      <c r="J41" s="31">
        <f>G41</f>
        <v>-1.8120000000635628E-2</v>
      </c>
      <c r="L41" s="31"/>
      <c r="M41" s="31"/>
      <c r="N41" s="31"/>
      <c r="O41" s="31"/>
      <c r="P41" s="31"/>
      <c r="Q41" s="34">
        <f t="shared" si="3"/>
        <v>26922.964</v>
      </c>
      <c r="R41" t="s">
        <v>226</v>
      </c>
      <c r="S41" s="31"/>
      <c r="T41" s="31"/>
      <c r="U41" s="31"/>
      <c r="V41" s="31"/>
    </row>
    <row r="42" spans="1:32" x14ac:dyDescent="0.2">
      <c r="A42" s="37" t="s">
        <v>106</v>
      </c>
      <c r="B42" s="43"/>
      <c r="C42" s="38">
        <v>42036.572999999997</v>
      </c>
      <c r="D42" s="38"/>
      <c r="E42" s="31">
        <f t="shared" si="0"/>
        <v>878.99828161448363</v>
      </c>
      <c r="F42" s="31">
        <f t="shared" si="1"/>
        <v>879</v>
      </c>
      <c r="G42" s="31">
        <f t="shared" si="2"/>
        <v>-7.1050000042305328E-3</v>
      </c>
      <c r="H42" s="31"/>
      <c r="I42" s="31">
        <f t="shared" ref="I42:I73" si="4">G42</f>
        <v>-7.1050000042305328E-3</v>
      </c>
      <c r="J42" s="31"/>
      <c r="K42" s="31"/>
      <c r="L42" s="31"/>
      <c r="M42" s="31"/>
      <c r="N42" s="31"/>
      <c r="O42" s="31"/>
      <c r="P42" s="31"/>
      <c r="Q42" s="34">
        <f t="shared" si="3"/>
        <v>27018.072999999997</v>
      </c>
      <c r="S42" s="31"/>
      <c r="T42" s="31"/>
      <c r="U42" s="31"/>
      <c r="V42" s="31"/>
      <c r="AB42">
        <v>7</v>
      </c>
      <c r="AC42" t="s">
        <v>105</v>
      </c>
      <c r="AE42" t="s">
        <v>104</v>
      </c>
      <c r="AF42" t="s">
        <v>104</v>
      </c>
    </row>
    <row r="43" spans="1:32" x14ac:dyDescent="0.2">
      <c r="A43" s="37" t="s">
        <v>107</v>
      </c>
      <c r="B43" s="43"/>
      <c r="C43" s="38">
        <v>42396.269</v>
      </c>
      <c r="D43" s="38"/>
      <c r="E43" s="31">
        <f t="shared" si="0"/>
        <v>965.99284832375804</v>
      </c>
      <c r="F43" s="31">
        <f t="shared" si="1"/>
        <v>966</v>
      </c>
      <c r="G43" s="31">
        <f t="shared" si="2"/>
        <v>-2.9569999998784624E-2</v>
      </c>
      <c r="H43" s="31"/>
      <c r="I43" s="31">
        <f t="shared" si="4"/>
        <v>-2.9569999998784624E-2</v>
      </c>
      <c r="J43" s="31"/>
      <c r="K43" s="31"/>
      <c r="L43" s="31"/>
      <c r="M43" s="31"/>
      <c r="N43" s="31"/>
      <c r="O43" s="31"/>
      <c r="P43" s="31"/>
      <c r="Q43" s="34">
        <f t="shared" si="3"/>
        <v>27377.769</v>
      </c>
      <c r="S43" s="31"/>
      <c r="T43" s="31"/>
      <c r="U43" s="31"/>
      <c r="V43" s="31"/>
      <c r="AB43">
        <v>10</v>
      </c>
      <c r="AC43" t="s">
        <v>105</v>
      </c>
      <c r="AE43" t="s">
        <v>104</v>
      </c>
      <c r="AF43" t="s">
        <v>104</v>
      </c>
    </row>
    <row r="44" spans="1:32" x14ac:dyDescent="0.2">
      <c r="A44" s="37" t="s">
        <v>107</v>
      </c>
      <c r="B44" s="43" t="s">
        <v>191</v>
      </c>
      <c r="C44" s="38">
        <v>42402.48</v>
      </c>
      <c r="D44" s="38"/>
      <c r="E44" s="31">
        <f t="shared" si="0"/>
        <v>967.49501474715885</v>
      </c>
      <c r="F44" s="31">
        <f t="shared" si="1"/>
        <v>967.5</v>
      </c>
      <c r="G44" s="31">
        <f t="shared" si="2"/>
        <v>-2.0612499996786937E-2</v>
      </c>
      <c r="H44" s="31"/>
      <c r="I44" s="31">
        <f t="shared" si="4"/>
        <v>-2.0612499996786937E-2</v>
      </c>
      <c r="J44" s="31"/>
      <c r="K44" s="31"/>
      <c r="L44" s="31"/>
      <c r="M44" s="31"/>
      <c r="N44" s="31"/>
      <c r="O44" s="31"/>
      <c r="P44" s="31"/>
      <c r="Q44" s="34">
        <f t="shared" si="3"/>
        <v>27383.980000000003</v>
      </c>
      <c r="S44" s="31"/>
      <c r="T44" s="31"/>
      <c r="U44" s="31"/>
      <c r="V44" s="31"/>
      <c r="AB44">
        <v>11</v>
      </c>
      <c r="AC44" t="s">
        <v>105</v>
      </c>
      <c r="AE44" t="s">
        <v>104</v>
      </c>
      <c r="AF44" t="s">
        <v>104</v>
      </c>
    </row>
    <row r="45" spans="1:32" x14ac:dyDescent="0.2">
      <c r="A45" s="37" t="s">
        <v>108</v>
      </c>
      <c r="B45" s="43" t="s">
        <v>191</v>
      </c>
      <c r="C45" s="38">
        <v>42427.279000000002</v>
      </c>
      <c r="D45" s="38"/>
      <c r="E45" s="31">
        <f t="shared" si="0"/>
        <v>973.49279692939933</v>
      </c>
      <c r="F45" s="31">
        <f t="shared" si="1"/>
        <v>973.5</v>
      </c>
      <c r="G45" s="31">
        <f t="shared" si="2"/>
        <v>-2.9782499994325917E-2</v>
      </c>
      <c r="H45" s="31"/>
      <c r="I45" s="31">
        <f t="shared" si="4"/>
        <v>-2.9782499994325917E-2</v>
      </c>
      <c r="J45" s="31"/>
      <c r="K45" s="31"/>
      <c r="L45" s="31"/>
      <c r="M45" s="31"/>
      <c r="N45" s="31"/>
      <c r="O45" s="31"/>
      <c r="P45" s="31"/>
      <c r="Q45" s="34">
        <f t="shared" si="3"/>
        <v>27408.779000000002</v>
      </c>
      <c r="S45" s="31"/>
      <c r="T45" s="31"/>
      <c r="U45" s="31"/>
      <c r="V45" s="31"/>
      <c r="AB45">
        <v>8</v>
      </c>
      <c r="AC45" t="s">
        <v>105</v>
      </c>
      <c r="AE45" t="s">
        <v>104</v>
      </c>
    </row>
    <row r="46" spans="1:32" x14ac:dyDescent="0.2">
      <c r="A46" s="37" t="s">
        <v>108</v>
      </c>
      <c r="B46" s="43"/>
      <c r="C46" s="38">
        <v>42429.345000000001</v>
      </c>
      <c r="D46" s="38"/>
      <c r="E46" s="31">
        <f t="shared" si="0"/>
        <v>973.99247102869788</v>
      </c>
      <c r="F46" s="31">
        <f t="shared" si="1"/>
        <v>974</v>
      </c>
      <c r="G46" s="31">
        <f t="shared" si="2"/>
        <v>-3.1129999995755497E-2</v>
      </c>
      <c r="H46" s="31"/>
      <c r="I46" s="31">
        <f t="shared" si="4"/>
        <v>-3.1129999995755497E-2</v>
      </c>
      <c r="J46" s="31"/>
      <c r="K46" s="31"/>
      <c r="L46" s="31"/>
      <c r="M46" s="31"/>
      <c r="N46" s="31"/>
      <c r="O46" s="31"/>
      <c r="P46" s="31"/>
      <c r="Q46" s="34">
        <f t="shared" si="3"/>
        <v>27410.845000000001</v>
      </c>
      <c r="S46" s="31"/>
      <c r="T46" s="31"/>
      <c r="U46" s="31"/>
      <c r="V46" s="31"/>
      <c r="AB46">
        <v>8</v>
      </c>
      <c r="AC46" t="s">
        <v>109</v>
      </c>
      <c r="AE46" t="s">
        <v>104</v>
      </c>
    </row>
    <row r="47" spans="1:32" x14ac:dyDescent="0.2">
      <c r="A47" s="37" t="s">
        <v>108</v>
      </c>
      <c r="B47" s="43" t="s">
        <v>191</v>
      </c>
      <c r="C47" s="38">
        <v>42431.45</v>
      </c>
      <c r="D47" s="38"/>
      <c r="E47" s="31">
        <f t="shared" si="0"/>
        <v>974.50157750450705</v>
      </c>
      <c r="F47" s="31">
        <f t="shared" si="1"/>
        <v>974.5</v>
      </c>
      <c r="G47" s="31">
        <f t="shared" si="2"/>
        <v>6.5224999998463318E-3</v>
      </c>
      <c r="H47" s="31"/>
      <c r="I47" s="31">
        <f t="shared" si="4"/>
        <v>6.5224999998463318E-3</v>
      </c>
      <c r="J47" s="31"/>
      <c r="K47" s="31"/>
      <c r="L47" s="31"/>
      <c r="M47" s="31"/>
      <c r="N47" s="31"/>
      <c r="O47" s="31"/>
      <c r="P47" s="31"/>
      <c r="Q47" s="34">
        <f t="shared" si="3"/>
        <v>27412.949999999997</v>
      </c>
      <c r="S47" s="31"/>
      <c r="T47" s="31"/>
      <c r="U47" s="31"/>
      <c r="V47" s="31"/>
      <c r="AB47">
        <v>10</v>
      </c>
      <c r="AC47" t="s">
        <v>109</v>
      </c>
      <c r="AE47" t="s">
        <v>104</v>
      </c>
    </row>
    <row r="48" spans="1:32" x14ac:dyDescent="0.2">
      <c r="A48" s="37" t="s">
        <v>110</v>
      </c>
      <c r="B48" s="43"/>
      <c r="C48" s="38">
        <v>42458.3</v>
      </c>
      <c r="D48" s="38"/>
      <c r="E48" s="31">
        <f t="shared" si="0"/>
        <v>980.99540594892824</v>
      </c>
      <c r="F48" s="31">
        <f t="shared" si="1"/>
        <v>981</v>
      </c>
      <c r="G48" s="31">
        <f t="shared" si="2"/>
        <v>-1.8994999998540152E-2</v>
      </c>
      <c r="H48" s="31"/>
      <c r="I48" s="31">
        <f t="shared" si="4"/>
        <v>-1.8994999998540152E-2</v>
      </c>
      <c r="J48" s="31"/>
      <c r="K48" s="31"/>
      <c r="L48" s="31"/>
      <c r="M48" s="31"/>
      <c r="N48" s="31"/>
      <c r="O48" s="31"/>
      <c r="P48" s="31"/>
      <c r="Q48" s="34">
        <f t="shared" si="3"/>
        <v>27439.800000000003</v>
      </c>
      <c r="S48" s="31"/>
      <c r="T48" s="31"/>
      <c r="U48" s="31"/>
      <c r="V48" s="31"/>
      <c r="AB48">
        <v>7</v>
      </c>
      <c r="AC48" t="s">
        <v>105</v>
      </c>
      <c r="AE48" t="s">
        <v>104</v>
      </c>
    </row>
    <row r="49" spans="1:31" x14ac:dyDescent="0.2">
      <c r="A49" s="37" t="s">
        <v>110</v>
      </c>
      <c r="B49" s="43" t="s">
        <v>191</v>
      </c>
      <c r="C49" s="38">
        <v>42460.351000000002</v>
      </c>
      <c r="D49" s="38"/>
      <c r="E49" s="31">
        <f t="shared" si="0"/>
        <v>981.491452211107</v>
      </c>
      <c r="F49" s="31">
        <f t="shared" si="1"/>
        <v>981.5</v>
      </c>
      <c r="G49" s="31">
        <f t="shared" si="2"/>
        <v>-3.5342499999387655E-2</v>
      </c>
      <c r="H49" s="31"/>
      <c r="I49" s="31">
        <f t="shared" si="4"/>
        <v>-3.5342499999387655E-2</v>
      </c>
      <c r="J49" s="31"/>
      <c r="K49" s="31"/>
      <c r="L49" s="31"/>
      <c r="M49" s="31"/>
      <c r="N49" s="31"/>
      <c r="O49" s="31"/>
      <c r="P49" s="31"/>
      <c r="Q49" s="34">
        <f t="shared" si="3"/>
        <v>27441.851000000002</v>
      </c>
      <c r="S49" s="31"/>
      <c r="T49" s="31"/>
      <c r="U49" s="31"/>
      <c r="V49" s="31"/>
      <c r="AB49">
        <v>12</v>
      </c>
      <c r="AC49" t="s">
        <v>111</v>
      </c>
      <c r="AE49" t="s">
        <v>104</v>
      </c>
    </row>
    <row r="50" spans="1:31" x14ac:dyDescent="0.2">
      <c r="A50" s="37" t="s">
        <v>110</v>
      </c>
      <c r="B50" s="43" t="s">
        <v>191</v>
      </c>
      <c r="C50" s="38">
        <v>42460.357000000004</v>
      </c>
      <c r="D50" s="38"/>
      <c r="E50" s="31">
        <f t="shared" si="0"/>
        <v>981.49290334595526</v>
      </c>
      <c r="F50" s="31">
        <f t="shared" si="1"/>
        <v>981.5</v>
      </c>
      <c r="G50" s="31">
        <f t="shared" si="2"/>
        <v>-2.9342499998165295E-2</v>
      </c>
      <c r="H50" s="31"/>
      <c r="I50" s="31">
        <f t="shared" si="4"/>
        <v>-2.9342499998165295E-2</v>
      </c>
      <c r="J50" s="31"/>
      <c r="K50" s="31"/>
      <c r="L50" s="31"/>
      <c r="M50" s="31"/>
      <c r="N50" s="31"/>
      <c r="O50" s="31"/>
      <c r="P50" s="31"/>
      <c r="Q50" s="34">
        <f t="shared" si="3"/>
        <v>27441.857000000004</v>
      </c>
      <c r="S50" s="31"/>
      <c r="T50" s="31"/>
      <c r="U50" s="31"/>
      <c r="V50" s="31"/>
      <c r="AB50">
        <v>12</v>
      </c>
      <c r="AC50" t="s">
        <v>112</v>
      </c>
      <c r="AE50" t="s">
        <v>104</v>
      </c>
    </row>
    <row r="51" spans="1:31" x14ac:dyDescent="0.2">
      <c r="A51" s="37" t="s">
        <v>110</v>
      </c>
      <c r="B51" s="43" t="s">
        <v>191</v>
      </c>
      <c r="C51" s="38">
        <v>42460.374000000003</v>
      </c>
      <c r="D51" s="38"/>
      <c r="E51" s="31">
        <f t="shared" si="0"/>
        <v>981.49701489469089</v>
      </c>
      <c r="F51" s="31">
        <f t="shared" si="1"/>
        <v>981.5</v>
      </c>
      <c r="G51" s="31">
        <f t="shared" si="2"/>
        <v>-1.2342499998339918E-2</v>
      </c>
      <c r="H51" s="31"/>
      <c r="I51" s="31">
        <f t="shared" si="4"/>
        <v>-1.2342499998339918E-2</v>
      </c>
      <c r="J51" s="31"/>
      <c r="K51" s="31"/>
      <c r="L51" s="31"/>
      <c r="M51" s="31"/>
      <c r="N51" s="31"/>
      <c r="O51" s="31"/>
      <c r="P51" s="31"/>
      <c r="Q51" s="34">
        <f t="shared" si="3"/>
        <v>27441.874000000003</v>
      </c>
      <c r="S51" s="31"/>
      <c r="T51" s="31"/>
      <c r="U51" s="31"/>
      <c r="V51" s="31"/>
      <c r="AB51">
        <v>6</v>
      </c>
      <c r="AC51" t="s">
        <v>105</v>
      </c>
      <c r="AE51" t="s">
        <v>104</v>
      </c>
    </row>
    <row r="52" spans="1:31" x14ac:dyDescent="0.2">
      <c r="A52" s="37" t="s">
        <v>110</v>
      </c>
      <c r="B52" s="43" t="s">
        <v>191</v>
      </c>
      <c r="C52" s="38">
        <v>42464.491000000002</v>
      </c>
      <c r="D52" s="38"/>
      <c r="E52" s="31">
        <f t="shared" si="0"/>
        <v>982.4927352561682</v>
      </c>
      <c r="F52" s="31">
        <f t="shared" si="1"/>
        <v>982.5</v>
      </c>
      <c r="G52" s="31">
        <f t="shared" si="2"/>
        <v>-3.0037500000617001E-2</v>
      </c>
      <c r="H52" s="31"/>
      <c r="I52" s="31">
        <f t="shared" si="4"/>
        <v>-3.0037500000617001E-2</v>
      </c>
      <c r="J52" s="31"/>
      <c r="K52" s="31"/>
      <c r="L52" s="31"/>
      <c r="M52" s="31"/>
      <c r="N52" s="31"/>
      <c r="O52" s="31"/>
      <c r="P52" s="31"/>
      <c r="Q52" s="34">
        <f t="shared" si="3"/>
        <v>27445.991000000002</v>
      </c>
      <c r="S52" s="31"/>
      <c r="T52" s="31"/>
      <c r="U52" s="31"/>
      <c r="V52" s="31"/>
      <c r="AB52">
        <v>10</v>
      </c>
      <c r="AC52" t="s">
        <v>113</v>
      </c>
      <c r="AE52" t="s">
        <v>104</v>
      </c>
    </row>
    <row r="53" spans="1:31" x14ac:dyDescent="0.2">
      <c r="A53" s="37" t="s">
        <v>114</v>
      </c>
      <c r="B53" s="43"/>
      <c r="C53" s="38">
        <v>42739.427000000003</v>
      </c>
      <c r="D53" s="38"/>
      <c r="E53" s="31">
        <f t="shared" ref="E53:E84" si="5">+(C53-C$7)/C$8</f>
        <v>1048.9876036805626</v>
      </c>
      <c r="F53" s="31">
        <f t="shared" ref="F53:F84" si="6">ROUND(2*E53,0)/2</f>
        <v>1049</v>
      </c>
      <c r="G53" s="31">
        <f t="shared" ref="G53:G84" si="7">+C53-(C$7+F53*C$8)</f>
        <v>-5.1254999998491257E-2</v>
      </c>
      <c r="H53" s="31"/>
      <c r="I53" s="31">
        <f t="shared" si="4"/>
        <v>-5.1254999998491257E-2</v>
      </c>
      <c r="J53" s="31"/>
      <c r="K53" s="31"/>
      <c r="L53" s="31"/>
      <c r="M53" s="31"/>
      <c r="N53" s="31"/>
      <c r="O53" s="31"/>
      <c r="P53" s="31"/>
      <c r="Q53" s="34">
        <f t="shared" ref="Q53:Q84" si="8">+C53-15018.5</f>
        <v>27720.927000000003</v>
      </c>
      <c r="S53" s="31"/>
      <c r="T53" s="31"/>
      <c r="U53" s="31"/>
      <c r="V53" s="31"/>
      <c r="AB53">
        <v>12</v>
      </c>
      <c r="AC53" t="s">
        <v>112</v>
      </c>
      <c r="AE53" t="s">
        <v>104</v>
      </c>
    </row>
    <row r="54" spans="1:31" x14ac:dyDescent="0.2">
      <c r="A54" s="37" t="s">
        <v>114</v>
      </c>
      <c r="B54" s="43"/>
      <c r="C54" s="38">
        <v>42797.326999999997</v>
      </c>
      <c r="D54" s="38"/>
      <c r="E54" s="31">
        <f t="shared" si="5"/>
        <v>1062.9910549629412</v>
      </c>
      <c r="F54" s="31">
        <f t="shared" si="6"/>
        <v>1063</v>
      </c>
      <c r="G54" s="31">
        <f t="shared" si="7"/>
        <v>-3.6984999998821877E-2</v>
      </c>
      <c r="H54" s="31"/>
      <c r="I54" s="31">
        <f t="shared" si="4"/>
        <v>-3.6984999998821877E-2</v>
      </c>
      <c r="J54" s="31"/>
      <c r="K54" s="31"/>
      <c r="L54" s="31"/>
      <c r="M54" s="31"/>
      <c r="N54" s="31"/>
      <c r="O54" s="31"/>
      <c r="P54" s="31"/>
      <c r="Q54" s="34">
        <f t="shared" si="8"/>
        <v>27778.826999999997</v>
      </c>
      <c r="S54" s="31"/>
      <c r="T54" s="31"/>
      <c r="U54" s="31"/>
      <c r="V54" s="31"/>
      <c r="AB54">
        <v>11</v>
      </c>
      <c r="AC54" t="s">
        <v>112</v>
      </c>
      <c r="AE54" t="s">
        <v>104</v>
      </c>
    </row>
    <row r="55" spans="1:31" x14ac:dyDescent="0.2">
      <c r="A55" s="37" t="s">
        <v>116</v>
      </c>
      <c r="B55" s="43" t="s">
        <v>191</v>
      </c>
      <c r="C55" s="38">
        <v>42799.400999999998</v>
      </c>
      <c r="D55" s="38"/>
      <c r="E55" s="31">
        <f t="shared" si="5"/>
        <v>1063.4926639087039</v>
      </c>
      <c r="F55" s="31">
        <f t="shared" si="6"/>
        <v>1063.5</v>
      </c>
      <c r="G55" s="31">
        <f t="shared" si="7"/>
        <v>-3.0332499998621643E-2</v>
      </c>
      <c r="H55" s="31"/>
      <c r="I55" s="31">
        <f t="shared" si="4"/>
        <v>-3.0332499998621643E-2</v>
      </c>
      <c r="J55" s="31"/>
      <c r="K55" s="31"/>
      <c r="L55" s="31"/>
      <c r="M55" s="31"/>
      <c r="N55" s="31"/>
      <c r="O55" s="31"/>
      <c r="P55" s="31"/>
      <c r="Q55" s="34">
        <f t="shared" si="8"/>
        <v>27780.900999999998</v>
      </c>
      <c r="S55" s="31"/>
      <c r="T55" s="31"/>
      <c r="U55" s="31"/>
      <c r="V55" s="31"/>
      <c r="AB55">
        <v>17</v>
      </c>
      <c r="AC55" t="s">
        <v>115</v>
      </c>
      <c r="AE55" t="s">
        <v>104</v>
      </c>
    </row>
    <row r="56" spans="1:31" x14ac:dyDescent="0.2">
      <c r="A56" s="37" t="s">
        <v>114</v>
      </c>
      <c r="B56" s="43"/>
      <c r="C56" s="38">
        <v>42826.281999999999</v>
      </c>
      <c r="D56" s="38"/>
      <c r="E56" s="31">
        <f t="shared" si="5"/>
        <v>1069.9939898831715</v>
      </c>
      <c r="F56" s="31">
        <f t="shared" si="6"/>
        <v>1070</v>
      </c>
      <c r="G56" s="31">
        <f t="shared" si="7"/>
        <v>-2.4850000001606531E-2</v>
      </c>
      <c r="H56" s="31"/>
      <c r="I56" s="31">
        <f t="shared" si="4"/>
        <v>-2.4850000001606531E-2</v>
      </c>
      <c r="J56" s="31"/>
      <c r="K56" s="31"/>
      <c r="L56" s="31"/>
      <c r="M56" s="31"/>
      <c r="N56" s="31"/>
      <c r="O56" s="31"/>
      <c r="P56" s="31"/>
      <c r="Q56" s="34">
        <f t="shared" si="8"/>
        <v>27807.781999999999</v>
      </c>
      <c r="S56" s="31"/>
      <c r="T56" s="31"/>
      <c r="U56" s="31"/>
      <c r="V56" s="31"/>
      <c r="AB56">
        <v>6</v>
      </c>
      <c r="AC56" t="s">
        <v>117</v>
      </c>
      <c r="AE56" t="s">
        <v>104</v>
      </c>
    </row>
    <row r="57" spans="1:31" x14ac:dyDescent="0.2">
      <c r="A57" s="37" t="s">
        <v>114</v>
      </c>
      <c r="B57" s="43"/>
      <c r="C57" s="38">
        <v>42826.296000000002</v>
      </c>
      <c r="D57" s="38"/>
      <c r="E57" s="31">
        <f t="shared" si="5"/>
        <v>1069.997375864484</v>
      </c>
      <c r="F57" s="31">
        <f t="shared" si="6"/>
        <v>1070</v>
      </c>
      <c r="G57" s="31">
        <f t="shared" si="7"/>
        <v>-1.0849999998754356E-2</v>
      </c>
      <c r="H57" s="31"/>
      <c r="I57" s="31">
        <f t="shared" si="4"/>
        <v>-1.0849999998754356E-2</v>
      </c>
      <c r="J57" s="31"/>
      <c r="K57" s="31"/>
      <c r="L57" s="31"/>
      <c r="M57" s="31"/>
      <c r="N57" s="31"/>
      <c r="O57" s="31"/>
      <c r="P57" s="31"/>
      <c r="Q57" s="34">
        <f t="shared" si="8"/>
        <v>27807.796000000002</v>
      </c>
      <c r="S57" s="31"/>
      <c r="T57" s="31"/>
      <c r="U57" s="31"/>
      <c r="V57" s="31"/>
      <c r="AB57">
        <v>8</v>
      </c>
      <c r="AC57" t="s">
        <v>118</v>
      </c>
      <c r="AE57" t="s">
        <v>104</v>
      </c>
    </row>
    <row r="58" spans="1:31" x14ac:dyDescent="0.2">
      <c r="A58" s="37" t="s">
        <v>116</v>
      </c>
      <c r="B58" s="43" t="s">
        <v>191</v>
      </c>
      <c r="C58" s="38">
        <v>42832.451999999997</v>
      </c>
      <c r="D58" s="38"/>
      <c r="E58" s="31">
        <f t="shared" si="5"/>
        <v>1071.4862402184438</v>
      </c>
      <c r="F58" s="31">
        <f t="shared" si="6"/>
        <v>1071.5</v>
      </c>
      <c r="G58" s="31">
        <f t="shared" si="7"/>
        <v>-5.6892500004323665E-2</v>
      </c>
      <c r="H58" s="31"/>
      <c r="I58" s="31">
        <f t="shared" si="4"/>
        <v>-5.6892500004323665E-2</v>
      </c>
      <c r="J58" s="31"/>
      <c r="K58" s="31"/>
      <c r="L58" s="31"/>
      <c r="M58" s="31"/>
      <c r="N58" s="31"/>
      <c r="O58" s="31"/>
      <c r="P58" s="31"/>
      <c r="Q58" s="34">
        <f t="shared" si="8"/>
        <v>27813.951999999997</v>
      </c>
      <c r="S58" s="31"/>
      <c r="T58" s="31"/>
      <c r="U58" s="31"/>
      <c r="V58" s="31"/>
      <c r="AB58">
        <v>34</v>
      </c>
      <c r="AC58" t="s">
        <v>115</v>
      </c>
      <c r="AE58" t="s">
        <v>104</v>
      </c>
    </row>
    <row r="59" spans="1:31" x14ac:dyDescent="0.2">
      <c r="A59" s="37" t="s">
        <v>116</v>
      </c>
      <c r="B59" s="43"/>
      <c r="C59" s="38">
        <v>42859.360999999997</v>
      </c>
      <c r="D59" s="38"/>
      <c r="E59" s="31">
        <f t="shared" si="5"/>
        <v>1077.9943381555345</v>
      </c>
      <c r="F59" s="31">
        <f t="shared" si="6"/>
        <v>1078</v>
      </c>
      <c r="G59" s="31">
        <f t="shared" si="7"/>
        <v>-2.3410000001604203E-2</v>
      </c>
      <c r="H59" s="31"/>
      <c r="I59" s="31">
        <f t="shared" si="4"/>
        <v>-2.3410000001604203E-2</v>
      </c>
      <c r="J59" s="31"/>
      <c r="K59" s="31"/>
      <c r="L59" s="31"/>
      <c r="M59" s="31"/>
      <c r="N59" s="31"/>
      <c r="O59" s="31"/>
      <c r="P59" s="31"/>
      <c r="Q59" s="34">
        <f t="shared" si="8"/>
        <v>27840.860999999997</v>
      </c>
      <c r="S59" s="31"/>
      <c r="T59" s="31"/>
      <c r="U59" s="31"/>
      <c r="V59" s="31"/>
      <c r="AB59">
        <v>11</v>
      </c>
      <c r="AC59" t="s">
        <v>119</v>
      </c>
      <c r="AE59" t="s">
        <v>104</v>
      </c>
    </row>
    <row r="60" spans="1:31" x14ac:dyDescent="0.2">
      <c r="A60" s="37" t="s">
        <v>116</v>
      </c>
      <c r="B60" s="43" t="s">
        <v>191</v>
      </c>
      <c r="C60" s="38">
        <v>42890.34</v>
      </c>
      <c r="D60" s="38"/>
      <c r="E60" s="31">
        <f t="shared" si="5"/>
        <v>1085.4867892311277</v>
      </c>
      <c r="F60" s="31">
        <f t="shared" si="6"/>
        <v>1085.5</v>
      </c>
      <c r="G60" s="31">
        <f t="shared" si="7"/>
        <v>-5.4622499999823049E-2</v>
      </c>
      <c r="H60" s="31"/>
      <c r="I60" s="31">
        <f t="shared" si="4"/>
        <v>-5.4622499999823049E-2</v>
      </c>
      <c r="J60" s="31"/>
      <c r="K60" s="31"/>
      <c r="L60" s="31"/>
      <c r="M60" s="31"/>
      <c r="N60" s="31"/>
      <c r="O60" s="31"/>
      <c r="P60" s="31"/>
      <c r="Q60" s="34">
        <f t="shared" si="8"/>
        <v>27871.839999999997</v>
      </c>
      <c r="S60" s="31"/>
      <c r="T60" s="31"/>
      <c r="U60" s="31"/>
      <c r="V60" s="31"/>
      <c r="AB60">
        <v>8</v>
      </c>
      <c r="AC60" t="s">
        <v>113</v>
      </c>
      <c r="AE60" t="s">
        <v>104</v>
      </c>
    </row>
    <row r="61" spans="1:31" x14ac:dyDescent="0.2">
      <c r="A61" s="37" t="s">
        <v>120</v>
      </c>
      <c r="B61" s="43" t="s">
        <v>191</v>
      </c>
      <c r="C61" s="38">
        <v>43105.360999999997</v>
      </c>
      <c r="D61" s="38"/>
      <c r="E61" s="31">
        <f t="shared" si="5"/>
        <v>1137.4908669200504</v>
      </c>
      <c r="F61" s="31">
        <f t="shared" si="6"/>
        <v>1137.5</v>
      </c>
      <c r="G61" s="31">
        <f t="shared" si="7"/>
        <v>-3.7762500003736932E-2</v>
      </c>
      <c r="H61" s="31"/>
      <c r="I61" s="31">
        <f t="shared" si="4"/>
        <v>-3.7762500003736932E-2</v>
      </c>
      <c r="J61" s="31"/>
      <c r="K61" s="31"/>
      <c r="L61" s="31"/>
      <c r="M61" s="31"/>
      <c r="N61" s="31"/>
      <c r="O61" s="31"/>
      <c r="P61" s="31"/>
      <c r="Q61" s="34">
        <f t="shared" si="8"/>
        <v>28086.860999999997</v>
      </c>
      <c r="S61" s="31"/>
      <c r="T61" s="31"/>
      <c r="U61" s="31"/>
      <c r="V61" s="31"/>
      <c r="AB61">
        <v>18</v>
      </c>
      <c r="AC61" t="s">
        <v>115</v>
      </c>
      <c r="AE61" t="s">
        <v>104</v>
      </c>
    </row>
    <row r="62" spans="1:31" x14ac:dyDescent="0.2">
      <c r="A62" s="37" t="s">
        <v>120</v>
      </c>
      <c r="B62" s="43"/>
      <c r="C62" s="38">
        <v>43107.428999999996</v>
      </c>
      <c r="D62" s="38"/>
      <c r="E62" s="31">
        <f t="shared" si="5"/>
        <v>1137.9910247309649</v>
      </c>
      <c r="F62" s="31">
        <f t="shared" si="6"/>
        <v>1138</v>
      </c>
      <c r="G62" s="31">
        <f t="shared" si="7"/>
        <v>-3.7110000004759058E-2</v>
      </c>
      <c r="H62" s="31"/>
      <c r="I62" s="31">
        <f t="shared" si="4"/>
        <v>-3.7110000004759058E-2</v>
      </c>
      <c r="J62" s="31"/>
      <c r="K62" s="31"/>
      <c r="L62" s="31"/>
      <c r="M62" s="31"/>
      <c r="N62" s="31"/>
      <c r="O62" s="31"/>
      <c r="P62" s="31"/>
      <c r="Q62" s="34">
        <f t="shared" si="8"/>
        <v>28088.928999999996</v>
      </c>
      <c r="S62" s="31"/>
      <c r="T62" s="31"/>
      <c r="U62" s="31"/>
      <c r="V62" s="31"/>
      <c r="AB62">
        <v>19</v>
      </c>
      <c r="AC62" t="s">
        <v>115</v>
      </c>
      <c r="AE62" t="s">
        <v>104</v>
      </c>
    </row>
    <row r="63" spans="1:31" x14ac:dyDescent="0.2">
      <c r="A63" s="37" t="s">
        <v>121</v>
      </c>
      <c r="B63" s="43"/>
      <c r="C63" s="38">
        <v>43136.362999999998</v>
      </c>
      <c r="D63" s="38"/>
      <c r="E63" s="31">
        <f t="shared" si="5"/>
        <v>1144.9888806792273</v>
      </c>
      <c r="F63" s="31">
        <f t="shared" si="6"/>
        <v>1145</v>
      </c>
      <c r="G63" s="31">
        <f t="shared" si="7"/>
        <v>-4.597500000090804E-2</v>
      </c>
      <c r="H63" s="31"/>
      <c r="I63" s="31">
        <f t="shared" si="4"/>
        <v>-4.597500000090804E-2</v>
      </c>
      <c r="K63" s="31"/>
      <c r="L63" s="31"/>
      <c r="M63" s="31"/>
      <c r="N63" s="31"/>
      <c r="O63" s="31"/>
      <c r="P63" s="31"/>
      <c r="Q63" s="34">
        <f t="shared" si="8"/>
        <v>28117.862999999998</v>
      </c>
      <c r="S63" s="31"/>
      <c r="T63" s="31"/>
      <c r="U63" s="31"/>
      <c r="V63" s="31"/>
      <c r="AB63">
        <v>16</v>
      </c>
      <c r="AC63" t="s">
        <v>115</v>
      </c>
      <c r="AE63" t="s">
        <v>104</v>
      </c>
    </row>
    <row r="64" spans="1:31" x14ac:dyDescent="0.2">
      <c r="A64" s="37" t="s">
        <v>123</v>
      </c>
      <c r="B64" s="43"/>
      <c r="C64" s="38">
        <v>43136.368000000002</v>
      </c>
      <c r="D64" s="38"/>
      <c r="E64" s="31">
        <f t="shared" si="5"/>
        <v>1144.9900899582685</v>
      </c>
      <c r="F64" s="31">
        <f t="shared" si="6"/>
        <v>1145</v>
      </c>
      <c r="G64" s="31">
        <f t="shared" si="7"/>
        <v>-4.0974999996251427E-2</v>
      </c>
      <c r="H64" s="31"/>
      <c r="I64" s="31">
        <f t="shared" si="4"/>
        <v>-4.0974999996251427E-2</v>
      </c>
      <c r="K64" s="31"/>
      <c r="L64" s="31"/>
      <c r="M64" s="31"/>
      <c r="N64" s="31"/>
      <c r="O64" s="31"/>
      <c r="P64" s="31"/>
      <c r="Q64" s="34">
        <f t="shared" si="8"/>
        <v>28117.868000000002</v>
      </c>
      <c r="S64" s="31"/>
      <c r="T64" s="31"/>
      <c r="U64" s="31"/>
      <c r="V64" s="31"/>
      <c r="AB64">
        <v>16</v>
      </c>
      <c r="AC64" t="s">
        <v>122</v>
      </c>
      <c r="AE64" t="s">
        <v>104</v>
      </c>
    </row>
    <row r="65" spans="1:31" x14ac:dyDescent="0.2">
      <c r="A65" s="37" t="s">
        <v>125</v>
      </c>
      <c r="B65" s="43"/>
      <c r="C65" s="38">
        <v>43144.642999999996</v>
      </c>
      <c r="D65" s="38"/>
      <c r="E65" s="31">
        <f t="shared" si="5"/>
        <v>1146.99144676935</v>
      </c>
      <c r="F65" s="31">
        <f t="shared" si="6"/>
        <v>1147</v>
      </c>
      <c r="G65" s="31">
        <f t="shared" si="7"/>
        <v>-3.5365000003366731E-2</v>
      </c>
      <c r="H65" s="31"/>
      <c r="I65" s="31">
        <f t="shared" si="4"/>
        <v>-3.5365000003366731E-2</v>
      </c>
      <c r="J65" s="31"/>
      <c r="K65" s="31"/>
      <c r="L65" s="31"/>
      <c r="M65" s="31"/>
      <c r="N65" s="31"/>
      <c r="O65" s="31"/>
      <c r="P65" s="31"/>
      <c r="Q65" s="34">
        <f t="shared" si="8"/>
        <v>28126.142999999996</v>
      </c>
      <c r="S65" s="31"/>
      <c r="T65" s="31"/>
      <c r="U65" s="31"/>
      <c r="V65" s="31"/>
      <c r="AB65">
        <v>15</v>
      </c>
      <c r="AC65" t="s">
        <v>124</v>
      </c>
      <c r="AE65" t="s">
        <v>126</v>
      </c>
    </row>
    <row r="66" spans="1:31" x14ac:dyDescent="0.2">
      <c r="A66" s="37" t="s">
        <v>121</v>
      </c>
      <c r="B66" s="43" t="s">
        <v>191</v>
      </c>
      <c r="C66" s="38">
        <v>43196.332000000002</v>
      </c>
      <c r="D66" s="38"/>
      <c r="E66" s="31">
        <f t="shared" si="5"/>
        <v>1159.4927316283313</v>
      </c>
      <c r="F66" s="31">
        <f t="shared" si="6"/>
        <v>1159.5</v>
      </c>
      <c r="G66" s="31">
        <f t="shared" si="7"/>
        <v>-3.005249999841908E-2</v>
      </c>
      <c r="H66" s="31"/>
      <c r="I66" s="31">
        <f t="shared" si="4"/>
        <v>-3.005249999841908E-2</v>
      </c>
      <c r="K66" s="31"/>
      <c r="L66" s="31"/>
      <c r="M66" s="31"/>
      <c r="N66" s="31"/>
      <c r="O66" s="31"/>
      <c r="P66" s="31"/>
      <c r="Q66" s="34">
        <f t="shared" si="8"/>
        <v>28177.832000000002</v>
      </c>
      <c r="S66" s="31"/>
      <c r="T66" s="31"/>
      <c r="U66" s="31"/>
      <c r="V66" s="31"/>
      <c r="AB66">
        <v>21</v>
      </c>
      <c r="AC66" t="s">
        <v>115</v>
      </c>
      <c r="AE66" t="s">
        <v>104</v>
      </c>
    </row>
    <row r="67" spans="1:31" x14ac:dyDescent="0.2">
      <c r="A67" s="37" t="s">
        <v>121</v>
      </c>
      <c r="B67" s="43"/>
      <c r="C67" s="38">
        <v>43198.385000000002</v>
      </c>
      <c r="D67" s="38"/>
      <c r="E67" s="31">
        <f t="shared" si="5"/>
        <v>1159.9892616021261</v>
      </c>
      <c r="F67" s="31">
        <f t="shared" si="6"/>
        <v>1160</v>
      </c>
      <c r="G67" s="31">
        <f t="shared" si="7"/>
        <v>-4.439999999885913E-2</v>
      </c>
      <c r="H67" s="31"/>
      <c r="I67" s="31">
        <f t="shared" si="4"/>
        <v>-4.439999999885913E-2</v>
      </c>
      <c r="K67" s="31"/>
      <c r="L67" s="31"/>
      <c r="M67" s="31"/>
      <c r="N67" s="31"/>
      <c r="O67" s="31"/>
      <c r="P67" s="31"/>
      <c r="Q67" s="34">
        <f t="shared" si="8"/>
        <v>28179.885000000002</v>
      </c>
      <c r="S67" s="31"/>
      <c r="T67" s="31"/>
      <c r="U67" s="31"/>
      <c r="V67" s="31"/>
      <c r="AB67">
        <v>16</v>
      </c>
      <c r="AC67" t="s">
        <v>115</v>
      </c>
      <c r="AE67" t="s">
        <v>104</v>
      </c>
    </row>
    <row r="68" spans="1:31" x14ac:dyDescent="0.2">
      <c r="A68" s="37" t="s">
        <v>127</v>
      </c>
      <c r="B68" s="43" t="s">
        <v>191</v>
      </c>
      <c r="C68" s="38">
        <v>43258.332000000002</v>
      </c>
      <c r="D68" s="38"/>
      <c r="E68" s="31">
        <f t="shared" si="5"/>
        <v>1174.487791723453</v>
      </c>
      <c r="F68" s="31">
        <f t="shared" si="6"/>
        <v>1174.5</v>
      </c>
      <c r="G68" s="31">
        <f t="shared" si="7"/>
        <v>-5.0477499993576203E-2</v>
      </c>
      <c r="H68" s="31"/>
      <c r="I68" s="31">
        <f t="shared" si="4"/>
        <v>-5.0477499993576203E-2</v>
      </c>
      <c r="K68" s="31"/>
      <c r="L68" s="31"/>
      <c r="M68" s="31"/>
      <c r="N68" s="31"/>
      <c r="O68" s="31"/>
      <c r="P68" s="31"/>
      <c r="Q68" s="34">
        <f t="shared" si="8"/>
        <v>28239.832000000002</v>
      </c>
      <c r="S68" s="31"/>
      <c r="T68" s="31"/>
      <c r="U68" s="31"/>
      <c r="V68" s="31"/>
      <c r="AB68">
        <v>13</v>
      </c>
      <c r="AC68" t="s">
        <v>115</v>
      </c>
      <c r="AE68" t="s">
        <v>104</v>
      </c>
    </row>
    <row r="69" spans="1:31" x14ac:dyDescent="0.2">
      <c r="A69" s="37" t="s">
        <v>127</v>
      </c>
      <c r="B69" s="43" t="s">
        <v>191</v>
      </c>
      <c r="C69" s="38">
        <v>43258.332999999999</v>
      </c>
      <c r="D69" s="38"/>
      <c r="E69" s="31">
        <f t="shared" si="5"/>
        <v>1174.4880335792602</v>
      </c>
      <c r="F69" s="31">
        <f t="shared" si="6"/>
        <v>1174.5</v>
      </c>
      <c r="G69" s="31">
        <f t="shared" si="7"/>
        <v>-4.9477499997010455E-2</v>
      </c>
      <c r="H69" s="31"/>
      <c r="I69" s="31">
        <f t="shared" si="4"/>
        <v>-4.9477499997010455E-2</v>
      </c>
      <c r="K69" s="31"/>
      <c r="L69" s="31"/>
      <c r="M69" s="31"/>
      <c r="N69" s="31"/>
      <c r="O69" s="31"/>
      <c r="P69" s="31"/>
      <c r="Q69" s="34">
        <f t="shared" si="8"/>
        <v>28239.832999999999</v>
      </c>
      <c r="S69" s="31"/>
      <c r="T69" s="31"/>
      <c r="U69" s="31"/>
      <c r="V69" s="31"/>
      <c r="AB69">
        <v>10</v>
      </c>
      <c r="AC69" t="s">
        <v>128</v>
      </c>
      <c r="AE69" t="s">
        <v>104</v>
      </c>
    </row>
    <row r="70" spans="1:31" x14ac:dyDescent="0.2">
      <c r="A70" s="37" t="s">
        <v>123</v>
      </c>
      <c r="B70" s="43" t="s">
        <v>191</v>
      </c>
      <c r="C70" s="38">
        <v>43415.461000000003</v>
      </c>
      <c r="D70" s="38"/>
      <c r="E70" s="31">
        <f t="shared" si="5"/>
        <v>1212.4903529764599</v>
      </c>
      <c r="F70" s="31">
        <f t="shared" si="6"/>
        <v>1212.5</v>
      </c>
      <c r="G70" s="31">
        <f t="shared" si="7"/>
        <v>-3.9887499995529652E-2</v>
      </c>
      <c r="H70" s="31"/>
      <c r="I70" s="31">
        <f t="shared" si="4"/>
        <v>-3.9887499995529652E-2</v>
      </c>
      <c r="K70" s="31"/>
      <c r="L70" s="31"/>
      <c r="M70" s="31"/>
      <c r="N70" s="31"/>
      <c r="O70" s="31"/>
      <c r="P70" s="31"/>
      <c r="Q70" s="34">
        <f t="shared" si="8"/>
        <v>28396.961000000003</v>
      </c>
      <c r="S70" s="31"/>
      <c r="T70" s="31"/>
      <c r="U70" s="31"/>
      <c r="V70" s="31"/>
      <c r="AB70">
        <v>0</v>
      </c>
      <c r="AC70" t="s">
        <v>122</v>
      </c>
      <c r="AE70" t="s">
        <v>104</v>
      </c>
    </row>
    <row r="71" spans="1:31" x14ac:dyDescent="0.2">
      <c r="A71" s="37" t="s">
        <v>125</v>
      </c>
      <c r="B71" s="43" t="s">
        <v>191</v>
      </c>
      <c r="C71" s="38">
        <v>43423.73</v>
      </c>
      <c r="D71" s="38"/>
      <c r="E71" s="31">
        <f t="shared" si="5"/>
        <v>1214.4902586526948</v>
      </c>
      <c r="F71" s="31">
        <f t="shared" si="6"/>
        <v>1214.5</v>
      </c>
      <c r="G71" s="31">
        <f t="shared" si="7"/>
        <v>-4.0277499996591359E-2</v>
      </c>
      <c r="H71" s="31"/>
      <c r="I71" s="31">
        <f t="shared" si="4"/>
        <v>-4.0277499996591359E-2</v>
      </c>
      <c r="J71" s="31"/>
      <c r="K71" s="31"/>
      <c r="L71" s="31"/>
      <c r="M71" s="31"/>
      <c r="N71" s="31"/>
      <c r="O71" s="31"/>
      <c r="P71" s="31"/>
      <c r="Q71" s="34">
        <f t="shared" si="8"/>
        <v>28405.230000000003</v>
      </c>
      <c r="S71" s="31"/>
      <c r="T71" s="31"/>
      <c r="U71" s="31"/>
      <c r="V71" s="31"/>
      <c r="AA71" t="s">
        <v>129</v>
      </c>
      <c r="AB71">
        <v>16</v>
      </c>
      <c r="AC71" t="s">
        <v>124</v>
      </c>
      <c r="AE71" t="s">
        <v>126</v>
      </c>
    </row>
    <row r="72" spans="1:31" x14ac:dyDescent="0.2">
      <c r="A72" s="37" t="s">
        <v>131</v>
      </c>
      <c r="B72" s="43"/>
      <c r="C72" s="38">
        <v>43471.290999999997</v>
      </c>
      <c r="D72" s="38"/>
      <c r="E72" s="31">
        <f t="shared" si="5"/>
        <v>1225.9931627363078</v>
      </c>
      <c r="F72" s="31">
        <f t="shared" si="6"/>
        <v>1226</v>
      </c>
      <c r="G72" s="31">
        <f t="shared" si="7"/>
        <v>-2.8270000002521556E-2</v>
      </c>
      <c r="H72" s="31"/>
      <c r="I72" s="31">
        <f t="shared" si="4"/>
        <v>-2.8270000002521556E-2</v>
      </c>
      <c r="K72" s="31"/>
      <c r="L72" s="31"/>
      <c r="M72" s="31"/>
      <c r="N72" s="31"/>
      <c r="O72" s="31"/>
      <c r="P72" s="31"/>
      <c r="Q72" s="34">
        <f t="shared" si="8"/>
        <v>28452.790999999997</v>
      </c>
      <c r="S72" s="31"/>
      <c r="T72" s="31"/>
      <c r="U72" s="31"/>
      <c r="V72" s="31"/>
      <c r="AB72">
        <v>28</v>
      </c>
      <c r="AC72" t="s">
        <v>130</v>
      </c>
      <c r="AE72" t="s">
        <v>104</v>
      </c>
    </row>
    <row r="73" spans="1:31" x14ac:dyDescent="0.2">
      <c r="A73" s="37" t="s">
        <v>133</v>
      </c>
      <c r="B73" s="43"/>
      <c r="C73" s="38">
        <v>43471.292999999998</v>
      </c>
      <c r="D73" s="38"/>
      <c r="E73" s="31">
        <f t="shared" si="5"/>
        <v>1225.9936464479238</v>
      </c>
      <c r="F73" s="31">
        <f t="shared" si="6"/>
        <v>1226</v>
      </c>
      <c r="G73" s="31">
        <f t="shared" si="7"/>
        <v>-2.6270000002114102E-2</v>
      </c>
      <c r="H73" s="31"/>
      <c r="I73" s="31">
        <f t="shared" si="4"/>
        <v>-2.6270000002114102E-2</v>
      </c>
      <c r="K73" s="31"/>
      <c r="L73" s="31"/>
      <c r="M73" s="31"/>
      <c r="N73" s="31"/>
      <c r="O73" s="31"/>
      <c r="P73" s="31"/>
      <c r="Q73" s="34">
        <f t="shared" si="8"/>
        <v>28452.792999999998</v>
      </c>
      <c r="S73" s="31"/>
      <c r="T73" s="31"/>
      <c r="U73" s="31"/>
      <c r="V73" s="31"/>
      <c r="AB73">
        <v>15</v>
      </c>
      <c r="AC73" t="s">
        <v>132</v>
      </c>
      <c r="AE73" t="s">
        <v>104</v>
      </c>
    </row>
    <row r="74" spans="1:31" x14ac:dyDescent="0.2">
      <c r="A74" s="37" t="s">
        <v>133</v>
      </c>
      <c r="B74" s="43"/>
      <c r="C74" s="38">
        <v>43479.563999999998</v>
      </c>
      <c r="D74" s="38"/>
      <c r="E74" s="31">
        <f t="shared" si="5"/>
        <v>1227.9940358357749</v>
      </c>
      <c r="F74" s="31">
        <f t="shared" si="6"/>
        <v>1228</v>
      </c>
      <c r="G74" s="31">
        <f t="shared" si="7"/>
        <v>-2.4660000002768356E-2</v>
      </c>
      <c r="H74" s="31"/>
      <c r="I74" s="31">
        <f t="shared" ref="I74:I107" si="9">G74</f>
        <v>-2.4660000002768356E-2</v>
      </c>
      <c r="K74" s="31"/>
      <c r="L74" s="31"/>
      <c r="M74" s="31"/>
      <c r="N74" s="31"/>
      <c r="O74" s="31"/>
      <c r="P74" s="31"/>
      <c r="Q74" s="34">
        <f t="shared" si="8"/>
        <v>28461.063999999998</v>
      </c>
      <c r="S74" s="31"/>
      <c r="T74" s="31"/>
      <c r="U74" s="31"/>
      <c r="V74" s="31"/>
      <c r="AB74">
        <v>31</v>
      </c>
      <c r="AC74" t="s">
        <v>134</v>
      </c>
      <c r="AE74" t="s">
        <v>104</v>
      </c>
    </row>
    <row r="75" spans="1:31" x14ac:dyDescent="0.2">
      <c r="A75" s="37" t="s">
        <v>133</v>
      </c>
      <c r="B75" s="43"/>
      <c r="C75" s="38">
        <v>43504.35</v>
      </c>
      <c r="D75" s="38"/>
      <c r="E75" s="31">
        <f t="shared" si="5"/>
        <v>1233.9886738925118</v>
      </c>
      <c r="F75" s="31">
        <f t="shared" si="6"/>
        <v>1234</v>
      </c>
      <c r="G75" s="31">
        <f t="shared" si="7"/>
        <v>-4.6829999999317806E-2</v>
      </c>
      <c r="H75" s="31"/>
      <c r="I75" s="31">
        <f t="shared" si="9"/>
        <v>-4.6829999999317806E-2</v>
      </c>
      <c r="K75" s="31"/>
      <c r="L75" s="31"/>
      <c r="M75" s="31"/>
      <c r="N75" s="31"/>
      <c r="O75" s="31"/>
      <c r="P75" s="31"/>
      <c r="Q75" s="34">
        <f t="shared" si="8"/>
        <v>28485.85</v>
      </c>
      <c r="S75" s="31"/>
      <c r="T75" s="31"/>
      <c r="U75" s="31"/>
      <c r="V75" s="31"/>
      <c r="AB75">
        <v>18</v>
      </c>
      <c r="AC75" t="s">
        <v>135</v>
      </c>
      <c r="AE75" t="s">
        <v>104</v>
      </c>
    </row>
    <row r="76" spans="1:31" x14ac:dyDescent="0.2">
      <c r="A76" s="37" t="s">
        <v>133</v>
      </c>
      <c r="B76" s="43"/>
      <c r="C76" s="38">
        <v>43504.351999999999</v>
      </c>
      <c r="D76" s="38"/>
      <c r="E76" s="31">
        <f t="shared" si="5"/>
        <v>1233.989157604128</v>
      </c>
      <c r="F76" s="31">
        <f t="shared" si="6"/>
        <v>1234</v>
      </c>
      <c r="G76" s="31">
        <f t="shared" si="7"/>
        <v>-4.4829999998910353E-2</v>
      </c>
      <c r="H76" s="31"/>
      <c r="I76" s="31">
        <f t="shared" si="9"/>
        <v>-4.4829999998910353E-2</v>
      </c>
      <c r="K76" s="31"/>
      <c r="L76" s="31"/>
      <c r="M76" s="31"/>
      <c r="N76" s="31"/>
      <c r="O76" s="31"/>
      <c r="P76" s="31"/>
      <c r="Q76" s="34">
        <f t="shared" si="8"/>
        <v>28485.851999999999</v>
      </c>
      <c r="S76" s="31"/>
      <c r="T76" s="31"/>
      <c r="U76" s="31"/>
      <c r="V76" s="31"/>
      <c r="AB76">
        <v>12</v>
      </c>
      <c r="AC76" t="s">
        <v>122</v>
      </c>
      <c r="AE76" t="s">
        <v>104</v>
      </c>
    </row>
    <row r="77" spans="1:31" x14ac:dyDescent="0.2">
      <c r="A77" s="37" t="s">
        <v>133</v>
      </c>
      <c r="B77" s="43"/>
      <c r="C77" s="38">
        <v>43504.353000000003</v>
      </c>
      <c r="D77" s="38"/>
      <c r="E77" s="31">
        <f t="shared" si="5"/>
        <v>1233.9893994599367</v>
      </c>
      <c r="F77" s="31">
        <f t="shared" si="6"/>
        <v>1234</v>
      </c>
      <c r="G77" s="31">
        <f t="shared" si="7"/>
        <v>-4.3829999995068647E-2</v>
      </c>
      <c r="H77" s="31"/>
      <c r="I77" s="31">
        <f t="shared" si="9"/>
        <v>-4.3829999995068647E-2</v>
      </c>
      <c r="K77" s="31"/>
      <c r="L77" s="31"/>
      <c r="M77" s="31"/>
      <c r="N77" s="31"/>
      <c r="O77" s="31"/>
      <c r="P77" s="31"/>
      <c r="Q77" s="34">
        <f t="shared" si="8"/>
        <v>28485.853000000003</v>
      </c>
      <c r="S77" s="31"/>
      <c r="T77" s="31"/>
      <c r="U77" s="31"/>
      <c r="V77" s="31"/>
      <c r="AB77">
        <v>19</v>
      </c>
      <c r="AC77" t="s">
        <v>115</v>
      </c>
      <c r="AE77" t="s">
        <v>104</v>
      </c>
    </row>
    <row r="78" spans="1:31" x14ac:dyDescent="0.2">
      <c r="A78" s="37" t="s">
        <v>131</v>
      </c>
      <c r="B78" s="43"/>
      <c r="C78" s="38">
        <v>43504.356</v>
      </c>
      <c r="D78" s="38"/>
      <c r="E78" s="31">
        <f t="shared" si="5"/>
        <v>1233.9901250273601</v>
      </c>
      <c r="F78" s="31">
        <f t="shared" si="6"/>
        <v>1234</v>
      </c>
      <c r="G78" s="31">
        <f t="shared" si="7"/>
        <v>-4.0829999998095445E-2</v>
      </c>
      <c r="H78" s="31"/>
      <c r="I78" s="31">
        <f t="shared" si="9"/>
        <v>-4.0829999998095445E-2</v>
      </c>
      <c r="K78" s="31"/>
      <c r="L78" s="31"/>
      <c r="M78" s="31"/>
      <c r="N78" s="31"/>
      <c r="O78" s="31"/>
      <c r="P78" s="31"/>
      <c r="Q78" s="34">
        <f t="shared" si="8"/>
        <v>28485.856</v>
      </c>
      <c r="S78" s="31"/>
      <c r="T78" s="31"/>
      <c r="U78" s="31"/>
      <c r="V78" s="31"/>
      <c r="AB78">
        <v>15</v>
      </c>
      <c r="AC78" t="s">
        <v>130</v>
      </c>
      <c r="AE78" t="s">
        <v>104</v>
      </c>
    </row>
    <row r="79" spans="1:31" x14ac:dyDescent="0.2">
      <c r="A79" s="37" t="s">
        <v>133</v>
      </c>
      <c r="B79" s="43"/>
      <c r="C79" s="38">
        <v>43504.357000000004</v>
      </c>
      <c r="D79" s="38"/>
      <c r="E79" s="31">
        <f t="shared" si="5"/>
        <v>1233.9903668831689</v>
      </c>
      <c r="F79" s="31">
        <f t="shared" si="6"/>
        <v>1234</v>
      </c>
      <c r="G79" s="31">
        <f t="shared" si="7"/>
        <v>-3.982999999425374E-2</v>
      </c>
      <c r="H79" s="31"/>
      <c r="I79" s="31">
        <f t="shared" si="9"/>
        <v>-3.982999999425374E-2</v>
      </c>
      <c r="K79" s="31"/>
      <c r="L79" s="31"/>
      <c r="M79" s="31"/>
      <c r="N79" s="31"/>
      <c r="O79" s="31"/>
      <c r="P79" s="31"/>
      <c r="Q79" s="34">
        <f t="shared" si="8"/>
        <v>28485.857000000004</v>
      </c>
      <c r="S79" s="31"/>
      <c r="T79" s="31"/>
      <c r="U79" s="31"/>
      <c r="V79" s="31"/>
      <c r="AB79">
        <v>26</v>
      </c>
      <c r="AC79" t="s">
        <v>136</v>
      </c>
      <c r="AE79" t="s">
        <v>104</v>
      </c>
    </row>
    <row r="80" spans="1:31" x14ac:dyDescent="0.2">
      <c r="A80" s="37" t="s">
        <v>133</v>
      </c>
      <c r="B80" s="43"/>
      <c r="C80" s="38">
        <v>43504.366000000002</v>
      </c>
      <c r="D80" s="38"/>
      <c r="E80" s="31">
        <f t="shared" si="5"/>
        <v>1233.9925435854404</v>
      </c>
      <c r="F80" s="31">
        <f t="shared" si="6"/>
        <v>1234</v>
      </c>
      <c r="G80" s="31">
        <f t="shared" si="7"/>
        <v>-3.0829999996058177E-2</v>
      </c>
      <c r="H80" s="31"/>
      <c r="I80" s="31">
        <f t="shared" si="9"/>
        <v>-3.0829999996058177E-2</v>
      </c>
      <c r="K80" s="31"/>
      <c r="L80" s="31"/>
      <c r="M80" s="31"/>
      <c r="N80" s="31"/>
      <c r="O80" s="31"/>
      <c r="P80" s="31"/>
      <c r="Q80" s="34">
        <f t="shared" si="8"/>
        <v>28485.866000000002</v>
      </c>
      <c r="S80" s="31"/>
      <c r="T80" s="31"/>
      <c r="U80" s="31"/>
      <c r="V80" s="31"/>
      <c r="AB80">
        <v>18</v>
      </c>
      <c r="AC80" t="s">
        <v>119</v>
      </c>
      <c r="AE80" t="s">
        <v>104</v>
      </c>
    </row>
    <row r="81" spans="1:31" x14ac:dyDescent="0.2">
      <c r="A81" s="37" t="s">
        <v>133</v>
      </c>
      <c r="B81" s="43" t="s">
        <v>191</v>
      </c>
      <c r="C81" s="38">
        <v>43506.432999999997</v>
      </c>
      <c r="D81" s="38"/>
      <c r="E81" s="31">
        <f t="shared" si="5"/>
        <v>1234.492459540546</v>
      </c>
      <c r="F81" s="31">
        <f t="shared" si="6"/>
        <v>1234.5</v>
      </c>
      <c r="G81" s="31">
        <f t="shared" si="7"/>
        <v>-3.1177500000922009E-2</v>
      </c>
      <c r="H81" s="31"/>
      <c r="I81" s="31">
        <f t="shared" si="9"/>
        <v>-3.1177500000922009E-2</v>
      </c>
      <c r="K81" s="31"/>
      <c r="L81" s="31"/>
      <c r="M81" s="31"/>
      <c r="N81" s="31"/>
      <c r="O81" s="31"/>
      <c r="P81" s="31"/>
      <c r="Q81" s="34">
        <f t="shared" si="8"/>
        <v>28487.932999999997</v>
      </c>
      <c r="S81" s="31"/>
      <c r="T81" s="31"/>
      <c r="U81" s="31"/>
      <c r="V81" s="31"/>
      <c r="AB81">
        <v>19</v>
      </c>
      <c r="AC81" t="s">
        <v>112</v>
      </c>
      <c r="AE81" t="s">
        <v>104</v>
      </c>
    </row>
    <row r="82" spans="1:31" x14ac:dyDescent="0.2">
      <c r="A82" s="37" t="s">
        <v>133</v>
      </c>
      <c r="B82" s="43"/>
      <c r="C82" s="38">
        <v>43508.489000000001</v>
      </c>
      <c r="D82" s="38"/>
      <c r="E82" s="31">
        <f t="shared" si="5"/>
        <v>1234.989715081766</v>
      </c>
      <c r="F82" s="31">
        <f t="shared" si="6"/>
        <v>1235</v>
      </c>
      <c r="G82" s="31">
        <f t="shared" si="7"/>
        <v>-4.25249999971129E-2</v>
      </c>
      <c r="H82" s="31"/>
      <c r="I82" s="31">
        <f t="shared" si="9"/>
        <v>-4.25249999971129E-2</v>
      </c>
      <c r="K82" s="31"/>
      <c r="L82" s="31"/>
      <c r="M82" s="31"/>
      <c r="N82" s="31"/>
      <c r="O82" s="31"/>
      <c r="P82" s="31"/>
      <c r="Q82" s="34">
        <f t="shared" si="8"/>
        <v>28489.989000000001</v>
      </c>
      <c r="S82" s="31"/>
      <c r="T82" s="31"/>
      <c r="U82" s="31"/>
      <c r="V82" s="31"/>
      <c r="AB82">
        <v>18</v>
      </c>
      <c r="AC82" t="s">
        <v>115</v>
      </c>
      <c r="AE82" t="s">
        <v>104</v>
      </c>
    </row>
    <row r="83" spans="1:31" x14ac:dyDescent="0.2">
      <c r="A83" s="37" t="s">
        <v>125</v>
      </c>
      <c r="B83" s="43"/>
      <c r="C83" s="38">
        <v>43512.618999999999</v>
      </c>
      <c r="D83" s="38"/>
      <c r="E83" s="31">
        <f t="shared" si="5"/>
        <v>1235.9885795687469</v>
      </c>
      <c r="F83" s="31">
        <f t="shared" si="6"/>
        <v>1236</v>
      </c>
      <c r="G83" s="31">
        <f t="shared" si="7"/>
        <v>-4.7220000000379514E-2</v>
      </c>
      <c r="H83" s="31"/>
      <c r="I83" s="31">
        <f t="shared" si="9"/>
        <v>-4.7220000000379514E-2</v>
      </c>
      <c r="J83" s="31"/>
      <c r="K83" s="31"/>
      <c r="L83" s="31"/>
      <c r="M83" s="31"/>
      <c r="N83" s="31"/>
      <c r="O83" s="31"/>
      <c r="P83" s="31"/>
      <c r="Q83" s="34">
        <f t="shared" si="8"/>
        <v>28494.118999999999</v>
      </c>
      <c r="S83" s="31"/>
      <c r="T83" s="31"/>
      <c r="U83" s="31"/>
      <c r="V83" s="31"/>
      <c r="AA83" t="s">
        <v>129</v>
      </c>
      <c r="AB83">
        <v>11</v>
      </c>
      <c r="AC83" t="s">
        <v>124</v>
      </c>
      <c r="AE83" t="s">
        <v>126</v>
      </c>
    </row>
    <row r="84" spans="1:31" x14ac:dyDescent="0.2">
      <c r="A84" s="37" t="s">
        <v>133</v>
      </c>
      <c r="B84" s="43" t="s">
        <v>191</v>
      </c>
      <c r="C84" s="38">
        <v>43531.248</v>
      </c>
      <c r="D84" s="38"/>
      <c r="E84" s="31">
        <f t="shared" si="5"/>
        <v>1240.4941114157152</v>
      </c>
      <c r="F84" s="31">
        <f t="shared" si="6"/>
        <v>1240.5</v>
      </c>
      <c r="G84" s="31">
        <f t="shared" si="7"/>
        <v>-2.4347500002477318E-2</v>
      </c>
      <c r="H84" s="31"/>
      <c r="I84" s="31">
        <f t="shared" si="9"/>
        <v>-2.4347500002477318E-2</v>
      </c>
      <c r="K84" s="31"/>
      <c r="L84" s="31"/>
      <c r="M84" s="31"/>
      <c r="N84" s="31"/>
      <c r="O84" s="31"/>
      <c r="P84" s="31"/>
      <c r="Q84" s="34">
        <f t="shared" si="8"/>
        <v>28512.748</v>
      </c>
      <c r="S84" s="31"/>
      <c r="T84" s="31"/>
      <c r="U84" s="31"/>
      <c r="V84" s="31"/>
      <c r="AB84">
        <v>8</v>
      </c>
      <c r="AC84" t="s">
        <v>137</v>
      </c>
      <c r="AE84" t="s">
        <v>104</v>
      </c>
    </row>
    <row r="85" spans="1:31" x14ac:dyDescent="0.2">
      <c r="A85" s="37" t="s">
        <v>131</v>
      </c>
      <c r="B85" s="43" t="s">
        <v>191</v>
      </c>
      <c r="C85" s="38">
        <v>43535.358</v>
      </c>
      <c r="D85" s="38"/>
      <c r="E85" s="31">
        <f t="shared" ref="E85:E116" si="10">+(C85-C$7)/C$8</f>
        <v>1241.4881387865371</v>
      </c>
      <c r="F85" s="31">
        <f t="shared" ref="F85:F116" si="11">ROUND(2*E85,0)/2</f>
        <v>1241.5</v>
      </c>
      <c r="G85" s="31">
        <f t="shared" ref="G85:G116" si="12">+C85-(C$7+F85*C$8)</f>
        <v>-4.9042499995266553E-2</v>
      </c>
      <c r="H85" s="31"/>
      <c r="I85" s="31">
        <f t="shared" si="9"/>
        <v>-4.9042499995266553E-2</v>
      </c>
      <c r="K85" s="31"/>
      <c r="L85" s="31"/>
      <c r="M85" s="31"/>
      <c r="N85" s="31"/>
      <c r="O85" s="31"/>
      <c r="P85" s="31"/>
      <c r="Q85" s="34">
        <f t="shared" ref="Q85:Q116" si="13">+C85-15018.5</f>
        <v>28516.858</v>
      </c>
      <c r="S85" s="31"/>
      <c r="T85" s="31"/>
      <c r="U85" s="31"/>
      <c r="V85" s="31"/>
      <c r="AB85">
        <v>20</v>
      </c>
      <c r="AC85" t="s">
        <v>136</v>
      </c>
      <c r="AE85" t="s">
        <v>104</v>
      </c>
    </row>
    <row r="86" spans="1:31" x14ac:dyDescent="0.2">
      <c r="A86" s="37" t="s">
        <v>131</v>
      </c>
      <c r="B86" s="43" t="s">
        <v>191</v>
      </c>
      <c r="C86" s="38">
        <v>43535.364000000001</v>
      </c>
      <c r="D86" s="38"/>
      <c r="E86" s="31">
        <f t="shared" si="10"/>
        <v>1241.4895899213852</v>
      </c>
      <c r="F86" s="31">
        <f t="shared" si="11"/>
        <v>1241.5</v>
      </c>
      <c r="G86" s="31">
        <f t="shared" si="12"/>
        <v>-4.3042499994044192E-2</v>
      </c>
      <c r="H86" s="31"/>
      <c r="I86" s="31">
        <f t="shared" si="9"/>
        <v>-4.3042499994044192E-2</v>
      </c>
      <c r="K86" s="31"/>
      <c r="L86" s="31"/>
      <c r="M86" s="31"/>
      <c r="N86" s="31"/>
      <c r="O86" s="31"/>
      <c r="P86" s="31"/>
      <c r="Q86" s="34">
        <f t="shared" si="13"/>
        <v>28516.864000000001</v>
      </c>
      <c r="S86" s="31"/>
      <c r="T86" s="31"/>
      <c r="U86" s="31"/>
      <c r="V86" s="31"/>
      <c r="AB86">
        <v>6</v>
      </c>
      <c r="AC86" t="s">
        <v>138</v>
      </c>
      <c r="AE86" t="s">
        <v>104</v>
      </c>
    </row>
    <row r="87" spans="1:31" x14ac:dyDescent="0.2">
      <c r="A87" s="37" t="s">
        <v>131</v>
      </c>
      <c r="B87" s="43"/>
      <c r="C87" s="38">
        <v>43566.368999999999</v>
      </c>
      <c r="D87" s="38"/>
      <c r="E87" s="31">
        <f t="shared" si="10"/>
        <v>1248.9883292479856</v>
      </c>
      <c r="F87" s="31">
        <f t="shared" si="11"/>
        <v>1249</v>
      </c>
      <c r="G87" s="31">
        <f t="shared" si="12"/>
        <v>-4.8255000001518056E-2</v>
      </c>
      <c r="H87" s="31"/>
      <c r="I87" s="31">
        <f t="shared" si="9"/>
        <v>-4.8255000001518056E-2</v>
      </c>
      <c r="K87" s="31"/>
      <c r="L87" s="31"/>
      <c r="M87" s="31"/>
      <c r="N87" s="31"/>
      <c r="O87" s="31"/>
      <c r="P87" s="31"/>
      <c r="Q87" s="34">
        <f t="shared" si="13"/>
        <v>28547.868999999999</v>
      </c>
      <c r="S87" s="31"/>
      <c r="T87" s="31"/>
      <c r="U87" s="31"/>
      <c r="V87" s="31"/>
      <c r="AB87">
        <v>8</v>
      </c>
      <c r="AC87" t="s">
        <v>138</v>
      </c>
      <c r="AE87" t="s">
        <v>104</v>
      </c>
    </row>
    <row r="88" spans="1:31" x14ac:dyDescent="0.2">
      <c r="A88" s="37" t="s">
        <v>125</v>
      </c>
      <c r="B88" s="43" t="s">
        <v>191</v>
      </c>
      <c r="C88" s="38">
        <v>43572.587</v>
      </c>
      <c r="D88" s="38"/>
      <c r="E88" s="31">
        <f t="shared" si="10"/>
        <v>1250.4921886620416</v>
      </c>
      <c r="F88" s="31">
        <f t="shared" si="11"/>
        <v>1250.5</v>
      </c>
      <c r="G88" s="31">
        <f t="shared" si="12"/>
        <v>-3.229750000173226E-2</v>
      </c>
      <c r="H88" s="31"/>
      <c r="I88" s="31">
        <f t="shared" si="9"/>
        <v>-3.229750000173226E-2</v>
      </c>
      <c r="J88" s="31"/>
      <c r="K88" s="31"/>
      <c r="L88" s="31"/>
      <c r="M88" s="31"/>
      <c r="N88" s="31"/>
      <c r="O88" s="31"/>
      <c r="P88" s="31"/>
      <c r="Q88" s="34">
        <f t="shared" si="13"/>
        <v>28554.087</v>
      </c>
      <c r="S88" s="31"/>
      <c r="T88" s="31"/>
      <c r="U88" s="31"/>
      <c r="V88" s="31"/>
      <c r="AA88" t="s">
        <v>129</v>
      </c>
      <c r="AB88">
        <v>8</v>
      </c>
      <c r="AC88" t="s">
        <v>124</v>
      </c>
      <c r="AE88" t="s">
        <v>126</v>
      </c>
    </row>
    <row r="89" spans="1:31" x14ac:dyDescent="0.2">
      <c r="A89" s="37" t="s">
        <v>131</v>
      </c>
      <c r="B89" s="43"/>
      <c r="C89" s="38">
        <v>43595.307999999997</v>
      </c>
      <c r="D89" s="38"/>
      <c r="E89" s="31">
        <f t="shared" si="10"/>
        <v>1255.9873944752874</v>
      </c>
      <c r="F89" s="31">
        <f t="shared" si="11"/>
        <v>1256</v>
      </c>
      <c r="G89" s="31">
        <f t="shared" si="12"/>
        <v>-5.2120000000286382E-2</v>
      </c>
      <c r="H89" s="31"/>
      <c r="I89" s="31">
        <f t="shared" si="9"/>
        <v>-5.2120000000286382E-2</v>
      </c>
      <c r="K89" s="31"/>
      <c r="L89" s="31"/>
      <c r="M89" s="31"/>
      <c r="N89" s="31"/>
      <c r="O89" s="31"/>
      <c r="P89" s="31"/>
      <c r="Q89" s="34">
        <f t="shared" si="13"/>
        <v>28576.807999999997</v>
      </c>
      <c r="S89" s="31"/>
      <c r="T89" s="31"/>
      <c r="U89" s="31"/>
      <c r="V89" s="31"/>
      <c r="AB89">
        <v>13</v>
      </c>
      <c r="AC89" t="s">
        <v>115</v>
      </c>
      <c r="AE89" t="s">
        <v>104</v>
      </c>
    </row>
    <row r="90" spans="1:31" x14ac:dyDescent="0.2">
      <c r="A90" s="37" t="s">
        <v>131</v>
      </c>
      <c r="B90" s="43"/>
      <c r="C90" s="38">
        <v>43595.313000000002</v>
      </c>
      <c r="D90" s="38"/>
      <c r="E90" s="31">
        <f t="shared" si="10"/>
        <v>1255.9886037543283</v>
      </c>
      <c r="F90" s="31">
        <f t="shared" si="11"/>
        <v>1256</v>
      </c>
      <c r="G90" s="31">
        <f t="shared" si="12"/>
        <v>-4.7119999995629769E-2</v>
      </c>
      <c r="H90" s="31"/>
      <c r="I90" s="31">
        <f t="shared" si="9"/>
        <v>-4.7119999995629769E-2</v>
      </c>
      <c r="K90" s="31"/>
      <c r="L90" s="31"/>
      <c r="M90" s="31"/>
      <c r="N90" s="31"/>
      <c r="O90" s="31"/>
      <c r="P90" s="31"/>
      <c r="Q90" s="34">
        <f t="shared" si="13"/>
        <v>28576.813000000002</v>
      </c>
      <c r="S90" s="31"/>
      <c r="T90" s="31"/>
      <c r="U90" s="31"/>
      <c r="V90" s="31"/>
      <c r="AB90">
        <v>9</v>
      </c>
      <c r="AC90" t="s">
        <v>138</v>
      </c>
      <c r="AE90" t="s">
        <v>104</v>
      </c>
    </row>
    <row r="91" spans="1:31" x14ac:dyDescent="0.2">
      <c r="A91" s="37" t="s">
        <v>131</v>
      </c>
      <c r="B91" s="43"/>
      <c r="C91" s="38">
        <v>43595.32</v>
      </c>
      <c r="D91" s="38"/>
      <c r="E91" s="31">
        <f t="shared" si="10"/>
        <v>1255.9902967449837</v>
      </c>
      <c r="F91" s="31">
        <f t="shared" si="11"/>
        <v>1256</v>
      </c>
      <c r="G91" s="31">
        <f t="shared" si="12"/>
        <v>-4.011999999784166E-2</v>
      </c>
      <c r="H91" s="31"/>
      <c r="I91" s="31">
        <f t="shared" si="9"/>
        <v>-4.011999999784166E-2</v>
      </c>
      <c r="K91" s="31"/>
      <c r="L91" s="31"/>
      <c r="M91" s="31"/>
      <c r="N91" s="31"/>
      <c r="O91" s="31"/>
      <c r="P91" s="31"/>
      <c r="Q91" s="34">
        <f t="shared" si="13"/>
        <v>28576.82</v>
      </c>
      <c r="S91" s="31"/>
      <c r="T91" s="31"/>
      <c r="U91" s="31"/>
      <c r="V91" s="31"/>
      <c r="AB91">
        <v>26</v>
      </c>
      <c r="AC91" t="s">
        <v>139</v>
      </c>
      <c r="AE91" t="s">
        <v>104</v>
      </c>
    </row>
    <row r="92" spans="1:31" x14ac:dyDescent="0.2">
      <c r="A92" s="37" t="s">
        <v>131</v>
      </c>
      <c r="B92" s="43"/>
      <c r="C92" s="38">
        <v>43595.321000000004</v>
      </c>
      <c r="D92" s="38"/>
      <c r="E92" s="31">
        <f t="shared" si="10"/>
        <v>1255.9905386007927</v>
      </c>
      <c r="F92" s="31">
        <f t="shared" si="11"/>
        <v>1256</v>
      </c>
      <c r="G92" s="31">
        <f t="shared" si="12"/>
        <v>-3.9119999993999954E-2</v>
      </c>
      <c r="H92" s="31"/>
      <c r="I92" s="31">
        <f t="shared" si="9"/>
        <v>-3.9119999993999954E-2</v>
      </c>
      <c r="K92" s="31"/>
      <c r="L92" s="31"/>
      <c r="M92" s="31"/>
      <c r="N92" s="31"/>
      <c r="O92" s="31"/>
      <c r="P92" s="31"/>
      <c r="Q92" s="34">
        <f t="shared" si="13"/>
        <v>28576.821000000004</v>
      </c>
      <c r="S92" s="31"/>
      <c r="T92" s="31"/>
      <c r="U92" s="31"/>
      <c r="V92" s="31"/>
      <c r="AB92">
        <v>26</v>
      </c>
      <c r="AC92" t="s">
        <v>136</v>
      </c>
      <c r="AE92" t="s">
        <v>104</v>
      </c>
    </row>
    <row r="93" spans="1:31" x14ac:dyDescent="0.2">
      <c r="A93" s="37" t="s">
        <v>131</v>
      </c>
      <c r="B93" s="43"/>
      <c r="C93" s="38">
        <v>43595.326999999997</v>
      </c>
      <c r="D93" s="38"/>
      <c r="E93" s="31">
        <f t="shared" si="10"/>
        <v>1255.991989735639</v>
      </c>
      <c r="F93" s="31">
        <f t="shared" si="11"/>
        <v>1256</v>
      </c>
      <c r="G93" s="31">
        <f t="shared" si="12"/>
        <v>-3.3120000000053551E-2</v>
      </c>
      <c r="H93" s="31"/>
      <c r="I93" s="31">
        <f t="shared" si="9"/>
        <v>-3.3120000000053551E-2</v>
      </c>
      <c r="K93" s="31"/>
      <c r="L93" s="31"/>
      <c r="M93" s="31"/>
      <c r="N93" s="31"/>
      <c r="O93" s="31"/>
      <c r="P93" s="31"/>
      <c r="Q93" s="34">
        <f t="shared" si="13"/>
        <v>28576.826999999997</v>
      </c>
      <c r="S93" s="31"/>
      <c r="T93" s="31"/>
      <c r="U93" s="31"/>
      <c r="V93" s="31"/>
      <c r="AB93">
        <v>9</v>
      </c>
      <c r="AC93" t="s">
        <v>109</v>
      </c>
      <c r="AE93" t="s">
        <v>104</v>
      </c>
    </row>
    <row r="94" spans="1:31" x14ac:dyDescent="0.2">
      <c r="A94" s="37" t="s">
        <v>131</v>
      </c>
      <c r="B94" s="43" t="s">
        <v>191</v>
      </c>
      <c r="C94" s="38">
        <v>43597.379000000001</v>
      </c>
      <c r="D94" s="38"/>
      <c r="E94" s="31">
        <f t="shared" si="10"/>
        <v>1256.4882778536269</v>
      </c>
      <c r="F94" s="31">
        <f t="shared" si="11"/>
        <v>1256.5</v>
      </c>
      <c r="G94" s="31">
        <f t="shared" si="12"/>
        <v>-4.8467499997059349E-2</v>
      </c>
      <c r="H94" s="31"/>
      <c r="I94" s="31">
        <f t="shared" si="9"/>
        <v>-4.8467499997059349E-2</v>
      </c>
      <c r="K94" s="31"/>
      <c r="L94" s="31"/>
      <c r="M94" s="31"/>
      <c r="N94" s="31"/>
      <c r="O94" s="31"/>
      <c r="P94" s="31"/>
      <c r="Q94" s="34">
        <f t="shared" si="13"/>
        <v>28578.879000000001</v>
      </c>
      <c r="S94" s="31"/>
      <c r="T94" s="31"/>
      <c r="U94" s="31"/>
      <c r="V94" s="31"/>
      <c r="AB94">
        <v>22</v>
      </c>
      <c r="AC94" t="s">
        <v>139</v>
      </c>
      <c r="AE94" t="s">
        <v>104</v>
      </c>
    </row>
    <row r="95" spans="1:31" x14ac:dyDescent="0.2">
      <c r="A95" s="37" t="s">
        <v>131</v>
      </c>
      <c r="B95" s="43" t="s">
        <v>191</v>
      </c>
      <c r="C95" s="38">
        <v>43597.38</v>
      </c>
      <c r="D95" s="38"/>
      <c r="E95" s="31">
        <f t="shared" si="10"/>
        <v>1256.4885197094341</v>
      </c>
      <c r="F95" s="31">
        <f t="shared" si="11"/>
        <v>1256.5</v>
      </c>
      <c r="G95" s="31">
        <f t="shared" si="12"/>
        <v>-4.7467500000493601E-2</v>
      </c>
      <c r="H95" s="31"/>
      <c r="I95" s="31">
        <f t="shared" si="9"/>
        <v>-4.7467500000493601E-2</v>
      </c>
      <c r="K95" s="31"/>
      <c r="L95" s="31"/>
      <c r="M95" s="31"/>
      <c r="N95" s="31"/>
      <c r="O95" s="31"/>
      <c r="P95" s="31"/>
      <c r="Q95" s="34">
        <f t="shared" si="13"/>
        <v>28578.879999999997</v>
      </c>
      <c r="S95" s="31"/>
      <c r="T95" s="31"/>
      <c r="U95" s="31"/>
      <c r="V95" s="31"/>
      <c r="AB95">
        <v>19</v>
      </c>
      <c r="AC95" t="s">
        <v>136</v>
      </c>
      <c r="AE95" t="s">
        <v>104</v>
      </c>
    </row>
    <row r="96" spans="1:31" x14ac:dyDescent="0.2">
      <c r="A96" s="37" t="s">
        <v>140</v>
      </c>
      <c r="B96" s="43" t="s">
        <v>191</v>
      </c>
      <c r="C96" s="38">
        <v>43754.491999999998</v>
      </c>
      <c r="D96" s="38"/>
      <c r="E96" s="31">
        <f t="shared" si="10"/>
        <v>1294.4869694137051</v>
      </c>
      <c r="F96" s="31">
        <f t="shared" si="11"/>
        <v>1294.5</v>
      </c>
      <c r="G96" s="31">
        <f t="shared" si="12"/>
        <v>-5.3877500002272427E-2</v>
      </c>
      <c r="H96" s="31"/>
      <c r="I96" s="31">
        <f t="shared" si="9"/>
        <v>-5.3877500002272427E-2</v>
      </c>
      <c r="K96" s="31"/>
      <c r="L96" s="31"/>
      <c r="M96" s="31"/>
      <c r="N96" s="31"/>
      <c r="O96" s="31"/>
      <c r="P96" s="31"/>
      <c r="Q96" s="34">
        <f t="shared" si="13"/>
        <v>28735.991999999998</v>
      </c>
      <c r="S96" s="31"/>
      <c r="T96" s="31"/>
      <c r="U96" s="31"/>
      <c r="V96" s="31"/>
      <c r="AB96">
        <v>9</v>
      </c>
      <c r="AC96" t="s">
        <v>115</v>
      </c>
      <c r="AE96" t="s">
        <v>104</v>
      </c>
    </row>
    <row r="97" spans="1:31" x14ac:dyDescent="0.2">
      <c r="A97" s="37" t="s">
        <v>141</v>
      </c>
      <c r="B97" s="43" t="s">
        <v>191</v>
      </c>
      <c r="C97" s="38">
        <v>43812.379000000001</v>
      </c>
      <c r="D97" s="38"/>
      <c r="E97" s="31">
        <f t="shared" si="10"/>
        <v>1308.4872765705818</v>
      </c>
      <c r="F97" s="31">
        <f t="shared" si="11"/>
        <v>1308.5</v>
      </c>
      <c r="G97" s="31">
        <f t="shared" si="12"/>
        <v>-5.2607499994337559E-2</v>
      </c>
      <c r="H97" s="31"/>
      <c r="I97" s="31">
        <f t="shared" si="9"/>
        <v>-5.2607499994337559E-2</v>
      </c>
      <c r="K97" s="31"/>
      <c r="L97" s="31"/>
      <c r="M97" s="31"/>
      <c r="N97" s="31"/>
      <c r="O97" s="31"/>
      <c r="P97" s="31"/>
      <c r="Q97" s="34">
        <f t="shared" si="13"/>
        <v>28793.879000000001</v>
      </c>
      <c r="S97" s="31"/>
      <c r="T97" s="31"/>
      <c r="U97" s="31"/>
      <c r="V97" s="31"/>
      <c r="AB97">
        <v>12</v>
      </c>
      <c r="AC97" t="s">
        <v>115</v>
      </c>
      <c r="AE97" t="s">
        <v>104</v>
      </c>
    </row>
    <row r="98" spans="1:31" x14ac:dyDescent="0.2">
      <c r="A98" s="37" t="s">
        <v>141</v>
      </c>
      <c r="B98" s="43" t="s">
        <v>191</v>
      </c>
      <c r="C98" s="38">
        <v>43812.381000000001</v>
      </c>
      <c r="D98" s="38"/>
      <c r="E98" s="31">
        <f t="shared" si="10"/>
        <v>1308.4877602821978</v>
      </c>
      <c r="F98" s="31">
        <f t="shared" si="11"/>
        <v>1308.5</v>
      </c>
      <c r="G98" s="31">
        <f t="shared" si="12"/>
        <v>-5.0607499993930105E-2</v>
      </c>
      <c r="H98" s="31"/>
      <c r="I98" s="31">
        <f t="shared" si="9"/>
        <v>-5.0607499993930105E-2</v>
      </c>
      <c r="K98" s="31"/>
      <c r="L98" s="31"/>
      <c r="M98" s="31"/>
      <c r="N98" s="31"/>
      <c r="O98" s="31"/>
      <c r="P98" s="31"/>
      <c r="Q98" s="34">
        <f t="shared" si="13"/>
        <v>28793.881000000001</v>
      </c>
      <c r="S98" s="31"/>
      <c r="T98" s="31"/>
      <c r="U98" s="31"/>
      <c r="V98" s="31"/>
      <c r="AB98">
        <v>21</v>
      </c>
      <c r="AC98" t="s">
        <v>135</v>
      </c>
      <c r="AE98" t="s">
        <v>104</v>
      </c>
    </row>
    <row r="99" spans="1:31" x14ac:dyDescent="0.2">
      <c r="A99" s="37" t="s">
        <v>142</v>
      </c>
      <c r="B99" s="43" t="s">
        <v>191</v>
      </c>
      <c r="C99" s="38">
        <v>43812.381999999998</v>
      </c>
      <c r="D99" s="38"/>
      <c r="E99" s="31">
        <f t="shared" si="10"/>
        <v>1308.488002138005</v>
      </c>
      <c r="F99" s="31">
        <f t="shared" si="11"/>
        <v>1308.5</v>
      </c>
      <c r="G99" s="31">
        <f t="shared" si="12"/>
        <v>-4.9607499997364357E-2</v>
      </c>
      <c r="H99" s="31"/>
      <c r="I99" s="31">
        <f t="shared" si="9"/>
        <v>-4.9607499997364357E-2</v>
      </c>
      <c r="K99" s="31"/>
      <c r="L99" s="31"/>
      <c r="M99" s="31"/>
      <c r="N99" s="31"/>
      <c r="O99" s="31"/>
      <c r="P99" s="31"/>
      <c r="Q99" s="34">
        <f t="shared" si="13"/>
        <v>28793.881999999998</v>
      </c>
      <c r="S99" s="31"/>
      <c r="T99" s="31"/>
      <c r="U99" s="31"/>
      <c r="V99" s="31"/>
      <c r="AB99">
        <v>17</v>
      </c>
      <c r="AC99" t="s">
        <v>139</v>
      </c>
      <c r="AE99" t="s">
        <v>104</v>
      </c>
    </row>
    <row r="100" spans="1:31" x14ac:dyDescent="0.2">
      <c r="A100" s="37" t="s">
        <v>141</v>
      </c>
      <c r="B100" s="43" t="s">
        <v>191</v>
      </c>
      <c r="C100" s="38">
        <v>43812.387999999999</v>
      </c>
      <c r="D100" s="38"/>
      <c r="E100" s="31">
        <f t="shared" si="10"/>
        <v>1308.4894532728531</v>
      </c>
      <c r="F100" s="31">
        <f t="shared" si="11"/>
        <v>1308.5</v>
      </c>
      <c r="G100" s="31">
        <f t="shared" si="12"/>
        <v>-4.3607499996141996E-2</v>
      </c>
      <c r="H100" s="31"/>
      <c r="I100" s="31">
        <f t="shared" si="9"/>
        <v>-4.3607499996141996E-2</v>
      </c>
      <c r="K100" s="31"/>
      <c r="L100" s="31"/>
      <c r="M100" s="31"/>
      <c r="N100" s="31"/>
      <c r="O100" s="31"/>
      <c r="P100" s="31"/>
      <c r="Q100" s="34">
        <f t="shared" si="13"/>
        <v>28793.887999999999</v>
      </c>
      <c r="S100" s="31"/>
      <c r="T100" s="31"/>
      <c r="U100" s="31"/>
      <c r="V100" s="31"/>
      <c r="AB100">
        <v>30</v>
      </c>
      <c r="AC100" t="s">
        <v>122</v>
      </c>
      <c r="AE100" t="s">
        <v>104</v>
      </c>
    </row>
    <row r="101" spans="1:31" x14ac:dyDescent="0.2">
      <c r="A101" s="37" t="s">
        <v>144</v>
      </c>
      <c r="B101" s="43" t="s">
        <v>191</v>
      </c>
      <c r="C101" s="38">
        <v>43820.641000000003</v>
      </c>
      <c r="D101" s="38"/>
      <c r="E101" s="31">
        <f t="shared" si="10"/>
        <v>1310.4854892561614</v>
      </c>
      <c r="F101" s="31">
        <f t="shared" si="11"/>
        <v>1310.5</v>
      </c>
      <c r="G101" s="31">
        <f t="shared" si="12"/>
        <v>-5.9997499993187375E-2</v>
      </c>
      <c r="H101" s="31"/>
      <c r="I101" s="31">
        <f t="shared" si="9"/>
        <v>-5.9997499993187375E-2</v>
      </c>
      <c r="K101" s="31"/>
      <c r="L101" s="31"/>
      <c r="M101" s="31"/>
      <c r="N101" s="31"/>
      <c r="O101" s="31"/>
      <c r="P101" s="31"/>
      <c r="Q101" s="34">
        <f t="shared" si="13"/>
        <v>28802.141000000003</v>
      </c>
      <c r="S101" s="31"/>
      <c r="T101" s="31"/>
      <c r="U101" s="31"/>
      <c r="V101" s="31"/>
      <c r="AB101">
        <v>23</v>
      </c>
      <c r="AC101" t="s">
        <v>143</v>
      </c>
      <c r="AE101" t="s">
        <v>104</v>
      </c>
    </row>
    <row r="102" spans="1:31" x14ac:dyDescent="0.2">
      <c r="A102" s="37" t="s">
        <v>142</v>
      </c>
      <c r="B102" s="43" t="s">
        <v>191</v>
      </c>
      <c r="C102" s="38">
        <v>43841.322</v>
      </c>
      <c r="D102" s="38"/>
      <c r="E102" s="31">
        <f t="shared" si="10"/>
        <v>1315.4873092211158</v>
      </c>
      <c r="F102" s="31">
        <f t="shared" si="11"/>
        <v>1315.5</v>
      </c>
      <c r="G102" s="31">
        <f t="shared" si="12"/>
        <v>-5.2472499999566935E-2</v>
      </c>
      <c r="H102" s="31"/>
      <c r="I102" s="31">
        <f t="shared" si="9"/>
        <v>-5.2472499999566935E-2</v>
      </c>
      <c r="K102" s="31"/>
      <c r="L102" s="31"/>
      <c r="M102" s="31"/>
      <c r="N102" s="31"/>
      <c r="O102" s="31"/>
      <c r="P102" s="31"/>
      <c r="Q102" s="34">
        <f t="shared" si="13"/>
        <v>28822.822</v>
      </c>
      <c r="S102" s="31"/>
      <c r="T102" s="31"/>
      <c r="U102" s="31"/>
      <c r="V102" s="31"/>
      <c r="AB102">
        <v>8</v>
      </c>
      <c r="AC102" t="s">
        <v>115</v>
      </c>
      <c r="AE102" t="s">
        <v>104</v>
      </c>
    </row>
    <row r="103" spans="1:31" x14ac:dyDescent="0.2">
      <c r="A103" s="37" t="s">
        <v>142</v>
      </c>
      <c r="B103" s="43"/>
      <c r="C103" s="38">
        <v>43843.404999999999</v>
      </c>
      <c r="D103" s="38"/>
      <c r="E103" s="31">
        <f t="shared" si="10"/>
        <v>1315.9910948691499</v>
      </c>
      <c r="F103" s="31">
        <f t="shared" si="11"/>
        <v>1316</v>
      </c>
      <c r="G103" s="31">
        <f t="shared" si="12"/>
        <v>-3.6820000001171138E-2</v>
      </c>
      <c r="H103" s="31"/>
      <c r="I103" s="31">
        <f t="shared" si="9"/>
        <v>-3.6820000001171138E-2</v>
      </c>
      <c r="K103" s="31"/>
      <c r="L103" s="31"/>
      <c r="M103" s="31"/>
      <c r="N103" s="31"/>
      <c r="O103" s="31"/>
      <c r="P103" s="31"/>
      <c r="Q103" s="34">
        <f t="shared" si="13"/>
        <v>28824.904999999999</v>
      </c>
      <c r="S103" s="31"/>
      <c r="T103" s="31"/>
      <c r="U103" s="31"/>
      <c r="V103" s="31"/>
      <c r="AB103">
        <v>47</v>
      </c>
      <c r="AC103" t="s">
        <v>139</v>
      </c>
      <c r="AE103" t="s">
        <v>104</v>
      </c>
    </row>
    <row r="104" spans="1:31" x14ac:dyDescent="0.2">
      <c r="A104" s="37" t="s">
        <v>145</v>
      </c>
      <c r="B104" s="43"/>
      <c r="C104" s="38">
        <v>43905.413</v>
      </c>
      <c r="D104" s="38"/>
      <c r="E104" s="31">
        <f t="shared" si="10"/>
        <v>1330.988089810736</v>
      </c>
      <c r="F104" s="31">
        <f t="shared" si="11"/>
        <v>1331</v>
      </c>
      <c r="G104" s="31">
        <f t="shared" si="12"/>
        <v>-4.9245000001974404E-2</v>
      </c>
      <c r="H104" s="31"/>
      <c r="I104" s="31">
        <f t="shared" si="9"/>
        <v>-4.9245000001974404E-2</v>
      </c>
      <c r="K104" s="31"/>
      <c r="L104" s="31"/>
      <c r="M104" s="31"/>
      <c r="N104" s="31"/>
      <c r="O104" s="31"/>
      <c r="P104" s="31"/>
      <c r="Q104" s="34">
        <f t="shared" si="13"/>
        <v>28886.913</v>
      </c>
      <c r="S104" s="31"/>
      <c r="T104" s="31"/>
      <c r="U104" s="31"/>
      <c r="V104" s="31"/>
      <c r="AB104">
        <v>26</v>
      </c>
      <c r="AC104" t="s">
        <v>122</v>
      </c>
      <c r="AE104" t="s">
        <v>104</v>
      </c>
    </row>
    <row r="105" spans="1:31" x14ac:dyDescent="0.2">
      <c r="A105" s="37" t="s">
        <v>145</v>
      </c>
      <c r="B105" s="43" t="s">
        <v>191</v>
      </c>
      <c r="C105" s="38">
        <v>43932.288999999997</v>
      </c>
      <c r="D105" s="38"/>
      <c r="E105" s="31">
        <f t="shared" si="10"/>
        <v>1337.4882065061627</v>
      </c>
      <c r="F105" s="31">
        <f t="shared" si="11"/>
        <v>1337.5</v>
      </c>
      <c r="G105" s="31">
        <f t="shared" si="12"/>
        <v>-4.8762500002339948E-2</v>
      </c>
      <c r="H105" s="31"/>
      <c r="I105" s="31">
        <f t="shared" si="9"/>
        <v>-4.8762500002339948E-2</v>
      </c>
      <c r="K105" s="31"/>
      <c r="L105" s="31"/>
      <c r="M105" s="31"/>
      <c r="N105" s="31"/>
      <c r="O105" s="31"/>
      <c r="P105" s="31"/>
      <c r="Q105" s="34">
        <f t="shared" si="13"/>
        <v>28913.788999999997</v>
      </c>
      <c r="S105" s="31"/>
      <c r="T105" s="31"/>
      <c r="U105" s="31"/>
      <c r="V105" s="31"/>
      <c r="AB105">
        <v>9</v>
      </c>
      <c r="AC105" t="s">
        <v>137</v>
      </c>
      <c r="AE105" t="s">
        <v>104</v>
      </c>
    </row>
    <row r="106" spans="1:31" x14ac:dyDescent="0.2">
      <c r="A106" s="37" t="s">
        <v>146</v>
      </c>
      <c r="B106" s="43" t="s">
        <v>191</v>
      </c>
      <c r="C106" s="38">
        <v>43932.29</v>
      </c>
      <c r="D106" s="38"/>
      <c r="E106" s="31">
        <f t="shared" si="10"/>
        <v>1337.4884483619715</v>
      </c>
      <c r="F106" s="31">
        <f t="shared" si="11"/>
        <v>1337.5</v>
      </c>
      <c r="G106" s="31">
        <f t="shared" si="12"/>
        <v>-4.7762499998498242E-2</v>
      </c>
      <c r="H106" s="31"/>
      <c r="I106" s="31">
        <f t="shared" si="9"/>
        <v>-4.7762499998498242E-2</v>
      </c>
      <c r="K106" s="31"/>
      <c r="L106" s="31"/>
      <c r="M106" s="31"/>
      <c r="N106" s="31"/>
      <c r="O106" s="31"/>
      <c r="P106" s="31"/>
      <c r="Q106" s="34">
        <f t="shared" si="13"/>
        <v>28913.79</v>
      </c>
      <c r="S106" s="31"/>
      <c r="T106" s="31"/>
      <c r="U106" s="31"/>
      <c r="V106" s="31"/>
      <c r="AB106">
        <v>14</v>
      </c>
      <c r="AC106" t="s">
        <v>138</v>
      </c>
      <c r="AE106" t="s">
        <v>104</v>
      </c>
    </row>
    <row r="107" spans="1:31" x14ac:dyDescent="0.2">
      <c r="A107" s="37" t="s">
        <v>144</v>
      </c>
      <c r="B107" s="43" t="s">
        <v>191</v>
      </c>
      <c r="C107" s="38">
        <v>43936.423000000003</v>
      </c>
      <c r="D107" s="38"/>
      <c r="E107" s="31">
        <f t="shared" si="10"/>
        <v>1338.4880384163773</v>
      </c>
      <c r="F107" s="31">
        <f t="shared" si="11"/>
        <v>1338.5</v>
      </c>
      <c r="G107" s="31">
        <f t="shared" si="12"/>
        <v>-4.9457499997515697E-2</v>
      </c>
      <c r="H107" s="31"/>
      <c r="I107" s="31">
        <f t="shared" si="9"/>
        <v>-4.9457499997515697E-2</v>
      </c>
      <c r="K107" s="31"/>
      <c r="L107" s="31"/>
      <c r="M107" s="31"/>
      <c r="N107" s="31"/>
      <c r="O107" s="31"/>
      <c r="P107" s="31"/>
      <c r="Q107" s="34">
        <f t="shared" si="13"/>
        <v>28917.923000000003</v>
      </c>
      <c r="S107" s="31"/>
      <c r="T107" s="31"/>
      <c r="U107" s="31"/>
      <c r="V107" s="31"/>
      <c r="AB107">
        <v>14</v>
      </c>
      <c r="AC107" t="s">
        <v>143</v>
      </c>
      <c r="AE107" t="s">
        <v>104</v>
      </c>
    </row>
    <row r="108" spans="1:31" x14ac:dyDescent="0.2">
      <c r="A108" s="36" t="s">
        <v>225</v>
      </c>
      <c r="B108" s="41" t="s">
        <v>196</v>
      </c>
      <c r="C108" s="36">
        <v>44153.500800000002</v>
      </c>
      <c r="D108" s="36" t="s">
        <v>226</v>
      </c>
      <c r="E108" s="31">
        <f t="shared" si="10"/>
        <v>1390.9895651311651</v>
      </c>
      <c r="F108" s="31">
        <f t="shared" si="11"/>
        <v>1391</v>
      </c>
      <c r="G108" s="31">
        <f t="shared" si="12"/>
        <v>-4.3144999996002298E-2</v>
      </c>
      <c r="H108" s="31"/>
      <c r="I108" s="31"/>
      <c r="J108" s="31">
        <f>G108</f>
        <v>-4.3144999996002298E-2</v>
      </c>
      <c r="L108" s="31"/>
      <c r="M108" s="31"/>
      <c r="N108" s="31"/>
      <c r="O108" s="31"/>
      <c r="P108" s="31"/>
      <c r="Q108" s="34">
        <f t="shared" si="13"/>
        <v>29135.000800000002</v>
      </c>
      <c r="R108" t="s">
        <v>237</v>
      </c>
      <c r="S108" s="31"/>
      <c r="T108" s="31"/>
      <c r="U108" s="31"/>
      <c r="V108" s="31"/>
    </row>
    <row r="109" spans="1:31" x14ac:dyDescent="0.2">
      <c r="A109" s="37" t="s">
        <v>125</v>
      </c>
      <c r="B109" s="43" t="s">
        <v>191</v>
      </c>
      <c r="C109" s="38">
        <v>44217.59</v>
      </c>
      <c r="D109" s="38"/>
      <c r="E109" s="31">
        <f t="shared" si="10"/>
        <v>1406.4899103803298</v>
      </c>
      <c r="F109" s="31">
        <f t="shared" si="11"/>
        <v>1406.5</v>
      </c>
      <c r="G109" s="31">
        <f t="shared" si="12"/>
        <v>-4.1717500003869645E-2</v>
      </c>
      <c r="H109" s="31"/>
      <c r="I109" s="31">
        <f>G109</f>
        <v>-4.1717500003869645E-2</v>
      </c>
      <c r="J109" s="31"/>
      <c r="K109" s="31"/>
      <c r="L109" s="31"/>
      <c r="M109" s="31"/>
      <c r="N109" s="31"/>
      <c r="O109" s="31"/>
      <c r="P109" s="31"/>
      <c r="Q109" s="34">
        <f t="shared" si="13"/>
        <v>29199.089999999997</v>
      </c>
      <c r="S109" s="31"/>
      <c r="T109" s="31"/>
      <c r="U109" s="31"/>
      <c r="V109" s="31"/>
      <c r="AA109" t="s">
        <v>129</v>
      </c>
      <c r="AB109">
        <v>13</v>
      </c>
      <c r="AC109" t="s">
        <v>124</v>
      </c>
      <c r="AE109" t="s">
        <v>126</v>
      </c>
    </row>
    <row r="110" spans="1:31" x14ac:dyDescent="0.2">
      <c r="A110" s="37" t="s">
        <v>147</v>
      </c>
      <c r="B110" s="43" t="s">
        <v>191</v>
      </c>
      <c r="C110" s="38">
        <v>44242.385999999999</v>
      </c>
      <c r="D110" s="38"/>
      <c r="E110" s="31">
        <f t="shared" si="10"/>
        <v>1412.486966995147</v>
      </c>
      <c r="F110" s="31">
        <f t="shared" si="11"/>
        <v>1412.5</v>
      </c>
      <c r="G110" s="31">
        <f t="shared" si="12"/>
        <v>-5.3887499998381827E-2</v>
      </c>
      <c r="H110" s="31"/>
      <c r="I110" s="31">
        <f>G110</f>
        <v>-5.3887499998381827E-2</v>
      </c>
      <c r="K110" s="31"/>
      <c r="L110" s="31"/>
      <c r="M110" s="31"/>
      <c r="N110" s="31"/>
      <c r="O110" s="31"/>
      <c r="P110" s="31"/>
      <c r="Q110" s="34">
        <f t="shared" si="13"/>
        <v>29223.885999999999</v>
      </c>
      <c r="S110" s="31"/>
      <c r="T110" s="31"/>
      <c r="U110" s="31"/>
      <c r="V110" s="31"/>
      <c r="AB110">
        <v>30</v>
      </c>
      <c r="AC110" t="s">
        <v>122</v>
      </c>
      <c r="AE110" t="s">
        <v>104</v>
      </c>
    </row>
    <row r="111" spans="1:31" x14ac:dyDescent="0.2">
      <c r="A111" s="37" t="s">
        <v>125</v>
      </c>
      <c r="B111" s="43"/>
      <c r="C111" s="38">
        <v>44248.599000000002</v>
      </c>
      <c r="D111" s="38"/>
      <c r="E111" s="31">
        <f t="shared" si="10"/>
        <v>1413.9896171301639</v>
      </c>
      <c r="F111" s="31">
        <f t="shared" si="11"/>
        <v>1414</v>
      </c>
      <c r="G111" s="31">
        <f t="shared" si="12"/>
        <v>-4.2929999995976686E-2</v>
      </c>
      <c r="H111" s="31"/>
      <c r="I111" s="31">
        <f>G111</f>
        <v>-4.2929999995976686E-2</v>
      </c>
      <c r="J111" s="31"/>
      <c r="K111" s="31"/>
      <c r="L111" s="31"/>
      <c r="M111" s="31"/>
      <c r="N111" s="31"/>
      <c r="O111" s="31"/>
      <c r="P111" s="31"/>
      <c r="Q111" s="34">
        <f t="shared" si="13"/>
        <v>29230.099000000002</v>
      </c>
      <c r="S111" s="31"/>
      <c r="T111" s="31"/>
      <c r="U111" s="31"/>
      <c r="V111" s="31"/>
      <c r="AA111" t="s">
        <v>129</v>
      </c>
      <c r="AB111">
        <v>12</v>
      </c>
      <c r="AC111" t="s">
        <v>124</v>
      </c>
      <c r="AE111" t="s">
        <v>126</v>
      </c>
    </row>
    <row r="112" spans="1:31" x14ac:dyDescent="0.2">
      <c r="A112" s="37" t="s">
        <v>148</v>
      </c>
      <c r="B112" s="43" t="s">
        <v>191</v>
      </c>
      <c r="C112" s="38">
        <v>44271.332000000002</v>
      </c>
      <c r="D112" s="38"/>
      <c r="E112" s="31">
        <f t="shared" si="10"/>
        <v>1419.4877252131059</v>
      </c>
      <c r="F112" s="31">
        <f t="shared" si="11"/>
        <v>1419.5</v>
      </c>
      <c r="G112" s="31">
        <f t="shared" si="12"/>
        <v>-5.0752499999362044E-2</v>
      </c>
      <c r="H112" s="31"/>
      <c r="I112" s="31">
        <f>G112</f>
        <v>-5.0752499999362044E-2</v>
      </c>
      <c r="K112" s="31"/>
      <c r="L112" s="31"/>
      <c r="M112" s="31"/>
      <c r="N112" s="31"/>
      <c r="O112" s="31"/>
      <c r="P112" s="31"/>
      <c r="Q112" s="34">
        <f t="shared" si="13"/>
        <v>29252.832000000002</v>
      </c>
      <c r="S112" s="31"/>
      <c r="T112" s="31"/>
      <c r="U112" s="31"/>
      <c r="V112" s="31"/>
      <c r="AB112">
        <v>35</v>
      </c>
      <c r="AC112" t="s">
        <v>122</v>
      </c>
      <c r="AE112" t="s">
        <v>104</v>
      </c>
    </row>
    <row r="113" spans="1:31" x14ac:dyDescent="0.2">
      <c r="A113" s="37" t="s">
        <v>149</v>
      </c>
      <c r="B113" s="43" t="s">
        <v>191</v>
      </c>
      <c r="C113" s="38">
        <v>44548.345000000001</v>
      </c>
      <c r="D113" s="38"/>
      <c r="E113" s="31">
        <f t="shared" si="10"/>
        <v>1486.4849281506863</v>
      </c>
      <c r="F113" s="31">
        <f t="shared" si="11"/>
        <v>1486.5</v>
      </c>
      <c r="G113" s="31">
        <f t="shared" si="12"/>
        <v>-6.2317500000062864E-2</v>
      </c>
      <c r="H113" s="31"/>
      <c r="I113" s="31">
        <f>G113</f>
        <v>-6.2317500000062864E-2</v>
      </c>
      <c r="K113" s="31"/>
      <c r="L113" s="31"/>
      <c r="M113" s="31"/>
      <c r="N113" s="31"/>
      <c r="O113" s="31"/>
      <c r="P113" s="31"/>
      <c r="Q113" s="34">
        <f t="shared" si="13"/>
        <v>29529.845000000001</v>
      </c>
      <c r="S113" s="31"/>
      <c r="T113" s="31"/>
      <c r="U113" s="31"/>
      <c r="V113" s="31"/>
      <c r="AB113">
        <v>5</v>
      </c>
      <c r="AC113" t="s">
        <v>143</v>
      </c>
      <c r="AE113" t="s">
        <v>104</v>
      </c>
    </row>
    <row r="114" spans="1:31" x14ac:dyDescent="0.2">
      <c r="A114" s="36" t="s">
        <v>225</v>
      </c>
      <c r="B114" s="41" t="s">
        <v>196</v>
      </c>
      <c r="C114" s="36">
        <v>44612.446499999998</v>
      </c>
      <c r="D114" s="36" t="s">
        <v>226</v>
      </c>
      <c r="E114" s="31">
        <f t="shared" si="10"/>
        <v>1501.9882482262897</v>
      </c>
      <c r="F114" s="31">
        <f t="shared" si="11"/>
        <v>1502</v>
      </c>
      <c r="G114" s="31">
        <f t="shared" si="12"/>
        <v>-4.8589999998512212E-2</v>
      </c>
      <c r="H114" s="31"/>
      <c r="I114" s="31"/>
      <c r="J114" s="31">
        <f>G114</f>
        <v>-4.8589999998512212E-2</v>
      </c>
      <c r="L114" s="31"/>
      <c r="M114" s="31"/>
      <c r="N114" s="31"/>
      <c r="O114" s="31"/>
      <c r="P114" s="31"/>
      <c r="Q114" s="34">
        <f t="shared" si="13"/>
        <v>29593.946499999998</v>
      </c>
      <c r="R114" t="s">
        <v>237</v>
      </c>
      <c r="S114" s="31"/>
      <c r="T114" s="31"/>
      <c r="U114" s="31"/>
      <c r="V114" s="31"/>
    </row>
    <row r="115" spans="1:31" x14ac:dyDescent="0.2">
      <c r="A115" s="36" t="s">
        <v>225</v>
      </c>
      <c r="B115" s="41" t="s">
        <v>191</v>
      </c>
      <c r="C115" s="36">
        <v>44614.514999999999</v>
      </c>
      <c r="D115" s="36" t="s">
        <v>226</v>
      </c>
      <c r="E115" s="31">
        <f t="shared" si="10"/>
        <v>1502.4885269651088</v>
      </c>
      <c r="F115" s="31">
        <f t="shared" si="11"/>
        <v>1502.5</v>
      </c>
      <c r="G115" s="31">
        <f t="shared" si="12"/>
        <v>-4.7437499997613486E-2</v>
      </c>
      <c r="H115" s="31"/>
      <c r="I115" s="31"/>
      <c r="J115" s="31">
        <f>G115</f>
        <v>-4.7437499997613486E-2</v>
      </c>
      <c r="L115" s="31"/>
      <c r="M115" s="31"/>
      <c r="N115" s="31"/>
      <c r="O115" s="31"/>
      <c r="P115" s="31"/>
      <c r="Q115" s="34">
        <f t="shared" si="13"/>
        <v>29596.014999999999</v>
      </c>
      <c r="R115" t="s">
        <v>237</v>
      </c>
      <c r="S115" s="31"/>
      <c r="T115" s="31"/>
      <c r="U115" s="31"/>
      <c r="V115" s="31"/>
    </row>
    <row r="116" spans="1:31" x14ac:dyDescent="0.2">
      <c r="A116" s="37" t="s">
        <v>150</v>
      </c>
      <c r="B116" s="43"/>
      <c r="C116" s="38">
        <v>44641.39</v>
      </c>
      <c r="D116" s="38"/>
      <c r="E116" s="31">
        <f t="shared" si="10"/>
        <v>1508.988401804728</v>
      </c>
      <c r="F116" s="31">
        <f t="shared" si="11"/>
        <v>1509</v>
      </c>
      <c r="G116" s="31">
        <f t="shared" si="12"/>
        <v>-4.7955000001820736E-2</v>
      </c>
      <c r="H116" s="31"/>
      <c r="I116" s="31">
        <f>G116</f>
        <v>-4.7955000001820736E-2</v>
      </c>
      <c r="K116" s="31"/>
      <c r="L116" s="31"/>
      <c r="M116" s="31"/>
      <c r="N116" s="31"/>
      <c r="O116" s="31"/>
      <c r="P116" s="31"/>
      <c r="Q116" s="34">
        <f t="shared" si="13"/>
        <v>29622.89</v>
      </c>
      <c r="S116" s="31"/>
      <c r="T116" s="31"/>
      <c r="U116" s="31"/>
      <c r="V116" s="31"/>
      <c r="AB116">
        <v>14</v>
      </c>
      <c r="AC116" t="s">
        <v>122</v>
      </c>
      <c r="AE116" t="s">
        <v>104</v>
      </c>
    </row>
    <row r="117" spans="1:31" x14ac:dyDescent="0.2">
      <c r="A117" s="37" t="s">
        <v>152</v>
      </c>
      <c r="B117" s="43"/>
      <c r="C117" s="38">
        <v>45290.529799999997</v>
      </c>
      <c r="D117" s="38"/>
      <c r="E117" s="31">
        <f t="shared" ref="E117:E148" si="14">+(C117-C$7)/C$8</f>
        <v>1665.9866326294921</v>
      </c>
      <c r="F117" s="31">
        <f t="shared" ref="F117:F148" si="15">ROUND(2*E117,0)/2</f>
        <v>1666</v>
      </c>
      <c r="G117" s="31">
        <f t="shared" ref="G117:G148" si="16">+C117-(C$7+F117*C$8)</f>
        <v>-5.5270000004384201E-2</v>
      </c>
      <c r="H117" s="31"/>
      <c r="J117" s="31">
        <f>G117</f>
        <v>-5.5270000004384201E-2</v>
      </c>
      <c r="K117" s="31"/>
      <c r="L117" s="31"/>
      <c r="M117" s="31"/>
      <c r="N117" s="31"/>
      <c r="O117" s="31"/>
      <c r="P117" s="31"/>
      <c r="Q117" s="34">
        <f t="shared" ref="Q117:Q148" si="17">+C117-15018.5</f>
        <v>30272.029799999997</v>
      </c>
      <c r="S117" s="31"/>
      <c r="T117" s="31"/>
      <c r="U117" s="31"/>
      <c r="V117" s="31"/>
      <c r="AA117" t="s">
        <v>151</v>
      </c>
      <c r="AE117" t="s">
        <v>103</v>
      </c>
    </row>
    <row r="118" spans="1:31" x14ac:dyDescent="0.2">
      <c r="A118" s="37" t="s">
        <v>154</v>
      </c>
      <c r="B118" s="43" t="s">
        <v>191</v>
      </c>
      <c r="C118" s="38">
        <v>45375.360999999997</v>
      </c>
      <c r="D118" s="38" t="s">
        <v>153</v>
      </c>
      <c r="E118" s="31">
        <f t="shared" si="14"/>
        <v>1686.5035510479004</v>
      </c>
      <c r="F118" s="31">
        <f t="shared" si="15"/>
        <v>1686.5</v>
      </c>
      <c r="G118" s="31">
        <f t="shared" si="16"/>
        <v>1.4682499997434206E-2</v>
      </c>
      <c r="H118" s="31"/>
      <c r="I118" s="31">
        <f>G118</f>
        <v>1.4682499997434206E-2</v>
      </c>
      <c r="K118" s="31"/>
      <c r="L118" s="31"/>
      <c r="M118" s="31"/>
      <c r="N118" s="31"/>
      <c r="O118" s="31"/>
      <c r="P118" s="31"/>
      <c r="Q118" s="34">
        <f t="shared" si="17"/>
        <v>30356.860999999997</v>
      </c>
      <c r="S118" s="31"/>
      <c r="T118" s="31"/>
      <c r="U118" s="31"/>
      <c r="V118" s="31"/>
      <c r="AA118" t="s">
        <v>129</v>
      </c>
      <c r="AB118">
        <v>20</v>
      </c>
      <c r="AC118" t="s">
        <v>122</v>
      </c>
      <c r="AE118" t="s">
        <v>104</v>
      </c>
    </row>
    <row r="119" spans="1:31" x14ac:dyDescent="0.2">
      <c r="A119" s="37" t="s">
        <v>155</v>
      </c>
      <c r="B119" s="43"/>
      <c r="C119" s="38">
        <v>45629.572999999997</v>
      </c>
      <c r="D119" s="38"/>
      <c r="E119" s="31">
        <f t="shared" si="14"/>
        <v>1747.9861997075957</v>
      </c>
      <c r="F119" s="31">
        <f t="shared" si="15"/>
        <v>1748</v>
      </c>
      <c r="G119" s="31">
        <f t="shared" si="16"/>
        <v>-5.7059999999182764E-2</v>
      </c>
      <c r="H119" s="31"/>
      <c r="I119" s="31">
        <f>G119</f>
        <v>-5.7059999999182764E-2</v>
      </c>
      <c r="J119" s="31"/>
      <c r="K119" s="31"/>
      <c r="L119" s="31"/>
      <c r="M119" s="31"/>
      <c r="N119" s="31"/>
      <c r="O119" s="31"/>
      <c r="P119" s="31"/>
      <c r="Q119" s="34">
        <f t="shared" si="17"/>
        <v>30611.072999999997</v>
      </c>
      <c r="S119" s="31"/>
      <c r="T119" s="31"/>
      <c r="U119" s="31"/>
      <c r="V119" s="31"/>
      <c r="AA119" t="s">
        <v>151</v>
      </c>
      <c r="AE119" t="s">
        <v>103</v>
      </c>
    </row>
    <row r="120" spans="1:31" x14ac:dyDescent="0.2">
      <c r="A120" s="37" t="s">
        <v>156</v>
      </c>
      <c r="B120" s="43" t="s">
        <v>191</v>
      </c>
      <c r="C120" s="38">
        <v>45718.470600000001</v>
      </c>
      <c r="D120" s="38"/>
      <c r="E120" s="31">
        <f t="shared" si="14"/>
        <v>1769.4866005835984</v>
      </c>
      <c r="F120" s="31">
        <f t="shared" si="15"/>
        <v>1769.5</v>
      </c>
      <c r="G120" s="31">
        <f t="shared" si="16"/>
        <v>-5.5402500001946464E-2</v>
      </c>
      <c r="H120" s="31"/>
      <c r="J120" s="31">
        <f>G120</f>
        <v>-5.5402500001946464E-2</v>
      </c>
      <c r="K120" s="31"/>
      <c r="L120" s="31"/>
      <c r="M120" s="31"/>
      <c r="N120" s="31"/>
      <c r="O120" s="31"/>
      <c r="P120" s="31"/>
      <c r="Q120" s="34">
        <f t="shared" si="17"/>
        <v>30699.970600000001</v>
      </c>
      <c r="S120" s="31"/>
      <c r="T120" s="31"/>
      <c r="U120" s="31"/>
      <c r="V120" s="31"/>
      <c r="AA120" t="s">
        <v>151</v>
      </c>
      <c r="AE120" t="s">
        <v>103</v>
      </c>
    </row>
    <row r="121" spans="1:31" x14ac:dyDescent="0.2">
      <c r="A121" s="37" t="s">
        <v>125</v>
      </c>
      <c r="B121" s="43" t="s">
        <v>191</v>
      </c>
      <c r="C121" s="38">
        <v>46028.576999999997</v>
      </c>
      <c r="D121" s="38"/>
      <c r="E121" s="31">
        <f t="shared" si="14"/>
        <v>1844.4876345171767</v>
      </c>
      <c r="F121" s="31">
        <f t="shared" si="15"/>
        <v>1844.5</v>
      </c>
      <c r="G121" s="31">
        <f t="shared" si="16"/>
        <v>-5.1127500002621673E-2</v>
      </c>
      <c r="H121" s="31"/>
      <c r="I121" s="31">
        <f>G121</f>
        <v>-5.1127500002621673E-2</v>
      </c>
      <c r="J121" s="31"/>
      <c r="K121" s="31"/>
      <c r="L121" s="31"/>
      <c r="M121" s="31"/>
      <c r="N121" s="31"/>
      <c r="O121" s="31"/>
      <c r="P121" s="31"/>
      <c r="Q121" s="34">
        <f t="shared" si="17"/>
        <v>31010.076999999997</v>
      </c>
      <c r="S121" s="31"/>
      <c r="T121" s="31"/>
      <c r="U121" s="31"/>
      <c r="V121" s="31"/>
      <c r="AA121" t="s">
        <v>129</v>
      </c>
      <c r="AB121">
        <v>16</v>
      </c>
      <c r="AC121" t="s">
        <v>124</v>
      </c>
      <c r="AE121" t="s">
        <v>126</v>
      </c>
    </row>
    <row r="122" spans="1:31" x14ac:dyDescent="0.2">
      <c r="A122" s="37" t="s">
        <v>152</v>
      </c>
      <c r="B122" s="43" t="s">
        <v>191</v>
      </c>
      <c r="C122" s="38">
        <v>46082.319600000003</v>
      </c>
      <c r="D122" s="38"/>
      <c r="E122" s="31">
        <f t="shared" si="14"/>
        <v>1857.4855944634376</v>
      </c>
      <c r="F122" s="31">
        <f t="shared" si="15"/>
        <v>1857.5</v>
      </c>
      <c r="G122" s="31">
        <f t="shared" si="16"/>
        <v>-5.9562499998719431E-2</v>
      </c>
      <c r="H122" s="31"/>
      <c r="J122" s="31">
        <f>G122</f>
        <v>-5.9562499998719431E-2</v>
      </c>
      <c r="K122" s="31"/>
      <c r="L122" s="31"/>
      <c r="M122" s="31"/>
      <c r="N122" s="31"/>
      <c r="O122" s="31"/>
      <c r="P122" s="31"/>
      <c r="Q122" s="34">
        <f t="shared" si="17"/>
        <v>31063.819600000003</v>
      </c>
      <c r="S122" s="31"/>
      <c r="T122" s="31"/>
      <c r="U122" s="31"/>
      <c r="V122" s="31"/>
      <c r="AA122" t="s">
        <v>151</v>
      </c>
      <c r="AE122" t="s">
        <v>103</v>
      </c>
    </row>
    <row r="123" spans="1:31" x14ac:dyDescent="0.2">
      <c r="A123" s="37" t="s">
        <v>158</v>
      </c>
      <c r="B123" s="43"/>
      <c r="C123" s="38">
        <v>46113.341</v>
      </c>
      <c r="D123" s="38"/>
      <c r="E123" s="31">
        <f t="shared" si="14"/>
        <v>1864.9883002252891</v>
      </c>
      <c r="F123" s="31">
        <f t="shared" si="15"/>
        <v>1865</v>
      </c>
      <c r="G123" s="31">
        <f t="shared" si="16"/>
        <v>-4.8374999998486601E-2</v>
      </c>
      <c r="H123" s="31"/>
      <c r="I123" s="31">
        <f>G123</f>
        <v>-4.8374999998486601E-2</v>
      </c>
      <c r="K123" s="31"/>
      <c r="L123" s="31"/>
      <c r="M123" s="31"/>
      <c r="N123" s="31"/>
      <c r="O123" s="31"/>
      <c r="P123" s="31"/>
      <c r="Q123" s="34">
        <f t="shared" si="17"/>
        <v>31094.841</v>
      </c>
      <c r="S123" s="31"/>
      <c r="T123" s="31"/>
      <c r="U123" s="31"/>
      <c r="V123" s="31"/>
      <c r="AA123" t="s">
        <v>129</v>
      </c>
      <c r="AB123">
        <v>7</v>
      </c>
      <c r="AC123" t="s">
        <v>157</v>
      </c>
      <c r="AE123" t="s">
        <v>104</v>
      </c>
    </row>
    <row r="124" spans="1:31" x14ac:dyDescent="0.2">
      <c r="A124" s="37" t="s">
        <v>159</v>
      </c>
      <c r="B124" s="43"/>
      <c r="C124" s="38">
        <v>46113.343000000001</v>
      </c>
      <c r="D124" s="38"/>
      <c r="E124" s="31">
        <f t="shared" si="14"/>
        <v>1864.9887839369051</v>
      </c>
      <c r="F124" s="31">
        <f t="shared" si="15"/>
        <v>1865</v>
      </c>
      <c r="G124" s="31">
        <f t="shared" si="16"/>
        <v>-4.6374999998079147E-2</v>
      </c>
      <c r="H124" s="31"/>
      <c r="I124" s="31">
        <f>G124</f>
        <v>-4.6374999998079147E-2</v>
      </c>
      <c r="J124" s="31"/>
      <c r="K124" s="31"/>
      <c r="L124" s="31"/>
      <c r="M124" s="31"/>
      <c r="N124" s="31"/>
      <c r="O124" s="31"/>
      <c r="P124" s="31"/>
      <c r="Q124" s="34">
        <f t="shared" si="17"/>
        <v>31094.843000000001</v>
      </c>
      <c r="S124" s="31"/>
      <c r="T124" s="31"/>
      <c r="U124" s="31"/>
      <c r="V124" s="31"/>
      <c r="AA124" t="s">
        <v>129</v>
      </c>
      <c r="AE124" t="s">
        <v>103</v>
      </c>
    </row>
    <row r="125" spans="1:31" x14ac:dyDescent="0.2">
      <c r="A125" s="37" t="s">
        <v>159</v>
      </c>
      <c r="B125" s="43"/>
      <c r="C125" s="38">
        <v>46113.353999999999</v>
      </c>
      <c r="D125" s="38"/>
      <c r="E125" s="31">
        <f t="shared" si="14"/>
        <v>1864.9914443507926</v>
      </c>
      <c r="F125" s="31">
        <f t="shared" si="15"/>
        <v>1865</v>
      </c>
      <c r="G125" s="31">
        <f t="shared" si="16"/>
        <v>-3.5374999999476131E-2</v>
      </c>
      <c r="H125" s="31"/>
      <c r="I125" s="31">
        <f>G125</f>
        <v>-3.5374999999476131E-2</v>
      </c>
      <c r="J125" s="31"/>
      <c r="K125" s="31"/>
      <c r="L125" s="31"/>
      <c r="M125" s="31"/>
      <c r="N125" s="31"/>
      <c r="O125" s="31"/>
      <c r="P125" s="31"/>
      <c r="Q125" s="34">
        <f t="shared" si="17"/>
        <v>31094.853999999999</v>
      </c>
      <c r="S125" s="31"/>
      <c r="T125" s="31"/>
      <c r="U125" s="31"/>
      <c r="V125" s="31"/>
      <c r="AA125" t="s">
        <v>129</v>
      </c>
      <c r="AE125" t="s">
        <v>103</v>
      </c>
    </row>
    <row r="126" spans="1:31" x14ac:dyDescent="0.2">
      <c r="A126" s="37" t="s">
        <v>160</v>
      </c>
      <c r="B126" s="43"/>
      <c r="C126" s="38">
        <v>46361.423000000003</v>
      </c>
      <c r="D126" s="38"/>
      <c r="E126" s="31">
        <f t="shared" si="14"/>
        <v>1924.988372782032</v>
      </c>
      <c r="F126" s="31">
        <f t="shared" si="15"/>
        <v>1925</v>
      </c>
      <c r="G126" s="31">
        <f t="shared" si="16"/>
        <v>-4.8074999998789281E-2</v>
      </c>
      <c r="H126" s="31"/>
      <c r="I126" s="31">
        <f>G126</f>
        <v>-4.8074999998789281E-2</v>
      </c>
      <c r="J126" s="31"/>
      <c r="K126" s="31"/>
      <c r="L126" s="31"/>
      <c r="M126" s="31"/>
      <c r="O126" s="31">
        <f ca="1">+C$11+C$12*F126</f>
        <v>-0.1059674974189964</v>
      </c>
      <c r="P126" s="31"/>
      <c r="Q126" s="34">
        <f t="shared" si="17"/>
        <v>31342.923000000003</v>
      </c>
      <c r="S126" s="31"/>
      <c r="T126" s="31"/>
      <c r="U126" s="31"/>
      <c r="V126" s="31"/>
      <c r="AA126" t="s">
        <v>129</v>
      </c>
      <c r="AE126" t="s">
        <v>103</v>
      </c>
    </row>
    <row r="127" spans="1:31" x14ac:dyDescent="0.2">
      <c r="A127" s="37" t="s">
        <v>152</v>
      </c>
      <c r="B127" s="43"/>
      <c r="C127" s="38">
        <v>46365.544800000003</v>
      </c>
      <c r="D127" s="38"/>
      <c r="E127" s="31">
        <f t="shared" si="14"/>
        <v>1925.9852540513882</v>
      </c>
      <c r="F127" s="31">
        <f t="shared" si="15"/>
        <v>1926</v>
      </c>
      <c r="G127" s="31">
        <f t="shared" si="16"/>
        <v>-6.0969999998633284E-2</v>
      </c>
      <c r="H127" s="31"/>
      <c r="J127" s="31">
        <f>G127</f>
        <v>-6.0969999998633284E-2</v>
      </c>
      <c r="K127" s="31"/>
      <c r="L127" s="31"/>
      <c r="M127" s="31"/>
      <c r="N127" s="31"/>
      <c r="O127" s="31"/>
      <c r="P127" s="31"/>
      <c r="Q127" s="34">
        <f t="shared" si="17"/>
        <v>31347.044800000003</v>
      </c>
      <c r="S127" s="31"/>
      <c r="T127" s="31"/>
      <c r="U127" s="31"/>
      <c r="V127" s="31"/>
      <c r="AA127" t="s">
        <v>129</v>
      </c>
      <c r="AE127" t="s">
        <v>103</v>
      </c>
    </row>
    <row r="128" spans="1:31" x14ac:dyDescent="0.2">
      <c r="A128" s="37" t="s">
        <v>152</v>
      </c>
      <c r="B128" s="43" t="s">
        <v>191</v>
      </c>
      <c r="C128" s="38">
        <v>46367.612200000003</v>
      </c>
      <c r="D128" s="38"/>
      <c r="E128" s="31">
        <f t="shared" si="14"/>
        <v>1926.485266748818</v>
      </c>
      <c r="F128" s="31">
        <f t="shared" si="15"/>
        <v>1926.5</v>
      </c>
      <c r="G128" s="31">
        <f t="shared" si="16"/>
        <v>-6.0917499999050051E-2</v>
      </c>
      <c r="H128" s="31"/>
      <c r="J128" s="31">
        <f>G128</f>
        <v>-6.0917499999050051E-2</v>
      </c>
      <c r="K128" s="31"/>
      <c r="L128" s="31"/>
      <c r="M128" s="31"/>
      <c r="N128" s="31"/>
      <c r="O128" s="31"/>
      <c r="P128" s="31"/>
      <c r="Q128" s="34">
        <f t="shared" si="17"/>
        <v>31349.112200000003</v>
      </c>
      <c r="S128" s="31"/>
      <c r="T128" s="31"/>
      <c r="U128" s="31"/>
      <c r="V128" s="31"/>
      <c r="AA128" t="s">
        <v>151</v>
      </c>
      <c r="AE128" t="s">
        <v>103</v>
      </c>
    </row>
    <row r="129" spans="1:31" x14ac:dyDescent="0.2">
      <c r="A129" s="37" t="s">
        <v>152</v>
      </c>
      <c r="B129" s="43"/>
      <c r="C129" s="38">
        <v>46423.430399999997</v>
      </c>
      <c r="D129" s="38"/>
      <c r="E129" s="31">
        <f t="shared" si="14"/>
        <v>1939.9852226101316</v>
      </c>
      <c r="F129" s="31">
        <f t="shared" si="15"/>
        <v>1940</v>
      </c>
      <c r="G129" s="31">
        <f t="shared" si="16"/>
        <v>-6.1099999998987187E-2</v>
      </c>
      <c r="H129" s="31"/>
      <c r="J129" s="31">
        <f>G129</f>
        <v>-6.1099999998987187E-2</v>
      </c>
      <c r="K129" s="31"/>
      <c r="L129" s="31"/>
      <c r="M129" s="31"/>
      <c r="N129" s="31"/>
      <c r="O129" s="31"/>
      <c r="P129" s="31"/>
      <c r="Q129" s="34">
        <f t="shared" si="17"/>
        <v>31404.930399999997</v>
      </c>
      <c r="S129" s="31"/>
      <c r="T129" s="31"/>
      <c r="U129" s="31"/>
      <c r="V129" s="31"/>
      <c r="AA129" t="s">
        <v>151</v>
      </c>
      <c r="AE129" t="s">
        <v>103</v>
      </c>
    </row>
    <row r="130" spans="1:31" x14ac:dyDescent="0.2">
      <c r="A130" s="37" t="s">
        <v>125</v>
      </c>
      <c r="B130" s="43" t="s">
        <v>191</v>
      </c>
      <c r="C130" s="38">
        <v>46429.644</v>
      </c>
      <c r="D130" s="38"/>
      <c r="E130" s="31">
        <f t="shared" si="14"/>
        <v>1941.4880178586332</v>
      </c>
      <c r="F130" s="31">
        <f t="shared" si="15"/>
        <v>1941.5</v>
      </c>
      <c r="G130" s="31">
        <f t="shared" si="16"/>
        <v>-4.9542499997187406E-2</v>
      </c>
      <c r="H130" s="31"/>
      <c r="I130" s="31">
        <f>G130</f>
        <v>-4.9542499997187406E-2</v>
      </c>
      <c r="J130" s="31"/>
      <c r="K130" s="31"/>
      <c r="L130" s="31"/>
      <c r="M130" s="31"/>
      <c r="N130" s="31"/>
      <c r="O130" s="31"/>
      <c r="P130" s="31"/>
      <c r="Q130" s="34">
        <f t="shared" si="17"/>
        <v>31411.144</v>
      </c>
      <c r="S130" s="31"/>
      <c r="T130" s="31"/>
      <c r="U130" s="31"/>
      <c r="V130" s="31"/>
      <c r="AA130" t="s">
        <v>129</v>
      </c>
      <c r="AB130">
        <v>13</v>
      </c>
      <c r="AC130" t="s">
        <v>161</v>
      </c>
      <c r="AE130" t="s">
        <v>126</v>
      </c>
    </row>
    <row r="131" spans="1:31" x14ac:dyDescent="0.2">
      <c r="A131" s="37" t="s">
        <v>125</v>
      </c>
      <c r="B131" s="43"/>
      <c r="C131" s="38">
        <v>46431.705000000002</v>
      </c>
      <c r="D131" s="38"/>
      <c r="E131" s="31">
        <f t="shared" si="14"/>
        <v>1941.9864826788923</v>
      </c>
      <c r="F131" s="31">
        <f t="shared" si="15"/>
        <v>1942</v>
      </c>
      <c r="G131" s="31">
        <f t="shared" si="16"/>
        <v>-5.5889999995997641E-2</v>
      </c>
      <c r="H131" s="31"/>
      <c r="I131" s="31">
        <f>G131</f>
        <v>-5.5889999995997641E-2</v>
      </c>
      <c r="J131" s="31"/>
      <c r="K131" s="31"/>
      <c r="L131" s="31"/>
      <c r="M131" s="31"/>
      <c r="N131" s="31"/>
      <c r="O131" s="31"/>
      <c r="P131" s="31"/>
      <c r="Q131" s="34">
        <f t="shared" si="17"/>
        <v>31413.205000000002</v>
      </c>
      <c r="S131" s="31"/>
      <c r="T131" s="31"/>
      <c r="U131" s="31"/>
      <c r="V131" s="31"/>
      <c r="AA131" t="s">
        <v>129</v>
      </c>
      <c r="AB131">
        <v>13</v>
      </c>
      <c r="AC131" t="s">
        <v>161</v>
      </c>
      <c r="AE131" t="s">
        <v>126</v>
      </c>
    </row>
    <row r="132" spans="1:31" x14ac:dyDescent="0.2">
      <c r="A132" s="37" t="s">
        <v>125</v>
      </c>
      <c r="B132" s="43" t="s">
        <v>191</v>
      </c>
      <c r="C132" s="38">
        <v>46520.597000000002</v>
      </c>
      <c r="D132" s="38"/>
      <c r="E132" s="31">
        <f t="shared" si="14"/>
        <v>1963.4855291623694</v>
      </c>
      <c r="F132" s="31">
        <f t="shared" si="15"/>
        <v>1963.5</v>
      </c>
      <c r="G132" s="31">
        <f t="shared" si="16"/>
        <v>-5.9832499995536637E-2</v>
      </c>
      <c r="H132" s="31"/>
      <c r="I132" s="31">
        <f>G132</f>
        <v>-5.9832499995536637E-2</v>
      </c>
      <c r="J132" s="31"/>
      <c r="K132" s="31"/>
      <c r="L132" s="31"/>
      <c r="M132" s="31"/>
      <c r="N132" s="31"/>
      <c r="O132" s="31"/>
      <c r="P132" s="31"/>
      <c r="Q132" s="34">
        <f t="shared" si="17"/>
        <v>31502.097000000002</v>
      </c>
      <c r="S132" s="31"/>
      <c r="T132" s="31"/>
      <c r="U132" s="31"/>
      <c r="V132" s="31"/>
      <c r="AA132" t="s">
        <v>129</v>
      </c>
      <c r="AB132">
        <v>15</v>
      </c>
      <c r="AC132" t="s">
        <v>124</v>
      </c>
      <c r="AE132" t="s">
        <v>126</v>
      </c>
    </row>
    <row r="133" spans="1:31" x14ac:dyDescent="0.2">
      <c r="A133" s="37" t="s">
        <v>152</v>
      </c>
      <c r="B133" s="43" t="s">
        <v>191</v>
      </c>
      <c r="C133" s="38">
        <v>46702.5216</v>
      </c>
      <c r="D133" s="38"/>
      <c r="E133" s="31">
        <f t="shared" si="14"/>
        <v>2007.4850502878692</v>
      </c>
      <c r="F133" s="31">
        <f t="shared" si="15"/>
        <v>2007.5</v>
      </c>
      <c r="G133" s="31">
        <f t="shared" si="16"/>
        <v>-6.1812499996449333E-2</v>
      </c>
      <c r="H133" s="31"/>
      <c r="J133" s="31">
        <f>G133</f>
        <v>-6.1812499996449333E-2</v>
      </c>
      <c r="K133" s="31"/>
      <c r="L133" s="31"/>
      <c r="M133" s="31"/>
      <c r="N133" s="31"/>
      <c r="O133" s="31"/>
      <c r="P133" s="31"/>
      <c r="Q133" s="34">
        <f t="shared" si="17"/>
        <v>31684.0216</v>
      </c>
      <c r="S133" s="31"/>
      <c r="T133" s="31"/>
      <c r="U133" s="31"/>
      <c r="V133" s="31"/>
      <c r="AA133" t="s">
        <v>151</v>
      </c>
      <c r="AE133" t="s">
        <v>103</v>
      </c>
    </row>
    <row r="134" spans="1:31" x14ac:dyDescent="0.2">
      <c r="A134" s="37" t="s">
        <v>162</v>
      </c>
      <c r="B134" s="43"/>
      <c r="C134" s="38">
        <v>46758.34</v>
      </c>
      <c r="D134" s="38"/>
      <c r="E134" s="31">
        <f t="shared" si="14"/>
        <v>2020.9850545203449</v>
      </c>
      <c r="F134" s="31">
        <f t="shared" si="15"/>
        <v>2021</v>
      </c>
      <c r="G134" s="31">
        <f t="shared" si="16"/>
        <v>-6.1795000001438893E-2</v>
      </c>
      <c r="H134" s="31"/>
      <c r="I134" s="31">
        <f t="shared" ref="I134:I147" si="18">G134</f>
        <v>-6.1795000001438893E-2</v>
      </c>
      <c r="J134" s="31"/>
      <c r="K134" s="31"/>
      <c r="L134" s="31"/>
      <c r="M134" s="31"/>
      <c r="O134" s="31">
        <f ca="1">+C$11+C$12*F134</f>
        <v>-0.1066909366120454</v>
      </c>
      <c r="P134" s="31"/>
      <c r="Q134" s="34">
        <f t="shared" si="17"/>
        <v>31739.839999999997</v>
      </c>
      <c r="S134" s="31"/>
      <c r="T134" s="31"/>
      <c r="U134" s="31"/>
      <c r="V134" s="31"/>
      <c r="AA134" t="s">
        <v>129</v>
      </c>
      <c r="AE134" t="s">
        <v>103</v>
      </c>
    </row>
    <row r="135" spans="1:31" x14ac:dyDescent="0.2">
      <c r="A135" s="37" t="s">
        <v>125</v>
      </c>
      <c r="B135" s="43"/>
      <c r="C135" s="38">
        <v>46770.743999999999</v>
      </c>
      <c r="D135" s="38"/>
      <c r="E135" s="31">
        <f t="shared" si="14"/>
        <v>2023.9850339626018</v>
      </c>
      <c r="F135" s="31">
        <f t="shared" si="15"/>
        <v>2024</v>
      </c>
      <c r="G135" s="31">
        <f t="shared" si="16"/>
        <v>-6.1880000001110602E-2</v>
      </c>
      <c r="H135" s="31"/>
      <c r="I135" s="31">
        <f t="shared" si="18"/>
        <v>-6.1880000001110602E-2</v>
      </c>
      <c r="J135" s="31"/>
      <c r="K135" s="31"/>
      <c r="L135" s="31"/>
      <c r="M135" s="31"/>
      <c r="N135" s="31"/>
      <c r="O135" s="31"/>
      <c r="P135" s="31"/>
      <c r="Q135" s="34">
        <f t="shared" si="17"/>
        <v>31752.243999999999</v>
      </c>
      <c r="S135" s="31"/>
      <c r="T135" s="31"/>
      <c r="U135" s="31"/>
      <c r="V135" s="31"/>
      <c r="AA135" t="s">
        <v>129</v>
      </c>
      <c r="AB135">
        <v>10</v>
      </c>
      <c r="AC135" t="s">
        <v>124</v>
      </c>
      <c r="AE135" t="s">
        <v>126</v>
      </c>
    </row>
    <row r="136" spans="1:31" x14ac:dyDescent="0.2">
      <c r="A136" s="37" t="s">
        <v>162</v>
      </c>
      <c r="B136" s="43" t="s">
        <v>191</v>
      </c>
      <c r="C136" s="38">
        <v>46851.358</v>
      </c>
      <c r="D136" s="38"/>
      <c r="E136" s="31">
        <f t="shared" si="14"/>
        <v>2043.4819980675725</v>
      </c>
      <c r="F136" s="31">
        <f t="shared" si="15"/>
        <v>2043.5</v>
      </c>
      <c r="G136" s="31">
        <f t="shared" si="16"/>
        <v>-7.4432499997783452E-2</v>
      </c>
      <c r="H136" s="31"/>
      <c r="I136" s="31">
        <f t="shared" si="18"/>
        <v>-7.4432499997783452E-2</v>
      </c>
      <c r="J136" s="31"/>
      <c r="K136" s="31"/>
      <c r="L136" s="31"/>
      <c r="M136" s="31"/>
      <c r="O136" s="31">
        <f ca="1">+C$11+C$12*F136</f>
        <v>-0.10686049267291625</v>
      </c>
      <c r="P136" s="31"/>
      <c r="Q136" s="34">
        <f t="shared" si="17"/>
        <v>31832.858</v>
      </c>
      <c r="S136" s="31"/>
      <c r="T136" s="31"/>
      <c r="U136" s="31"/>
      <c r="V136" s="31"/>
      <c r="AA136" t="s">
        <v>129</v>
      </c>
      <c r="AE136" t="s">
        <v>103</v>
      </c>
    </row>
    <row r="137" spans="1:31" x14ac:dyDescent="0.2">
      <c r="A137" s="37" t="s">
        <v>163</v>
      </c>
      <c r="B137" s="43"/>
      <c r="C137" s="38">
        <v>47097.383000000002</v>
      </c>
      <c r="D137" s="38"/>
      <c r="E137" s="31">
        <f t="shared" si="14"/>
        <v>2102.9845732272884</v>
      </c>
      <c r="F137" s="31">
        <f t="shared" si="15"/>
        <v>2103</v>
      </c>
      <c r="G137" s="31">
        <f t="shared" si="16"/>
        <v>-6.3784999998460989E-2</v>
      </c>
      <c r="H137" s="31"/>
      <c r="I137" s="31">
        <f t="shared" si="18"/>
        <v>-6.3784999998460989E-2</v>
      </c>
      <c r="J137" s="31"/>
      <c r="K137" s="31"/>
      <c r="L137" s="31"/>
      <c r="M137" s="31"/>
      <c r="N137" s="31"/>
      <c r="O137" s="31"/>
      <c r="P137" s="31"/>
      <c r="Q137" s="34">
        <f t="shared" si="17"/>
        <v>32078.883000000002</v>
      </c>
      <c r="S137" s="31"/>
      <c r="T137" s="31"/>
      <c r="U137" s="31"/>
      <c r="V137" s="31"/>
      <c r="AA137" t="s">
        <v>129</v>
      </c>
      <c r="AE137" t="s">
        <v>103</v>
      </c>
    </row>
    <row r="138" spans="1:31" x14ac:dyDescent="0.2">
      <c r="A138" s="37" t="s">
        <v>164</v>
      </c>
      <c r="B138" s="43" t="s">
        <v>191</v>
      </c>
      <c r="C138" s="38">
        <v>47099.453000000001</v>
      </c>
      <c r="D138" s="38"/>
      <c r="E138" s="31">
        <f t="shared" si="14"/>
        <v>2103.4852147498191</v>
      </c>
      <c r="F138" s="31">
        <f t="shared" si="15"/>
        <v>2103.5</v>
      </c>
      <c r="G138" s="31">
        <f t="shared" si="16"/>
        <v>-6.1132499999075662E-2</v>
      </c>
      <c r="H138" s="31"/>
      <c r="I138" s="31">
        <f t="shared" si="18"/>
        <v>-6.1132499999075662E-2</v>
      </c>
      <c r="J138" s="31"/>
      <c r="K138" s="31"/>
      <c r="L138" s="31"/>
      <c r="M138" s="31"/>
      <c r="O138" s="31">
        <f ca="1">+C$11+C$12*F138</f>
        <v>-0.10731264216857188</v>
      </c>
      <c r="P138" s="31"/>
      <c r="Q138" s="34">
        <f t="shared" si="17"/>
        <v>32080.953000000001</v>
      </c>
      <c r="S138" s="31"/>
      <c r="T138" s="31"/>
      <c r="U138" s="31"/>
      <c r="V138" s="31"/>
      <c r="AA138" t="s">
        <v>129</v>
      </c>
      <c r="AE138" t="s">
        <v>103</v>
      </c>
    </row>
    <row r="139" spans="1:31" x14ac:dyDescent="0.2">
      <c r="A139" s="37" t="s">
        <v>125</v>
      </c>
      <c r="B139" s="43"/>
      <c r="C139" s="38">
        <v>47105.652000000002</v>
      </c>
      <c r="D139" s="38"/>
      <c r="E139" s="31">
        <f t="shared" si="14"/>
        <v>2104.9844789035233</v>
      </c>
      <c r="F139" s="31">
        <f t="shared" si="15"/>
        <v>2105</v>
      </c>
      <c r="G139" s="31">
        <f t="shared" si="16"/>
        <v>-6.4174999999522697E-2</v>
      </c>
      <c r="H139" s="31"/>
      <c r="I139" s="31">
        <f t="shared" si="18"/>
        <v>-6.4174999999522697E-2</v>
      </c>
      <c r="J139" s="31"/>
      <c r="K139" s="31"/>
      <c r="L139" s="31"/>
      <c r="M139" s="31"/>
      <c r="N139" s="31"/>
      <c r="O139" s="31"/>
      <c r="P139" s="31"/>
      <c r="Q139" s="34">
        <f t="shared" si="17"/>
        <v>32087.152000000002</v>
      </c>
      <c r="S139" s="31"/>
      <c r="T139" s="31"/>
      <c r="U139" s="31"/>
      <c r="V139" s="31"/>
      <c r="AA139" t="s">
        <v>129</v>
      </c>
      <c r="AB139">
        <v>13</v>
      </c>
      <c r="AC139" t="s">
        <v>165</v>
      </c>
      <c r="AE139" t="s">
        <v>126</v>
      </c>
    </row>
    <row r="140" spans="1:31" x14ac:dyDescent="0.2">
      <c r="A140" s="37" t="s">
        <v>125</v>
      </c>
      <c r="B140" s="43" t="s">
        <v>191</v>
      </c>
      <c r="C140" s="38">
        <v>47227.635999999999</v>
      </c>
      <c r="D140" s="38"/>
      <c r="E140" s="31">
        <f t="shared" si="14"/>
        <v>2134.4870177848666</v>
      </c>
      <c r="F140" s="31">
        <f t="shared" si="15"/>
        <v>2134.5</v>
      </c>
      <c r="G140" s="31">
        <f t="shared" si="16"/>
        <v>-5.3677500000048894E-2</v>
      </c>
      <c r="H140" s="31"/>
      <c r="I140" s="31">
        <f t="shared" si="18"/>
        <v>-5.3677500000048894E-2</v>
      </c>
      <c r="J140" s="31"/>
      <c r="K140" s="31"/>
      <c r="L140" s="31"/>
      <c r="M140" s="31"/>
      <c r="N140" s="31"/>
      <c r="O140" s="31"/>
      <c r="P140" s="31"/>
      <c r="Q140" s="34">
        <f t="shared" si="17"/>
        <v>32209.135999999999</v>
      </c>
      <c r="S140" s="31"/>
      <c r="T140" s="31"/>
      <c r="U140" s="31"/>
      <c r="V140" s="31"/>
      <c r="AA140" t="s">
        <v>129</v>
      </c>
      <c r="AB140">
        <v>17</v>
      </c>
      <c r="AC140" t="s">
        <v>124</v>
      </c>
      <c r="AE140" t="s">
        <v>126</v>
      </c>
    </row>
    <row r="141" spans="1:31" x14ac:dyDescent="0.2">
      <c r="A141" s="37" t="s">
        <v>166</v>
      </c>
      <c r="B141" s="43"/>
      <c r="C141" s="38">
        <v>47469.508000000002</v>
      </c>
      <c r="D141" s="38"/>
      <c r="E141" s="31">
        <f t="shared" si="14"/>
        <v>2192.9851657740178</v>
      </c>
      <c r="F141" s="31">
        <f t="shared" si="15"/>
        <v>2193</v>
      </c>
      <c r="G141" s="31">
        <f t="shared" si="16"/>
        <v>-6.1334999998507556E-2</v>
      </c>
      <c r="H141" s="31"/>
      <c r="I141" s="31">
        <f t="shared" si="18"/>
        <v>-6.1334999998507556E-2</v>
      </c>
      <c r="J141" s="31"/>
      <c r="K141" s="31"/>
      <c r="L141" s="31"/>
      <c r="M141" s="31"/>
      <c r="N141" s="31"/>
      <c r="O141" s="31"/>
      <c r="P141" s="31"/>
      <c r="Q141" s="34">
        <f t="shared" si="17"/>
        <v>32451.008000000002</v>
      </c>
      <c r="S141" s="31"/>
      <c r="T141" s="31"/>
      <c r="U141" s="31"/>
      <c r="V141" s="31"/>
      <c r="AA141" t="s">
        <v>129</v>
      </c>
      <c r="AE141" t="s">
        <v>103</v>
      </c>
    </row>
    <row r="142" spans="1:31" x14ac:dyDescent="0.2">
      <c r="A142" s="37" t="s">
        <v>168</v>
      </c>
      <c r="B142" s="43" t="s">
        <v>191</v>
      </c>
      <c r="C142" s="38">
        <v>47471.563000000002</v>
      </c>
      <c r="D142" s="38" t="s">
        <v>153</v>
      </c>
      <c r="E142" s="31">
        <f t="shared" si="14"/>
        <v>2193.4821794594286</v>
      </c>
      <c r="F142" s="31">
        <f t="shared" si="15"/>
        <v>2193.5</v>
      </c>
      <c r="G142" s="31">
        <f t="shared" si="16"/>
        <v>-7.3682499998540152E-2</v>
      </c>
      <c r="H142" s="31"/>
      <c r="I142" s="31">
        <f t="shared" si="18"/>
        <v>-7.3682499998540152E-2</v>
      </c>
      <c r="K142" s="31"/>
      <c r="L142" s="31"/>
      <c r="M142" s="31"/>
      <c r="N142" s="31"/>
      <c r="O142" s="31"/>
      <c r="P142" s="31"/>
      <c r="Q142" s="34">
        <f t="shared" si="17"/>
        <v>32453.063000000002</v>
      </c>
      <c r="S142" s="31"/>
      <c r="T142" s="31"/>
      <c r="U142" s="31"/>
      <c r="V142" s="31"/>
      <c r="AA142" t="s">
        <v>129</v>
      </c>
      <c r="AB142">
        <v>10</v>
      </c>
      <c r="AC142" t="s">
        <v>167</v>
      </c>
      <c r="AE142" t="s">
        <v>104</v>
      </c>
    </row>
    <row r="143" spans="1:31" x14ac:dyDescent="0.2">
      <c r="A143" s="37" t="s">
        <v>125</v>
      </c>
      <c r="B143" s="43" t="s">
        <v>191</v>
      </c>
      <c r="C143" s="38">
        <v>47566.682000000001</v>
      </c>
      <c r="D143" s="38"/>
      <c r="E143" s="31">
        <f t="shared" si="14"/>
        <v>2216.4872620592332</v>
      </c>
      <c r="F143" s="31">
        <f t="shared" si="15"/>
        <v>2216.5</v>
      </c>
      <c r="G143" s="31">
        <f t="shared" si="16"/>
        <v>-5.2667500000097789E-2</v>
      </c>
      <c r="H143" s="31"/>
      <c r="I143" s="31">
        <f t="shared" si="18"/>
        <v>-5.2667500000097789E-2</v>
      </c>
      <c r="J143" s="31"/>
      <c r="K143" s="31"/>
      <c r="L143" s="31"/>
      <c r="M143" s="31"/>
      <c r="N143" s="31"/>
      <c r="O143" s="31"/>
      <c r="P143" s="31"/>
      <c r="Q143" s="34">
        <f t="shared" si="17"/>
        <v>32548.182000000001</v>
      </c>
      <c r="S143" s="31"/>
      <c r="T143" s="31"/>
      <c r="U143" s="31"/>
      <c r="V143" s="31"/>
      <c r="AA143" t="s">
        <v>129</v>
      </c>
      <c r="AB143">
        <v>17</v>
      </c>
      <c r="AC143" t="s">
        <v>165</v>
      </c>
      <c r="AE143" t="s">
        <v>126</v>
      </c>
    </row>
    <row r="144" spans="1:31" x14ac:dyDescent="0.2">
      <c r="A144" s="37" t="s">
        <v>170</v>
      </c>
      <c r="B144" s="43"/>
      <c r="C144" s="38">
        <v>47804.463000000003</v>
      </c>
      <c r="D144" s="38"/>
      <c r="E144" s="31">
        <f t="shared" si="14"/>
        <v>2273.9959779379142</v>
      </c>
      <c r="F144" s="31">
        <f t="shared" si="15"/>
        <v>2274</v>
      </c>
      <c r="G144" s="31">
        <f t="shared" si="16"/>
        <v>-1.6629999998258427E-2</v>
      </c>
      <c r="H144" s="31"/>
      <c r="I144" s="31">
        <f t="shared" si="18"/>
        <v>-1.6629999998258427E-2</v>
      </c>
      <c r="K144" s="31"/>
      <c r="L144" s="31"/>
      <c r="M144" s="31"/>
      <c r="N144" s="31"/>
      <c r="O144" s="31"/>
      <c r="P144" s="31"/>
      <c r="Q144" s="34">
        <f t="shared" si="17"/>
        <v>32785.963000000003</v>
      </c>
      <c r="S144" s="31"/>
      <c r="T144" s="31"/>
      <c r="U144" s="31"/>
      <c r="V144" s="31"/>
      <c r="AA144" t="s">
        <v>129</v>
      </c>
      <c r="AB144">
        <v>7</v>
      </c>
      <c r="AC144" t="s">
        <v>169</v>
      </c>
      <c r="AE144" t="s">
        <v>104</v>
      </c>
    </row>
    <row r="145" spans="1:31" x14ac:dyDescent="0.2">
      <c r="A145" s="37" t="s">
        <v>172</v>
      </c>
      <c r="B145" s="43" t="s">
        <v>191</v>
      </c>
      <c r="C145" s="38">
        <v>47835.485999999997</v>
      </c>
      <c r="D145" s="38"/>
      <c r="E145" s="31">
        <f t="shared" si="14"/>
        <v>2281.4990706690573</v>
      </c>
      <c r="F145" s="31">
        <f t="shared" si="15"/>
        <v>2281.5</v>
      </c>
      <c r="G145" s="31">
        <f t="shared" si="16"/>
        <v>-3.8425000020652078E-3</v>
      </c>
      <c r="H145" s="31"/>
      <c r="I145" s="31">
        <f t="shared" si="18"/>
        <v>-3.8425000020652078E-3</v>
      </c>
      <c r="K145" s="31"/>
      <c r="L145" s="31"/>
      <c r="M145" s="31"/>
      <c r="N145" s="31"/>
      <c r="O145" s="31"/>
      <c r="P145" s="31"/>
      <c r="Q145" s="34">
        <f t="shared" si="17"/>
        <v>32816.985999999997</v>
      </c>
      <c r="S145" s="31"/>
      <c r="T145" s="31"/>
      <c r="U145" s="31"/>
      <c r="V145" s="31"/>
      <c r="AA145" t="s">
        <v>129</v>
      </c>
      <c r="AB145">
        <v>17</v>
      </c>
      <c r="AC145" t="s">
        <v>171</v>
      </c>
      <c r="AE145" t="s">
        <v>104</v>
      </c>
    </row>
    <row r="146" spans="1:31" x14ac:dyDescent="0.2">
      <c r="A146" s="37" t="s">
        <v>172</v>
      </c>
      <c r="B146" s="43"/>
      <c r="C146" s="38">
        <v>47837.546999999999</v>
      </c>
      <c r="D146" s="38"/>
      <c r="E146" s="31">
        <f t="shared" si="14"/>
        <v>2281.9975354893168</v>
      </c>
      <c r="F146" s="31">
        <f t="shared" si="15"/>
        <v>2282</v>
      </c>
      <c r="G146" s="31">
        <f t="shared" si="16"/>
        <v>-1.0190000000875443E-2</v>
      </c>
      <c r="H146" s="31"/>
      <c r="I146" s="31">
        <f t="shared" si="18"/>
        <v>-1.0190000000875443E-2</v>
      </c>
      <c r="K146" s="31"/>
      <c r="L146" s="31"/>
      <c r="M146" s="31"/>
      <c r="N146" s="31"/>
      <c r="O146" s="31"/>
      <c r="P146" s="31"/>
      <c r="Q146" s="34">
        <f t="shared" si="17"/>
        <v>32819.046999999999</v>
      </c>
      <c r="S146" s="31"/>
      <c r="T146" s="31"/>
      <c r="U146" s="31"/>
      <c r="V146" s="31"/>
      <c r="AA146" t="s">
        <v>129</v>
      </c>
      <c r="AB146">
        <v>12</v>
      </c>
      <c r="AC146" t="s">
        <v>171</v>
      </c>
      <c r="AE146" t="s">
        <v>104</v>
      </c>
    </row>
    <row r="147" spans="1:31" x14ac:dyDescent="0.2">
      <c r="A147" s="37" t="s">
        <v>173</v>
      </c>
      <c r="B147" s="43"/>
      <c r="C147" s="38">
        <v>48263.366999999998</v>
      </c>
      <c r="D147" s="38"/>
      <c r="E147" s="31">
        <f t="shared" si="14"/>
        <v>2384.9845756458458</v>
      </c>
      <c r="F147" s="31">
        <f t="shared" si="15"/>
        <v>2385</v>
      </c>
      <c r="G147" s="31">
        <f t="shared" si="16"/>
        <v>-6.377500000235159E-2</v>
      </c>
      <c r="H147" s="31"/>
      <c r="I147" s="31">
        <f t="shared" si="18"/>
        <v>-6.377500000235159E-2</v>
      </c>
      <c r="J147" s="31"/>
      <c r="K147" s="31"/>
      <c r="L147" s="31"/>
      <c r="M147" s="31"/>
      <c r="O147" s="31">
        <f ca="1">+C$11+C$12*F147</f>
        <v>-0.10943397688568951</v>
      </c>
      <c r="P147" s="31"/>
      <c r="Q147" s="34">
        <f t="shared" si="17"/>
        <v>33244.866999999998</v>
      </c>
      <c r="S147" s="31"/>
      <c r="T147" s="31"/>
      <c r="U147" s="31"/>
      <c r="V147" s="31"/>
      <c r="AA147" t="s">
        <v>151</v>
      </c>
      <c r="AE147" t="s">
        <v>103</v>
      </c>
    </row>
    <row r="148" spans="1:31" x14ac:dyDescent="0.2">
      <c r="A148" s="37" t="s">
        <v>173</v>
      </c>
      <c r="B148" s="43" t="s">
        <v>191</v>
      </c>
      <c r="C148" s="38">
        <v>48290.244599999998</v>
      </c>
      <c r="D148" s="38"/>
      <c r="E148" s="31">
        <f t="shared" si="14"/>
        <v>2391.4850793105657</v>
      </c>
      <c r="F148" s="31">
        <f t="shared" si="15"/>
        <v>2391.5</v>
      </c>
      <c r="G148" s="31">
        <f t="shared" si="16"/>
        <v>-6.1692499999480788E-2</v>
      </c>
      <c r="H148" s="31"/>
      <c r="J148" s="31">
        <f>G148</f>
        <v>-6.1692499999480788E-2</v>
      </c>
      <c r="K148" s="31"/>
      <c r="L148" s="31"/>
      <c r="M148" s="31"/>
      <c r="O148" s="31">
        <f ca="1">+C$11+C$12*F148</f>
        <v>-0.10948295974771886</v>
      </c>
      <c r="P148" s="31"/>
      <c r="Q148" s="34">
        <f t="shared" si="17"/>
        <v>33271.744599999998</v>
      </c>
      <c r="S148" s="31"/>
      <c r="T148" s="31"/>
      <c r="U148" s="31"/>
      <c r="V148" s="31"/>
      <c r="AA148" t="s">
        <v>151</v>
      </c>
      <c r="AE148" t="s">
        <v>103</v>
      </c>
    </row>
    <row r="149" spans="1:31" x14ac:dyDescent="0.2">
      <c r="A149" s="37" t="s">
        <v>175</v>
      </c>
      <c r="B149" s="43" t="s">
        <v>191</v>
      </c>
      <c r="C149" s="38">
        <v>48509.446000000004</v>
      </c>
      <c r="D149" s="38">
        <v>4.0000000000000001E-3</v>
      </c>
      <c r="E149" s="31">
        <f t="shared" ref="E149:E180" si="19">+(C149-C$7)/C$8</f>
        <v>2444.5002110191936</v>
      </c>
      <c r="F149" s="31">
        <f t="shared" ref="F149:F180" si="20">ROUND(2*E149,0)/2</f>
        <v>2444.5</v>
      </c>
      <c r="H149" s="31"/>
      <c r="I149" s="31">
        <f>G149</f>
        <v>0</v>
      </c>
      <c r="J149" s="31"/>
      <c r="K149" s="31"/>
      <c r="L149" s="31"/>
      <c r="M149" s="31"/>
      <c r="N149" s="31"/>
      <c r="O149" s="31"/>
      <c r="P149" s="31"/>
      <c r="Q149" s="34">
        <f t="shared" ref="Q149:Q180" si="21">+C149-15018.5</f>
        <v>33490.946000000004</v>
      </c>
      <c r="S149" s="31"/>
      <c r="T149" s="31"/>
      <c r="U149" s="11">
        <f>+C149-(C$7+F149*C$8)</f>
        <v>8.7250000069616362E-4</v>
      </c>
      <c r="V149" s="31"/>
      <c r="AA149" t="s">
        <v>129</v>
      </c>
      <c r="AB149" t="s">
        <v>174</v>
      </c>
      <c r="AC149" t="s">
        <v>169</v>
      </c>
      <c r="AE149" t="s">
        <v>104</v>
      </c>
    </row>
    <row r="150" spans="1:31" x14ac:dyDescent="0.2">
      <c r="A150" s="37" t="s">
        <v>175</v>
      </c>
      <c r="B150" s="43"/>
      <c r="C150" s="38">
        <v>48602.438000000002</v>
      </c>
      <c r="D150" s="38">
        <v>4.0000000000000001E-3</v>
      </c>
      <c r="E150" s="31">
        <f t="shared" si="19"/>
        <v>2466.9908663154119</v>
      </c>
      <c r="F150" s="31">
        <f t="shared" si="20"/>
        <v>2467</v>
      </c>
      <c r="G150" s="31">
        <f t="shared" ref="G150:G159" si="22">+C150-(C$7+F150*C$8)</f>
        <v>-3.7764999993669335E-2</v>
      </c>
      <c r="H150" s="31"/>
      <c r="I150" s="31">
        <f>G150</f>
        <v>-3.7764999993669335E-2</v>
      </c>
      <c r="J150" s="31"/>
      <c r="K150" s="31"/>
      <c r="L150" s="31"/>
      <c r="M150" s="31"/>
      <c r="N150" s="31"/>
      <c r="O150" s="31"/>
      <c r="P150" s="31"/>
      <c r="Q150" s="34">
        <f t="shared" si="21"/>
        <v>33583.938000000002</v>
      </c>
      <c r="S150" s="31"/>
      <c r="T150" s="31"/>
      <c r="U150" s="31"/>
      <c r="V150" s="31"/>
      <c r="AA150" t="s">
        <v>129</v>
      </c>
      <c r="AB150" t="s">
        <v>176</v>
      </c>
      <c r="AC150" t="s">
        <v>177</v>
      </c>
      <c r="AE150" t="s">
        <v>104</v>
      </c>
    </row>
    <row r="151" spans="1:31" x14ac:dyDescent="0.2">
      <c r="A151" s="37" t="s">
        <v>179</v>
      </c>
      <c r="B151" s="43" t="s">
        <v>191</v>
      </c>
      <c r="C151" s="38">
        <v>48604.478600000002</v>
      </c>
      <c r="D151" s="38"/>
      <c r="E151" s="31">
        <f t="shared" si="19"/>
        <v>2467.4843972771882</v>
      </c>
      <c r="F151" s="31">
        <f t="shared" si="20"/>
        <v>2467.5</v>
      </c>
      <c r="G151" s="31">
        <f t="shared" si="22"/>
        <v>-6.4512500001001172E-2</v>
      </c>
      <c r="H151" s="31"/>
      <c r="J151" s="31">
        <f>G151</f>
        <v>-6.4512500001001172E-2</v>
      </c>
      <c r="K151" s="31"/>
      <c r="L151" s="31"/>
      <c r="M151" s="31"/>
      <c r="N151" s="31"/>
      <c r="O151" s="31"/>
      <c r="P151" s="31"/>
      <c r="Q151" s="34">
        <f t="shared" si="21"/>
        <v>33585.978600000002</v>
      </c>
      <c r="S151" s="31"/>
      <c r="T151" s="31"/>
      <c r="U151" s="31"/>
      <c r="V151" s="31"/>
      <c r="AA151" t="s">
        <v>178</v>
      </c>
      <c r="AE151" t="s">
        <v>103</v>
      </c>
    </row>
    <row r="152" spans="1:31" x14ac:dyDescent="0.2">
      <c r="A152" s="37" t="s">
        <v>179</v>
      </c>
      <c r="B152" s="43" t="s">
        <v>191</v>
      </c>
      <c r="C152" s="38">
        <v>48604.478799999997</v>
      </c>
      <c r="D152" s="38"/>
      <c r="E152" s="31">
        <f t="shared" si="19"/>
        <v>2467.4844456483484</v>
      </c>
      <c r="F152" s="31">
        <f t="shared" si="20"/>
        <v>2467.5</v>
      </c>
      <c r="G152" s="31">
        <f t="shared" si="22"/>
        <v>-6.4312500006053597E-2</v>
      </c>
      <c r="H152" s="31"/>
      <c r="J152" s="31">
        <f>G152</f>
        <v>-6.4312500006053597E-2</v>
      </c>
      <c r="K152" s="31"/>
      <c r="L152" s="31"/>
      <c r="M152" s="31"/>
      <c r="N152" s="31"/>
      <c r="O152" s="31"/>
      <c r="P152" s="31"/>
      <c r="Q152" s="34">
        <f t="shared" si="21"/>
        <v>33585.978799999997</v>
      </c>
      <c r="S152" s="31"/>
      <c r="T152" s="31"/>
      <c r="U152" s="31"/>
      <c r="V152" s="31"/>
      <c r="AA152" t="s">
        <v>180</v>
      </c>
      <c r="AE152" t="s">
        <v>103</v>
      </c>
    </row>
    <row r="153" spans="1:31" x14ac:dyDescent="0.2">
      <c r="A153" s="12" t="s">
        <v>214</v>
      </c>
      <c r="B153" s="43" t="s">
        <v>191</v>
      </c>
      <c r="C153" s="38">
        <v>48699.580800000003</v>
      </c>
      <c r="D153" s="38">
        <v>4.0000000000000002E-4</v>
      </c>
      <c r="E153" s="31">
        <f t="shared" si="19"/>
        <v>2490.4854166994191</v>
      </c>
      <c r="F153" s="31">
        <f t="shared" si="20"/>
        <v>2490.5</v>
      </c>
      <c r="G153" s="31">
        <f t="shared" si="22"/>
        <v>-6.0297499992884696E-2</v>
      </c>
      <c r="H153" s="31"/>
      <c r="I153" s="31"/>
      <c r="J153" s="31"/>
      <c r="K153" s="31">
        <f>G153</f>
        <v>-6.0297499992884696E-2</v>
      </c>
      <c r="L153" s="31"/>
      <c r="M153" s="31"/>
      <c r="N153" s="31"/>
      <c r="O153" s="31">
        <f t="shared" ref="O153:O199" ca="1" si="23">+C$11+C$12*F153</f>
        <v>-0.11022900641555064</v>
      </c>
      <c r="P153" s="31"/>
      <c r="Q153" s="34">
        <f t="shared" si="21"/>
        <v>33681.080800000003</v>
      </c>
      <c r="R153" t="s">
        <v>235</v>
      </c>
      <c r="S153" s="31"/>
      <c r="T153" s="31"/>
      <c r="U153" s="31"/>
      <c r="V153" s="31"/>
    </row>
    <row r="154" spans="1:31" x14ac:dyDescent="0.2">
      <c r="A154" s="37" t="s">
        <v>125</v>
      </c>
      <c r="B154" s="43" t="s">
        <v>191</v>
      </c>
      <c r="C154" s="38">
        <v>48980.739000000001</v>
      </c>
      <c r="D154" s="38"/>
      <c r="E154" s="31">
        <f t="shared" si="19"/>
        <v>2558.4851603322622</v>
      </c>
      <c r="F154" s="31">
        <f t="shared" si="20"/>
        <v>2558.5</v>
      </c>
      <c r="G154" s="31">
        <f t="shared" si="22"/>
        <v>-6.1357499995210674E-2</v>
      </c>
      <c r="H154" s="31"/>
      <c r="I154" s="31">
        <f t="shared" ref="I154:I159" si="24">G154</f>
        <v>-6.1357499995210674E-2</v>
      </c>
      <c r="J154" s="31"/>
      <c r="K154" s="31"/>
      <c r="L154" s="31"/>
      <c r="M154" s="31"/>
      <c r="N154" s="31"/>
      <c r="O154" s="31">
        <f t="shared" ca="1" si="23"/>
        <v>-0.11074144251062701</v>
      </c>
      <c r="P154" s="31"/>
      <c r="Q154" s="34">
        <f t="shared" si="21"/>
        <v>33962.239000000001</v>
      </c>
      <c r="S154" s="31"/>
      <c r="T154" s="31"/>
      <c r="U154" s="31"/>
      <c r="V154" s="31"/>
      <c r="AA154" t="s">
        <v>129</v>
      </c>
      <c r="AB154">
        <v>20</v>
      </c>
      <c r="AC154" t="s">
        <v>181</v>
      </c>
      <c r="AE154" t="s">
        <v>126</v>
      </c>
    </row>
    <row r="155" spans="1:31" x14ac:dyDescent="0.2">
      <c r="A155" s="37" t="s">
        <v>182</v>
      </c>
      <c r="B155" s="43" t="s">
        <v>191</v>
      </c>
      <c r="C155" s="38">
        <v>49005.531999999999</v>
      </c>
      <c r="D155" s="38"/>
      <c r="E155" s="31">
        <f t="shared" si="19"/>
        <v>2564.4814913796545</v>
      </c>
      <c r="F155" s="31">
        <f t="shared" si="20"/>
        <v>2564.5</v>
      </c>
      <c r="G155" s="31">
        <f t="shared" si="22"/>
        <v>-7.6527500001247972E-2</v>
      </c>
      <c r="H155" s="31"/>
      <c r="I155" s="31">
        <f t="shared" si="24"/>
        <v>-7.6527500001247972E-2</v>
      </c>
      <c r="J155" s="31"/>
      <c r="K155" s="31"/>
      <c r="L155" s="31"/>
      <c r="M155" s="31"/>
      <c r="N155" s="31"/>
      <c r="O155" s="31">
        <f t="shared" ca="1" si="23"/>
        <v>-0.11078665746019258</v>
      </c>
      <c r="P155" s="31"/>
      <c r="Q155" s="34">
        <f t="shared" si="21"/>
        <v>33987.031999999999</v>
      </c>
      <c r="S155" s="31"/>
      <c r="T155" s="31"/>
      <c r="U155" s="31"/>
      <c r="V155" s="31"/>
      <c r="AA155" t="s">
        <v>129</v>
      </c>
      <c r="AE155" t="s">
        <v>103</v>
      </c>
    </row>
    <row r="156" spans="1:31" x14ac:dyDescent="0.2">
      <c r="A156" s="38" t="s">
        <v>217</v>
      </c>
      <c r="B156" s="43"/>
      <c r="C156" s="38">
        <v>49005.536</v>
      </c>
      <c r="D156" s="47" t="s">
        <v>218</v>
      </c>
      <c r="E156" s="31">
        <f t="shared" si="19"/>
        <v>2564.4824588028864</v>
      </c>
      <c r="F156" s="31">
        <f t="shared" si="20"/>
        <v>2564.5</v>
      </c>
      <c r="G156" s="31">
        <f t="shared" si="22"/>
        <v>-7.2527500000433065E-2</v>
      </c>
      <c r="H156" s="31"/>
      <c r="I156" s="31">
        <f t="shared" si="24"/>
        <v>-7.2527500000433065E-2</v>
      </c>
      <c r="J156" s="31"/>
      <c r="L156" s="31"/>
      <c r="M156" s="31"/>
      <c r="O156" s="31">
        <f t="shared" ca="1" si="23"/>
        <v>-0.11078665746019258</v>
      </c>
      <c r="P156" s="31"/>
      <c r="Q156" s="34">
        <f t="shared" si="21"/>
        <v>33987.036</v>
      </c>
      <c r="S156" s="31"/>
      <c r="T156" s="31"/>
      <c r="V156" s="31"/>
    </row>
    <row r="157" spans="1:31" x14ac:dyDescent="0.2">
      <c r="A157" s="37" t="s">
        <v>125</v>
      </c>
      <c r="B157" s="43"/>
      <c r="C157" s="38">
        <v>49007.618999999999</v>
      </c>
      <c r="D157" s="38"/>
      <c r="E157" s="31">
        <f t="shared" si="19"/>
        <v>2564.9862444509208</v>
      </c>
      <c r="F157" s="31">
        <f t="shared" si="20"/>
        <v>2565</v>
      </c>
      <c r="G157" s="31">
        <f t="shared" si="22"/>
        <v>-5.6875000002037268E-2</v>
      </c>
      <c r="H157" s="31"/>
      <c r="I157" s="31">
        <f t="shared" si="24"/>
        <v>-5.6875000002037268E-2</v>
      </c>
      <c r="J157" s="31"/>
      <c r="K157" s="31"/>
      <c r="L157" s="31"/>
      <c r="M157" s="31"/>
      <c r="N157" s="31"/>
      <c r="O157" s="31">
        <f t="shared" ca="1" si="23"/>
        <v>-0.11079042537265638</v>
      </c>
      <c r="P157" s="31"/>
      <c r="Q157" s="34">
        <f t="shared" si="21"/>
        <v>33989.118999999999</v>
      </c>
      <c r="S157" s="31"/>
      <c r="T157" s="31"/>
      <c r="U157" s="31"/>
      <c r="V157" s="31"/>
      <c r="AA157" t="s">
        <v>129</v>
      </c>
      <c r="AB157">
        <v>18</v>
      </c>
      <c r="AC157" t="s">
        <v>165</v>
      </c>
      <c r="AE157" t="s">
        <v>126</v>
      </c>
    </row>
    <row r="158" spans="1:31" x14ac:dyDescent="0.2">
      <c r="A158" s="37" t="s">
        <v>182</v>
      </c>
      <c r="B158" s="43"/>
      <c r="C158" s="38">
        <v>49061.368000000002</v>
      </c>
      <c r="D158" s="38"/>
      <c r="E158" s="31">
        <f t="shared" si="19"/>
        <v>2577.9857522743523</v>
      </c>
      <c r="F158" s="31">
        <f t="shared" si="20"/>
        <v>2578</v>
      </c>
      <c r="G158" s="31">
        <f t="shared" si="22"/>
        <v>-5.89099999924656E-2</v>
      </c>
      <c r="H158" s="31"/>
      <c r="I158" s="31">
        <f t="shared" si="24"/>
        <v>-5.89099999924656E-2</v>
      </c>
      <c r="J158" s="31"/>
      <c r="K158" s="31"/>
      <c r="L158" s="31"/>
      <c r="M158" s="31"/>
      <c r="N158" s="31"/>
      <c r="O158" s="31">
        <f t="shared" ca="1" si="23"/>
        <v>-0.11088839109671508</v>
      </c>
      <c r="P158" s="31"/>
      <c r="Q158" s="34">
        <f t="shared" si="21"/>
        <v>34042.868000000002</v>
      </c>
      <c r="S158" s="31"/>
      <c r="T158" s="31"/>
      <c r="U158" s="31"/>
      <c r="V158" s="31"/>
      <c r="AA158" t="s">
        <v>129</v>
      </c>
      <c r="AE158" t="s">
        <v>103</v>
      </c>
    </row>
    <row r="159" spans="1:31" x14ac:dyDescent="0.2">
      <c r="A159" s="38" t="s">
        <v>217</v>
      </c>
      <c r="B159" s="43"/>
      <c r="C159" s="38">
        <v>49061.368000000002</v>
      </c>
      <c r="D159" s="47" t="s">
        <v>218</v>
      </c>
      <c r="E159" s="31">
        <f t="shared" si="19"/>
        <v>2577.9857522743523</v>
      </c>
      <c r="F159" s="31">
        <f t="shared" si="20"/>
        <v>2578</v>
      </c>
      <c r="G159" s="31">
        <f t="shared" si="22"/>
        <v>-5.89099999924656E-2</v>
      </c>
      <c r="H159" s="31"/>
      <c r="I159" s="31">
        <f t="shared" si="24"/>
        <v>-5.89099999924656E-2</v>
      </c>
      <c r="J159" s="31"/>
      <c r="L159" s="31"/>
      <c r="M159" s="31"/>
      <c r="O159" s="31">
        <f t="shared" ca="1" si="23"/>
        <v>-0.11088839109671508</v>
      </c>
      <c r="P159" s="31"/>
      <c r="Q159" s="34">
        <f t="shared" si="21"/>
        <v>34042.868000000002</v>
      </c>
      <c r="S159" s="31"/>
      <c r="T159" s="31"/>
      <c r="V159" s="31"/>
    </row>
    <row r="160" spans="1:31" x14ac:dyDescent="0.2">
      <c r="A160" s="35" t="s">
        <v>203</v>
      </c>
      <c r="B160" s="41"/>
      <c r="C160" s="36">
        <v>49183.616000000002</v>
      </c>
      <c r="D160" s="50"/>
      <c r="E160" s="31">
        <f t="shared" si="19"/>
        <v>2607.5521410890046</v>
      </c>
      <c r="F160" s="31">
        <f t="shared" si="20"/>
        <v>2607.5</v>
      </c>
      <c r="G160" s="31"/>
      <c r="H160" s="31"/>
      <c r="I160" s="31"/>
      <c r="J160" s="31"/>
      <c r="L160" s="31"/>
      <c r="M160" s="31"/>
      <c r="N160" s="31"/>
      <c r="O160" s="31">
        <f t="shared" ca="1" si="23"/>
        <v>-0.1111106979320791</v>
      </c>
      <c r="P160" s="31"/>
      <c r="Q160" s="34">
        <f t="shared" si="21"/>
        <v>34165.116000000002</v>
      </c>
      <c r="R160" t="s">
        <v>218</v>
      </c>
      <c r="S160" s="31"/>
      <c r="T160" s="31"/>
      <c r="U160" s="11">
        <v>0.21558750000258442</v>
      </c>
      <c r="V160" s="31"/>
    </row>
    <row r="161" spans="1:31" x14ac:dyDescent="0.2">
      <c r="A161" s="37" t="s">
        <v>184</v>
      </c>
      <c r="B161" s="43" t="s">
        <v>191</v>
      </c>
      <c r="C161" s="38">
        <v>49278.428999999996</v>
      </c>
      <c r="D161" s="38">
        <v>5.0000000000000001E-3</v>
      </c>
      <c r="E161" s="31">
        <f t="shared" si="19"/>
        <v>2630.4832158115646</v>
      </c>
      <c r="F161" s="31">
        <f t="shared" si="20"/>
        <v>2630.5</v>
      </c>
      <c r="G161" s="31">
        <f t="shared" ref="G161:G171" si="25">+C161-(C$7+F161*C$8)</f>
        <v>-6.9397500003105961E-2</v>
      </c>
      <c r="H161" s="31"/>
      <c r="I161" s="31">
        <f>G161</f>
        <v>-6.9397500003105961E-2</v>
      </c>
      <c r="J161" s="31"/>
      <c r="K161" s="31"/>
      <c r="L161" s="31"/>
      <c r="M161" s="31"/>
      <c r="N161" s="31"/>
      <c r="O161" s="31">
        <f t="shared" ca="1" si="23"/>
        <v>-0.11128402190541375</v>
      </c>
      <c r="P161" s="31"/>
      <c r="Q161" s="34">
        <f t="shared" si="21"/>
        <v>34259.928999999996</v>
      </c>
      <c r="S161" s="31"/>
      <c r="T161" s="31"/>
      <c r="U161" s="31"/>
      <c r="V161" s="31"/>
      <c r="AA161" t="s">
        <v>129</v>
      </c>
      <c r="AB161" t="s">
        <v>183</v>
      </c>
      <c r="AC161" t="s">
        <v>177</v>
      </c>
      <c r="AE161" t="s">
        <v>104</v>
      </c>
    </row>
    <row r="162" spans="1:31" x14ac:dyDescent="0.2">
      <c r="A162" s="37" t="s">
        <v>185</v>
      </c>
      <c r="B162" s="43"/>
      <c r="C162" s="38">
        <v>49280.498699999996</v>
      </c>
      <c r="D162" s="38"/>
      <c r="E162" s="31">
        <f t="shared" si="19"/>
        <v>2630.9837847773529</v>
      </c>
      <c r="F162" s="31">
        <f t="shared" si="20"/>
        <v>2631</v>
      </c>
      <c r="G162" s="31">
        <f t="shared" si="25"/>
        <v>-6.7045000003417954E-2</v>
      </c>
      <c r="H162" s="31"/>
      <c r="I162" s="31"/>
      <c r="J162" s="31">
        <f>G162</f>
        <v>-6.7045000003417954E-2</v>
      </c>
      <c r="L162" s="31"/>
      <c r="M162" s="31"/>
      <c r="N162" s="31"/>
      <c r="O162" s="31">
        <f t="shared" ca="1" si="23"/>
        <v>-0.11128778981787756</v>
      </c>
      <c r="P162" s="31"/>
      <c r="Q162" s="34">
        <f t="shared" si="21"/>
        <v>34261.998699999996</v>
      </c>
      <c r="R162" t="s">
        <v>226</v>
      </c>
      <c r="S162" s="31"/>
      <c r="T162" s="31"/>
      <c r="U162" s="31"/>
      <c r="V162" s="31"/>
      <c r="AA162" t="s">
        <v>151</v>
      </c>
      <c r="AE162" t="s">
        <v>103</v>
      </c>
    </row>
    <row r="163" spans="1:31" x14ac:dyDescent="0.2">
      <c r="A163" s="37" t="s">
        <v>186</v>
      </c>
      <c r="B163" s="43"/>
      <c r="C163" s="38">
        <v>49309.440799999997</v>
      </c>
      <c r="D163" s="38"/>
      <c r="E163" s="31">
        <f t="shared" si="19"/>
        <v>2637.9835997576602</v>
      </c>
      <c r="F163" s="31">
        <f t="shared" si="20"/>
        <v>2638</v>
      </c>
      <c r="G163" s="31">
        <f t="shared" si="25"/>
        <v>-6.7810000000463333E-2</v>
      </c>
      <c r="H163" s="31"/>
      <c r="J163" s="31">
        <f>G163</f>
        <v>-6.7810000000463333E-2</v>
      </c>
      <c r="K163" s="31"/>
      <c r="L163" s="31"/>
      <c r="M163" s="31"/>
      <c r="N163" s="31"/>
      <c r="O163" s="31">
        <f t="shared" ca="1" si="23"/>
        <v>-0.11134054059237071</v>
      </c>
      <c r="P163" s="31"/>
      <c r="Q163" s="34">
        <f t="shared" si="21"/>
        <v>34290.940799999997</v>
      </c>
      <c r="S163" s="31"/>
      <c r="T163" s="31"/>
      <c r="U163" s="31"/>
      <c r="V163" s="31"/>
      <c r="AA163" t="s">
        <v>151</v>
      </c>
      <c r="AE163" t="s">
        <v>103</v>
      </c>
    </row>
    <row r="164" spans="1:31" x14ac:dyDescent="0.2">
      <c r="A164" s="37" t="s">
        <v>187</v>
      </c>
      <c r="B164" s="43"/>
      <c r="C164" s="38">
        <v>49706.3649</v>
      </c>
      <c r="D164" s="38"/>
      <c r="E164" s="31">
        <f t="shared" si="19"/>
        <v>2733.9819986722118</v>
      </c>
      <c r="F164" s="31">
        <f t="shared" si="20"/>
        <v>2734</v>
      </c>
      <c r="G164" s="31">
        <f t="shared" si="25"/>
        <v>-7.4430000000575092E-2</v>
      </c>
      <c r="H164" s="31"/>
      <c r="J164" s="31">
        <f>G164</f>
        <v>-7.4430000000575092E-2</v>
      </c>
      <c r="K164" s="31"/>
      <c r="L164" s="31"/>
      <c r="M164" s="31"/>
      <c r="N164" s="31"/>
      <c r="O164" s="31">
        <f t="shared" ca="1" si="23"/>
        <v>-0.11206397978541971</v>
      </c>
      <c r="P164" s="31"/>
      <c r="Q164" s="34">
        <f t="shared" si="21"/>
        <v>34687.8649</v>
      </c>
      <c r="S164" s="31"/>
      <c r="T164" s="31"/>
      <c r="U164" s="31"/>
      <c r="V164" s="31"/>
      <c r="AA164" t="s">
        <v>151</v>
      </c>
      <c r="AE164" t="s">
        <v>103</v>
      </c>
    </row>
    <row r="165" spans="1:31" x14ac:dyDescent="0.2">
      <c r="A165" s="37" t="s">
        <v>125</v>
      </c>
      <c r="B165" s="43"/>
      <c r="C165" s="38">
        <v>49743.582000000002</v>
      </c>
      <c r="D165" s="38"/>
      <c r="E165" s="31">
        <f t="shared" si="19"/>
        <v>2742.9831704636022</v>
      </c>
      <c r="F165" s="31">
        <f t="shared" si="20"/>
        <v>2743</v>
      </c>
      <c r="G165" s="31">
        <f t="shared" si="25"/>
        <v>-6.9584999997459818E-2</v>
      </c>
      <c r="H165" s="31"/>
      <c r="I165" s="31">
        <f>G165</f>
        <v>-6.9584999997459818E-2</v>
      </c>
      <c r="J165" s="31"/>
      <c r="K165" s="31"/>
      <c r="L165" s="31"/>
      <c r="M165" s="31"/>
      <c r="N165" s="31"/>
      <c r="O165" s="31">
        <f t="shared" ca="1" si="23"/>
        <v>-0.11213180220976805</v>
      </c>
      <c r="P165" s="31"/>
      <c r="Q165" s="34">
        <f t="shared" si="21"/>
        <v>34725.082000000002</v>
      </c>
      <c r="S165" s="31"/>
      <c r="T165" s="31"/>
      <c r="U165" s="31"/>
      <c r="V165" s="31"/>
      <c r="AA165" t="s">
        <v>129</v>
      </c>
      <c r="AB165">
        <v>18</v>
      </c>
      <c r="AC165" t="s">
        <v>165</v>
      </c>
      <c r="AE165" t="s">
        <v>126</v>
      </c>
    </row>
    <row r="166" spans="1:31" x14ac:dyDescent="0.2">
      <c r="A166" s="37" t="s">
        <v>125</v>
      </c>
      <c r="B166" s="43" t="s">
        <v>191</v>
      </c>
      <c r="C166" s="38">
        <v>49774.593999999997</v>
      </c>
      <c r="D166" s="38"/>
      <c r="E166" s="31">
        <f t="shared" si="19"/>
        <v>2750.4836027808578</v>
      </c>
      <c r="F166" s="31">
        <f t="shared" si="20"/>
        <v>2750.5</v>
      </c>
      <c r="G166" s="31">
        <f t="shared" si="25"/>
        <v>-6.7797499999869615E-2</v>
      </c>
      <c r="H166" s="31"/>
      <c r="I166" s="31">
        <f>G166</f>
        <v>-6.7797499999869615E-2</v>
      </c>
      <c r="J166" s="31"/>
      <c r="K166" s="31"/>
      <c r="L166" s="31"/>
      <c r="M166" s="31"/>
      <c r="N166" s="31"/>
      <c r="O166" s="31">
        <f t="shared" ca="1" si="23"/>
        <v>-0.11218832089672501</v>
      </c>
      <c r="P166" s="31"/>
      <c r="Q166" s="34">
        <f t="shared" si="21"/>
        <v>34756.093999999997</v>
      </c>
      <c r="S166" s="31"/>
      <c r="T166" s="31"/>
      <c r="U166" s="31"/>
      <c r="V166" s="31"/>
      <c r="AA166" t="s">
        <v>129</v>
      </c>
      <c r="AB166">
        <v>13</v>
      </c>
      <c r="AC166" t="s">
        <v>124</v>
      </c>
      <c r="AE166" t="s">
        <v>126</v>
      </c>
    </row>
    <row r="167" spans="1:31" x14ac:dyDescent="0.2">
      <c r="A167" s="37" t="s">
        <v>188</v>
      </c>
      <c r="B167" s="43" t="s">
        <v>191</v>
      </c>
      <c r="C167" s="38">
        <v>50043.345099999999</v>
      </c>
      <c r="D167" s="38"/>
      <c r="E167" s="31">
        <f t="shared" si="19"/>
        <v>2815.4826172184403</v>
      </c>
      <c r="F167" s="31">
        <f t="shared" si="20"/>
        <v>2815.5</v>
      </c>
      <c r="G167" s="31">
        <f t="shared" si="25"/>
        <v>-7.1872499996970873E-2</v>
      </c>
      <c r="H167" s="31"/>
      <c r="I167" s="31"/>
      <c r="J167" s="31">
        <f>G167</f>
        <v>-7.1872499996970873E-2</v>
      </c>
      <c r="L167" s="31"/>
      <c r="M167" s="31"/>
      <c r="N167" s="31"/>
      <c r="O167" s="31">
        <f t="shared" ca="1" si="23"/>
        <v>-0.1126781495170186</v>
      </c>
      <c r="P167" s="31"/>
      <c r="Q167" s="34">
        <f t="shared" si="21"/>
        <v>35024.845099999999</v>
      </c>
      <c r="R167" t="s">
        <v>226</v>
      </c>
      <c r="S167" s="31"/>
      <c r="T167" s="31"/>
      <c r="U167" s="31"/>
      <c r="V167" s="31"/>
      <c r="AA167" t="s">
        <v>151</v>
      </c>
      <c r="AE167" t="s">
        <v>103</v>
      </c>
    </row>
    <row r="168" spans="1:31" x14ac:dyDescent="0.2">
      <c r="A168" s="37" t="s">
        <v>125</v>
      </c>
      <c r="B168" s="43" t="s">
        <v>191</v>
      </c>
      <c r="C168" s="38">
        <v>50051.608</v>
      </c>
      <c r="D168" s="38"/>
      <c r="E168" s="31">
        <f t="shared" si="19"/>
        <v>2817.481047574247</v>
      </c>
      <c r="F168" s="31">
        <f t="shared" si="20"/>
        <v>2817.5</v>
      </c>
      <c r="G168" s="31">
        <f t="shared" si="25"/>
        <v>-7.8362499996728729E-2</v>
      </c>
      <c r="H168" s="31"/>
      <c r="I168" s="31">
        <f>G168</f>
        <v>-7.8362499996728729E-2</v>
      </c>
      <c r="J168" s="31"/>
      <c r="K168" s="31"/>
      <c r="L168" s="31"/>
      <c r="M168" s="31"/>
      <c r="N168" s="31"/>
      <c r="O168" s="31">
        <f t="shared" ca="1" si="23"/>
        <v>-0.11269322116687377</v>
      </c>
      <c r="P168" s="31"/>
      <c r="Q168" s="34">
        <f t="shared" si="21"/>
        <v>35033.108</v>
      </c>
      <c r="S168" s="31"/>
      <c r="T168" s="31"/>
      <c r="U168" s="31"/>
      <c r="V168" s="31"/>
      <c r="AA168" t="s">
        <v>129</v>
      </c>
      <c r="AB168">
        <v>17</v>
      </c>
      <c r="AC168" t="s">
        <v>124</v>
      </c>
      <c r="AE168" t="s">
        <v>126</v>
      </c>
    </row>
    <row r="169" spans="1:31" x14ac:dyDescent="0.2">
      <c r="A169" s="37" t="s">
        <v>125</v>
      </c>
      <c r="B169" s="43"/>
      <c r="C169" s="38">
        <v>50053.678999999996</v>
      </c>
      <c r="D169" s="38"/>
      <c r="E169" s="31">
        <f t="shared" si="19"/>
        <v>2817.9819309525847</v>
      </c>
      <c r="F169" s="31">
        <f t="shared" si="20"/>
        <v>2818</v>
      </c>
      <c r="G169" s="31">
        <f t="shared" si="25"/>
        <v>-7.4710000000777654E-2</v>
      </c>
      <c r="H169" s="31"/>
      <c r="I169" s="31">
        <f>G169</f>
        <v>-7.4710000000777654E-2</v>
      </c>
      <c r="J169" s="31"/>
      <c r="K169" s="31"/>
      <c r="L169" s="31"/>
      <c r="M169" s="31"/>
      <c r="N169" s="31"/>
      <c r="O169" s="31">
        <f t="shared" ca="1" si="23"/>
        <v>-0.11269698907933758</v>
      </c>
      <c r="P169" s="31"/>
      <c r="Q169" s="34">
        <f t="shared" si="21"/>
        <v>35035.178999999996</v>
      </c>
      <c r="S169" s="31"/>
      <c r="T169" s="31"/>
      <c r="U169" s="31"/>
      <c r="V169" s="31"/>
      <c r="AA169" t="s">
        <v>189</v>
      </c>
      <c r="AB169">
        <v>16</v>
      </c>
      <c r="AC169" t="s">
        <v>190</v>
      </c>
      <c r="AE169" t="s">
        <v>126</v>
      </c>
    </row>
    <row r="170" spans="1:31" x14ac:dyDescent="0.2">
      <c r="A170" s="37" t="s">
        <v>125</v>
      </c>
      <c r="B170" s="43"/>
      <c r="C170" s="38">
        <v>50053.682999999997</v>
      </c>
      <c r="D170" s="38"/>
      <c r="E170" s="31">
        <f t="shared" si="19"/>
        <v>2817.9828983758171</v>
      </c>
      <c r="F170" s="31">
        <f t="shared" si="20"/>
        <v>2818</v>
      </c>
      <c r="G170" s="31">
        <f t="shared" si="25"/>
        <v>-7.0709999999962747E-2</v>
      </c>
      <c r="H170" s="31"/>
      <c r="I170" s="31">
        <f>G170</f>
        <v>-7.0709999999962747E-2</v>
      </c>
      <c r="J170" s="31"/>
      <c r="K170" s="31"/>
      <c r="L170" s="31"/>
      <c r="M170" s="31"/>
      <c r="N170" s="31"/>
      <c r="O170" s="31">
        <f t="shared" ca="1" si="23"/>
        <v>-0.11269698907933758</v>
      </c>
      <c r="P170" s="31"/>
      <c r="Q170" s="34">
        <f t="shared" si="21"/>
        <v>35035.182999999997</v>
      </c>
      <c r="S170" s="31"/>
      <c r="T170" s="31"/>
      <c r="U170" s="31"/>
      <c r="V170" s="31"/>
      <c r="AA170" t="s">
        <v>129</v>
      </c>
      <c r="AB170">
        <v>18</v>
      </c>
      <c r="AC170" t="s">
        <v>165</v>
      </c>
      <c r="AE170" t="s">
        <v>126</v>
      </c>
    </row>
    <row r="171" spans="1:31" x14ac:dyDescent="0.2">
      <c r="A171" s="37" t="s">
        <v>125</v>
      </c>
      <c r="B171" s="43" t="s">
        <v>191</v>
      </c>
      <c r="C171" s="38">
        <v>50113.633000000002</v>
      </c>
      <c r="D171" s="38"/>
      <c r="E171" s="31">
        <f t="shared" si="19"/>
        <v>2832.4821540645689</v>
      </c>
      <c r="F171" s="31">
        <f t="shared" si="20"/>
        <v>2832.5</v>
      </c>
      <c r="G171" s="31">
        <f t="shared" si="25"/>
        <v>-7.3787499997706618E-2</v>
      </c>
      <c r="H171" s="31"/>
      <c r="I171" s="31">
        <f>G171</f>
        <v>-7.3787499997706618E-2</v>
      </c>
      <c r="J171" s="31"/>
      <c r="K171" s="31"/>
      <c r="L171" s="31"/>
      <c r="M171" s="31"/>
      <c r="N171" s="31"/>
      <c r="O171" s="31">
        <f t="shared" ca="1" si="23"/>
        <v>-0.11280625854078768</v>
      </c>
      <c r="P171" s="31"/>
      <c r="Q171" s="34">
        <f t="shared" si="21"/>
        <v>35095.133000000002</v>
      </c>
      <c r="S171" s="31"/>
      <c r="T171" s="31"/>
      <c r="U171" s="31"/>
      <c r="V171" s="31"/>
      <c r="AA171" t="s">
        <v>129</v>
      </c>
      <c r="AB171">
        <v>18</v>
      </c>
      <c r="AC171" t="s">
        <v>165</v>
      </c>
      <c r="AE171" t="s">
        <v>126</v>
      </c>
    </row>
    <row r="172" spans="1:31" x14ac:dyDescent="0.2">
      <c r="A172" s="36" t="s">
        <v>193</v>
      </c>
      <c r="B172" s="44" t="s">
        <v>191</v>
      </c>
      <c r="C172" s="45">
        <v>52739.457699999999</v>
      </c>
      <c r="D172" s="45">
        <v>6.9999999999999999E-4</v>
      </c>
      <c r="E172" s="31">
        <f t="shared" si="19"/>
        <v>3467.5531085122361</v>
      </c>
      <c r="F172" s="31">
        <f t="shared" si="20"/>
        <v>3467.5</v>
      </c>
      <c r="H172" s="31"/>
      <c r="I172" s="31"/>
      <c r="J172" s="31"/>
      <c r="L172" s="31"/>
      <c r="M172" s="31"/>
      <c r="N172" s="31"/>
      <c r="O172" s="31">
        <f t="shared" ca="1" si="23"/>
        <v>-0.11759150736980969</v>
      </c>
      <c r="P172" s="31"/>
      <c r="Q172" s="34">
        <f t="shared" si="21"/>
        <v>37720.957699999999</v>
      </c>
      <c r="S172" s="31"/>
      <c r="T172" s="31"/>
      <c r="U172" s="11">
        <f>+C172-(C$7+F172*C$8)</f>
        <v>0.21958750000339933</v>
      </c>
      <c r="V172" s="31"/>
    </row>
    <row r="173" spans="1:31" x14ac:dyDescent="0.2">
      <c r="A173" s="35" t="s">
        <v>192</v>
      </c>
      <c r="B173" s="46"/>
      <c r="C173" s="47">
        <v>52745.431900000003</v>
      </c>
      <c r="D173" s="38">
        <v>6.9999999999999999E-4</v>
      </c>
      <c r="E173" s="31">
        <f t="shared" si="19"/>
        <v>3468.9980034803061</v>
      </c>
      <c r="F173" s="31">
        <f t="shared" si="20"/>
        <v>3469</v>
      </c>
      <c r="H173" s="31"/>
      <c r="I173" s="31"/>
      <c r="J173" s="31"/>
      <c r="L173" s="31"/>
      <c r="M173" s="31"/>
      <c r="N173" s="31"/>
      <c r="O173" s="31">
        <f t="shared" ca="1" si="23"/>
        <v>-0.11760281110720108</v>
      </c>
      <c r="P173" s="31"/>
      <c r="Q173" s="34">
        <f t="shared" si="21"/>
        <v>37726.931900000003</v>
      </c>
      <c r="S173" s="31"/>
      <c r="T173" s="31"/>
      <c r="U173" s="11">
        <f>+C173-(C$7+F173*C$8)</f>
        <v>-8.2549999933689833E-3</v>
      </c>
      <c r="V173" s="31"/>
    </row>
    <row r="174" spans="1:31" x14ac:dyDescent="0.2">
      <c r="A174" s="55" t="s">
        <v>233</v>
      </c>
      <c r="B174" s="56" t="s">
        <v>196</v>
      </c>
      <c r="C174" s="55">
        <v>52993.414299999997</v>
      </c>
      <c r="D174" s="55">
        <v>2.9999999999999997E-4</v>
      </c>
      <c r="E174" s="31">
        <f t="shared" si="19"/>
        <v>3528.9739871985716</v>
      </c>
      <c r="F174" s="31">
        <f t="shared" si="20"/>
        <v>3529</v>
      </c>
      <c r="G174" s="31">
        <f t="shared" ref="G174:G199" si="26">+C174-(C$7+F174*C$8)</f>
        <v>-0.10755500000232132</v>
      </c>
      <c r="H174" s="31"/>
      <c r="I174" s="31"/>
      <c r="J174" s="31"/>
      <c r="K174" s="31">
        <f>G174</f>
        <v>-0.10755500000232132</v>
      </c>
      <c r="L174" s="31"/>
      <c r="M174" s="31"/>
      <c r="N174" s="31"/>
      <c r="O174" s="31">
        <f t="shared" ca="1" si="23"/>
        <v>-0.1180549606028567</v>
      </c>
      <c r="P174" s="31"/>
      <c r="Q174" s="34">
        <f t="shared" si="21"/>
        <v>37974.914299999997</v>
      </c>
      <c r="S174" s="31"/>
      <c r="T174" s="31"/>
      <c r="U174" s="31"/>
      <c r="V174" s="31"/>
    </row>
    <row r="175" spans="1:31" x14ac:dyDescent="0.2">
      <c r="A175" s="36" t="s">
        <v>204</v>
      </c>
      <c r="B175" s="44" t="s">
        <v>191</v>
      </c>
      <c r="C175" s="45">
        <v>52995.48</v>
      </c>
      <c r="D175" s="45">
        <v>4.0000000000000002E-4</v>
      </c>
      <c r="E175" s="31">
        <f t="shared" si="19"/>
        <v>3529.4735887411293</v>
      </c>
      <c r="F175" s="31">
        <f t="shared" si="20"/>
        <v>3529.5</v>
      </c>
      <c r="G175" s="31">
        <f t="shared" si="26"/>
        <v>-0.10920249999617226</v>
      </c>
      <c r="H175" s="31"/>
      <c r="I175" s="31"/>
      <c r="J175" s="31">
        <f>G175</f>
        <v>-0.10920249999617226</v>
      </c>
      <c r="L175" s="31"/>
      <c r="M175" s="31"/>
      <c r="N175" s="31"/>
      <c r="O175" s="31">
        <f t="shared" ca="1" si="23"/>
        <v>-0.1180587285153205</v>
      </c>
      <c r="P175" s="31"/>
      <c r="Q175" s="34">
        <f t="shared" si="21"/>
        <v>37976.980000000003</v>
      </c>
      <c r="S175" s="31"/>
      <c r="T175" s="31"/>
      <c r="U175" s="31"/>
      <c r="V175" s="31"/>
    </row>
    <row r="176" spans="1:31" x14ac:dyDescent="0.2">
      <c r="A176" s="55" t="s">
        <v>233</v>
      </c>
      <c r="B176" s="56" t="s">
        <v>191</v>
      </c>
      <c r="C176" s="55">
        <v>53301.446100000001</v>
      </c>
      <c r="D176" s="55">
        <v>4.0000000000000002E-4</v>
      </c>
      <c r="E176" s="31">
        <f t="shared" si="19"/>
        <v>3603.4732670729045</v>
      </c>
      <c r="F176" s="31">
        <f t="shared" si="20"/>
        <v>3603.5</v>
      </c>
      <c r="G176" s="31">
        <f t="shared" si="26"/>
        <v>-0.11053249999531545</v>
      </c>
      <c r="H176" s="31"/>
      <c r="I176" s="31"/>
      <c r="J176" s="31"/>
      <c r="K176" s="31">
        <f>G176</f>
        <v>-0.11053249999531545</v>
      </c>
      <c r="L176" s="31"/>
      <c r="M176" s="31"/>
      <c r="N176" s="31"/>
      <c r="O176" s="31">
        <f t="shared" ca="1" si="23"/>
        <v>-0.11861637955996243</v>
      </c>
      <c r="P176" s="31"/>
      <c r="Q176" s="34">
        <f t="shared" si="21"/>
        <v>38282.946100000001</v>
      </c>
      <c r="S176" s="31"/>
      <c r="T176" s="31"/>
      <c r="U176" s="31"/>
      <c r="V176" s="31"/>
    </row>
    <row r="177" spans="1:22" x14ac:dyDescent="0.2">
      <c r="A177" s="35" t="s">
        <v>208</v>
      </c>
      <c r="B177" s="46" t="s">
        <v>191</v>
      </c>
      <c r="C177" s="48">
        <v>53301.446199999998</v>
      </c>
      <c r="D177" s="48">
        <v>2.9999999999999997E-4</v>
      </c>
      <c r="E177" s="31">
        <f t="shared" si="19"/>
        <v>3603.4732912584846</v>
      </c>
      <c r="F177" s="31">
        <f t="shared" si="20"/>
        <v>3603.5</v>
      </c>
      <c r="G177" s="31">
        <f t="shared" si="26"/>
        <v>-0.11043249999784166</v>
      </c>
      <c r="H177" s="31"/>
      <c r="I177" s="31"/>
      <c r="J177" s="31">
        <f t="shared" ref="J177:J182" si="27">G177</f>
        <v>-0.11043249999784166</v>
      </c>
      <c r="L177" s="31"/>
      <c r="M177" s="31"/>
      <c r="N177" s="31"/>
      <c r="O177" s="31">
        <f t="shared" ca="1" si="23"/>
        <v>-0.11861637955996243</v>
      </c>
      <c r="P177" s="31"/>
      <c r="Q177" s="34">
        <f t="shared" si="21"/>
        <v>38282.946199999998</v>
      </c>
      <c r="S177" s="31"/>
      <c r="T177" s="31"/>
      <c r="U177" s="31"/>
      <c r="V177" s="31"/>
    </row>
    <row r="178" spans="1:22" x14ac:dyDescent="0.2">
      <c r="A178" s="35" t="s">
        <v>208</v>
      </c>
      <c r="B178" s="46" t="s">
        <v>196</v>
      </c>
      <c r="C178" s="48">
        <v>53303.513299999999</v>
      </c>
      <c r="D178" s="48">
        <v>1E-4</v>
      </c>
      <c r="E178" s="31">
        <f t="shared" si="19"/>
        <v>3603.9732313991722</v>
      </c>
      <c r="F178" s="31">
        <f t="shared" si="20"/>
        <v>3604</v>
      </c>
      <c r="G178" s="31">
        <f t="shared" si="26"/>
        <v>-0.11067999999795575</v>
      </c>
      <c r="H178" s="31"/>
      <c r="I178" s="31"/>
      <c r="J178" s="31">
        <f t="shared" si="27"/>
        <v>-0.11067999999795575</v>
      </c>
      <c r="L178" s="31"/>
      <c r="M178" s="31"/>
      <c r="N178" s="31"/>
      <c r="O178" s="31">
        <f t="shared" ca="1" si="23"/>
        <v>-0.11862014747242623</v>
      </c>
      <c r="P178" s="31"/>
      <c r="Q178" s="34">
        <f t="shared" si="21"/>
        <v>38285.013299999999</v>
      </c>
      <c r="S178" s="31"/>
      <c r="T178" s="31"/>
      <c r="U178" s="31"/>
      <c r="V178" s="31"/>
    </row>
    <row r="179" spans="1:22" x14ac:dyDescent="0.2">
      <c r="A179" s="12" t="s">
        <v>215</v>
      </c>
      <c r="B179" s="46" t="s">
        <v>191</v>
      </c>
      <c r="C179" s="48">
        <v>54070.492400000003</v>
      </c>
      <c r="D179" s="48">
        <v>2.9999999999999997E-4</v>
      </c>
      <c r="E179" s="31">
        <f t="shared" si="19"/>
        <v>3789.471581337923</v>
      </c>
      <c r="F179" s="31">
        <f t="shared" si="20"/>
        <v>3789.5</v>
      </c>
      <c r="G179" s="31">
        <f t="shared" si="26"/>
        <v>-0.1175024999974994</v>
      </c>
      <c r="H179" s="31"/>
      <c r="I179" s="31"/>
      <c r="J179" s="31">
        <f t="shared" si="27"/>
        <v>-0.1175024999974994</v>
      </c>
      <c r="L179" s="31"/>
      <c r="M179" s="31"/>
      <c r="N179" s="31"/>
      <c r="O179" s="31">
        <f t="shared" ca="1" si="23"/>
        <v>-0.12001804299649486</v>
      </c>
      <c r="P179" s="31"/>
      <c r="Q179" s="34">
        <f t="shared" si="21"/>
        <v>39051.992400000003</v>
      </c>
      <c r="S179" s="31"/>
      <c r="T179" s="31"/>
      <c r="U179" s="31"/>
      <c r="V179" s="31"/>
    </row>
    <row r="180" spans="1:22" x14ac:dyDescent="0.2">
      <c r="A180" s="12" t="s">
        <v>215</v>
      </c>
      <c r="B180" s="46" t="s">
        <v>196</v>
      </c>
      <c r="C180" s="48">
        <v>54093.234400000001</v>
      </c>
      <c r="D180" s="48">
        <v>2.0000000000000001E-4</v>
      </c>
      <c r="E180" s="31">
        <f t="shared" si="19"/>
        <v>3794.9718661231368</v>
      </c>
      <c r="F180" s="31">
        <f t="shared" si="20"/>
        <v>3795</v>
      </c>
      <c r="G180" s="31">
        <f t="shared" si="26"/>
        <v>-0.11632499999541324</v>
      </c>
      <c r="H180" s="31"/>
      <c r="I180" s="31"/>
      <c r="J180" s="31">
        <f t="shared" si="27"/>
        <v>-0.11632499999541324</v>
      </c>
      <c r="L180" s="31"/>
      <c r="M180" s="31"/>
      <c r="N180" s="31"/>
      <c r="O180" s="31">
        <f t="shared" ca="1" si="23"/>
        <v>-0.12005949003359663</v>
      </c>
      <c r="P180" s="31"/>
      <c r="Q180" s="34">
        <f t="shared" si="21"/>
        <v>39074.734400000001</v>
      </c>
      <c r="S180" s="31"/>
      <c r="T180" s="31"/>
      <c r="U180" s="31"/>
      <c r="V180" s="31"/>
    </row>
    <row r="181" spans="1:22" x14ac:dyDescent="0.2">
      <c r="A181" s="38" t="s">
        <v>219</v>
      </c>
      <c r="B181" s="43" t="s">
        <v>191</v>
      </c>
      <c r="C181" s="38">
        <v>54438.478199999998</v>
      </c>
      <c r="D181" s="38">
        <v>2.9999999999999997E-4</v>
      </c>
      <c r="E181" s="31">
        <f t="shared" ref="E181:E199" si="28">+(C181-C$7)/C$8</f>
        <v>3878.4710843242365</v>
      </c>
      <c r="F181" s="31">
        <f t="shared" ref="F181:F199" si="29">ROUND(2*E181,0)/2</f>
        <v>3878.5</v>
      </c>
      <c r="G181" s="31">
        <f t="shared" si="26"/>
        <v>-0.1195575000019744</v>
      </c>
      <c r="H181" s="31"/>
      <c r="I181" s="31"/>
      <c r="J181" s="31">
        <f t="shared" si="27"/>
        <v>-0.1195575000019744</v>
      </c>
      <c r="L181" s="31"/>
      <c r="M181" s="31"/>
      <c r="N181" s="31"/>
      <c r="O181" s="31">
        <f t="shared" ca="1" si="23"/>
        <v>-0.12068873141505071</v>
      </c>
      <c r="P181" s="31"/>
      <c r="Q181" s="34">
        <f t="shared" ref="Q181:Q199" si="30">+C181-15018.5</f>
        <v>39419.978199999998</v>
      </c>
      <c r="S181" s="31"/>
      <c r="T181" s="31"/>
      <c r="U181" s="31"/>
      <c r="V181" s="31"/>
    </row>
    <row r="182" spans="1:22" x14ac:dyDescent="0.2">
      <c r="A182" s="48" t="s">
        <v>220</v>
      </c>
      <c r="B182" s="46" t="s">
        <v>196</v>
      </c>
      <c r="C182" s="48">
        <v>54469.4879</v>
      </c>
      <c r="D182" s="48">
        <v>2.0000000000000001E-4</v>
      </c>
      <c r="E182" s="31">
        <f t="shared" si="28"/>
        <v>3885.9709603731353</v>
      </c>
      <c r="F182" s="31">
        <f t="shared" si="29"/>
        <v>3886</v>
      </c>
      <c r="G182" s="31">
        <f t="shared" si="26"/>
        <v>-0.12006999999721302</v>
      </c>
      <c r="H182" s="31"/>
      <c r="I182" s="31"/>
      <c r="J182" s="31">
        <f t="shared" si="27"/>
        <v>-0.12006999999721302</v>
      </c>
      <c r="L182" s="31"/>
      <c r="M182" s="31"/>
      <c r="N182" s="31"/>
      <c r="O182" s="31">
        <f t="shared" ca="1" si="23"/>
        <v>-0.12074525010200765</v>
      </c>
      <c r="P182" s="31"/>
      <c r="Q182" s="34">
        <f t="shared" si="30"/>
        <v>39450.9879</v>
      </c>
      <c r="S182" s="31"/>
      <c r="T182" s="31"/>
      <c r="U182" s="31"/>
      <c r="V182" s="31"/>
    </row>
    <row r="183" spans="1:22" x14ac:dyDescent="0.2">
      <c r="A183" s="12" t="s">
        <v>227</v>
      </c>
      <c r="B183" s="43" t="s">
        <v>191</v>
      </c>
      <c r="C183" s="38">
        <v>54475.690399999999</v>
      </c>
      <c r="D183" s="38">
        <v>8.0000000000000004E-4</v>
      </c>
      <c r="E183" s="31">
        <f t="shared" si="28"/>
        <v>3887.4710710221675</v>
      </c>
      <c r="F183" s="31">
        <f t="shared" si="29"/>
        <v>3887.5</v>
      </c>
      <c r="G183" s="31">
        <f t="shared" si="26"/>
        <v>-0.119612499998766</v>
      </c>
      <c r="H183" s="31"/>
      <c r="I183" s="31"/>
      <c r="J183" s="31"/>
      <c r="K183" s="31">
        <f>G183</f>
        <v>-0.119612499998766</v>
      </c>
      <c r="L183" s="31"/>
      <c r="O183" s="31">
        <f t="shared" ca="1" si="23"/>
        <v>-0.12075655383939904</v>
      </c>
      <c r="P183" s="31"/>
      <c r="Q183" s="34">
        <f t="shared" si="30"/>
        <v>39457.190399999999</v>
      </c>
      <c r="S183" s="31"/>
      <c r="T183" s="31"/>
      <c r="U183" s="11"/>
      <c r="V183" s="31"/>
    </row>
    <row r="184" spans="1:22" x14ac:dyDescent="0.2">
      <c r="A184" s="48" t="s">
        <v>220</v>
      </c>
      <c r="B184" s="46" t="s">
        <v>196</v>
      </c>
      <c r="C184" s="48">
        <v>54494.296699999999</v>
      </c>
      <c r="D184" s="48">
        <v>2.9999999999999997E-4</v>
      </c>
      <c r="E184" s="31">
        <f t="shared" si="28"/>
        <v>3891.9711127422943</v>
      </c>
      <c r="F184" s="31">
        <f t="shared" si="29"/>
        <v>3892</v>
      </c>
      <c r="G184" s="31">
        <f t="shared" si="26"/>
        <v>-0.11944000000221422</v>
      </c>
      <c r="H184" s="31"/>
      <c r="I184" s="31"/>
      <c r="J184" s="31">
        <f>G184</f>
        <v>-0.11944000000221422</v>
      </c>
      <c r="L184" s="31"/>
      <c r="M184" s="31"/>
      <c r="N184" s="31"/>
      <c r="O184" s="31">
        <f t="shared" ca="1" si="23"/>
        <v>-0.12079046505157322</v>
      </c>
      <c r="P184" s="31"/>
      <c r="Q184" s="34">
        <f t="shared" si="30"/>
        <v>39475.796699999999</v>
      </c>
      <c r="S184" s="31"/>
      <c r="T184" s="31"/>
      <c r="U184" s="31"/>
      <c r="V184" s="31"/>
    </row>
    <row r="185" spans="1:22" x14ac:dyDescent="0.2">
      <c r="A185" s="12" t="s">
        <v>227</v>
      </c>
      <c r="B185" s="43" t="s">
        <v>191</v>
      </c>
      <c r="C185" s="38">
        <v>54504.633000000002</v>
      </c>
      <c r="D185" s="38">
        <v>8.9999999999999998E-4</v>
      </c>
      <c r="E185" s="31">
        <f t="shared" si="28"/>
        <v>3894.4710069303787</v>
      </c>
      <c r="F185" s="31">
        <f t="shared" si="29"/>
        <v>3894.5</v>
      </c>
      <c r="G185" s="31">
        <f t="shared" si="26"/>
        <v>-0.11987749999389052</v>
      </c>
      <c r="H185" s="31"/>
      <c r="I185" s="31"/>
      <c r="J185" s="31"/>
      <c r="K185" s="31">
        <f>G185</f>
        <v>-0.11987749999389052</v>
      </c>
      <c r="L185" s="31"/>
      <c r="O185" s="31">
        <f t="shared" ca="1" si="23"/>
        <v>-0.12080930461389221</v>
      </c>
      <c r="P185" s="31"/>
      <c r="Q185" s="34">
        <f t="shared" si="30"/>
        <v>39486.133000000002</v>
      </c>
      <c r="S185" s="31"/>
      <c r="T185" s="31"/>
      <c r="U185" s="31"/>
      <c r="V185" s="31"/>
    </row>
    <row r="186" spans="1:22" x14ac:dyDescent="0.2">
      <c r="A186" s="48" t="s">
        <v>220</v>
      </c>
      <c r="B186" s="46" t="s">
        <v>191</v>
      </c>
      <c r="C186" s="48">
        <v>54715.498599999999</v>
      </c>
      <c r="D186" s="48">
        <v>2.0000000000000001E-4</v>
      </c>
      <c r="E186" s="31">
        <f t="shared" si="28"/>
        <v>3945.4700769947967</v>
      </c>
      <c r="F186" s="31">
        <f t="shared" si="29"/>
        <v>3945.5</v>
      </c>
      <c r="G186" s="31">
        <f t="shared" si="26"/>
        <v>-0.12372250000044005</v>
      </c>
      <c r="H186" s="31"/>
      <c r="I186" s="31"/>
      <c r="J186" s="31">
        <f t="shared" ref="J186:J192" si="31">G186</f>
        <v>-0.12372250000044005</v>
      </c>
      <c r="L186" s="31"/>
      <c r="M186" s="31"/>
      <c r="N186" s="31"/>
      <c r="O186" s="31">
        <f t="shared" ca="1" si="23"/>
        <v>-0.12119363168519948</v>
      </c>
      <c r="P186" s="31"/>
      <c r="Q186" s="34">
        <f t="shared" si="30"/>
        <v>39696.998599999999</v>
      </c>
      <c r="S186" s="31"/>
      <c r="T186" s="31"/>
      <c r="U186" s="31"/>
      <c r="V186" s="31"/>
    </row>
    <row r="187" spans="1:22" x14ac:dyDescent="0.2">
      <c r="A187" s="48" t="s">
        <v>220</v>
      </c>
      <c r="B187" s="46" t="s">
        <v>191</v>
      </c>
      <c r="C187" s="48">
        <v>54715.500399999997</v>
      </c>
      <c r="D187" s="48">
        <v>1E-4</v>
      </c>
      <c r="E187" s="31">
        <f t="shared" si="28"/>
        <v>3945.4705123352505</v>
      </c>
      <c r="F187" s="31">
        <f t="shared" si="29"/>
        <v>3945.5</v>
      </c>
      <c r="G187" s="31">
        <f t="shared" si="26"/>
        <v>-0.12192250000225613</v>
      </c>
      <c r="H187" s="31"/>
      <c r="I187" s="31"/>
      <c r="J187" s="31">
        <f t="shared" si="31"/>
        <v>-0.12192250000225613</v>
      </c>
      <c r="L187" s="31"/>
      <c r="M187" s="31"/>
      <c r="N187" s="31"/>
      <c r="O187" s="31">
        <f t="shared" ca="1" si="23"/>
        <v>-0.12119363168519948</v>
      </c>
      <c r="P187" s="31"/>
      <c r="Q187" s="34">
        <f t="shared" si="30"/>
        <v>39697.000399999997</v>
      </c>
      <c r="S187" s="31"/>
      <c r="T187" s="31"/>
      <c r="U187" s="31"/>
      <c r="V187" s="31"/>
    </row>
    <row r="188" spans="1:22" x14ac:dyDescent="0.2">
      <c r="A188" s="48" t="s">
        <v>220</v>
      </c>
      <c r="B188" s="46" t="s">
        <v>191</v>
      </c>
      <c r="C188" s="48">
        <v>54748.578000000001</v>
      </c>
      <c r="D188" s="48">
        <v>1E-4</v>
      </c>
      <c r="E188" s="31">
        <f t="shared" si="28"/>
        <v>3953.4705220094838</v>
      </c>
      <c r="F188" s="31">
        <f t="shared" si="29"/>
        <v>3953.5</v>
      </c>
      <c r="G188" s="31">
        <f t="shared" si="26"/>
        <v>-0.12188249999599066</v>
      </c>
      <c r="H188" s="31"/>
      <c r="I188" s="31"/>
      <c r="J188" s="31">
        <f t="shared" si="31"/>
        <v>-0.12188249999599066</v>
      </c>
      <c r="L188" s="31"/>
      <c r="M188" s="31"/>
      <c r="N188" s="31"/>
      <c r="O188" s="31">
        <f t="shared" ca="1" si="23"/>
        <v>-0.12125391828462023</v>
      </c>
      <c r="P188" s="31"/>
      <c r="Q188" s="34">
        <f t="shared" si="30"/>
        <v>39730.078000000001</v>
      </c>
      <c r="S188" s="31"/>
      <c r="T188" s="31"/>
      <c r="U188" s="31"/>
      <c r="V188" s="31"/>
    </row>
    <row r="189" spans="1:22" x14ac:dyDescent="0.2">
      <c r="A189" s="48" t="s">
        <v>220</v>
      </c>
      <c r="B189" s="46" t="s">
        <v>191</v>
      </c>
      <c r="C189" s="48">
        <v>54773.386400000003</v>
      </c>
      <c r="D189" s="48">
        <v>2.0000000000000001E-4</v>
      </c>
      <c r="E189" s="31">
        <f t="shared" si="28"/>
        <v>3959.4705776363203</v>
      </c>
      <c r="F189" s="31">
        <f t="shared" si="29"/>
        <v>3959.5</v>
      </c>
      <c r="G189" s="31">
        <f t="shared" si="26"/>
        <v>-0.12165249999816297</v>
      </c>
      <c r="H189" s="31"/>
      <c r="I189" s="31"/>
      <c r="J189" s="31">
        <f t="shared" si="31"/>
        <v>-0.12165249999816297</v>
      </c>
      <c r="L189" s="31"/>
      <c r="M189" s="31"/>
      <c r="N189" s="31"/>
      <c r="O189" s="31">
        <f t="shared" ca="1" si="23"/>
        <v>-0.12129913323418579</v>
      </c>
      <c r="P189" s="31"/>
      <c r="Q189" s="34">
        <f t="shared" si="30"/>
        <v>39754.886400000003</v>
      </c>
      <c r="S189" s="31"/>
      <c r="T189" s="31"/>
      <c r="U189" s="31"/>
      <c r="V189" s="31"/>
    </row>
    <row r="190" spans="1:22" x14ac:dyDescent="0.2">
      <c r="A190" s="48" t="s">
        <v>220</v>
      </c>
      <c r="B190" s="46" t="s">
        <v>196</v>
      </c>
      <c r="C190" s="48">
        <v>54775.453600000001</v>
      </c>
      <c r="D190" s="48">
        <v>1E-4</v>
      </c>
      <c r="E190" s="31">
        <f t="shared" si="28"/>
        <v>3959.970541962588</v>
      </c>
      <c r="F190" s="31">
        <f t="shared" si="29"/>
        <v>3960</v>
      </c>
      <c r="G190" s="31">
        <f t="shared" si="26"/>
        <v>-0.12180000000080327</v>
      </c>
      <c r="H190" s="31"/>
      <c r="I190" s="31"/>
      <c r="J190" s="31">
        <f t="shared" si="31"/>
        <v>-0.12180000000080327</v>
      </c>
      <c r="L190" s="31"/>
      <c r="M190" s="31"/>
      <c r="N190" s="31"/>
      <c r="O190" s="31">
        <f t="shared" ca="1" si="23"/>
        <v>-0.12130290114664959</v>
      </c>
      <c r="P190" s="31"/>
      <c r="Q190" s="34">
        <f t="shared" si="30"/>
        <v>39756.953600000001</v>
      </c>
      <c r="S190" s="31"/>
      <c r="T190" s="31"/>
      <c r="U190" s="31"/>
      <c r="V190" s="31"/>
    </row>
    <row r="191" spans="1:22" x14ac:dyDescent="0.2">
      <c r="A191" s="38" t="s">
        <v>219</v>
      </c>
      <c r="B191" s="43" t="s">
        <v>191</v>
      </c>
      <c r="C191" s="38">
        <v>54777.5236</v>
      </c>
      <c r="D191" s="38">
        <v>5.0000000000000001E-4</v>
      </c>
      <c r="E191" s="31">
        <f t="shared" si="28"/>
        <v>3960.4711834851182</v>
      </c>
      <c r="F191" s="31">
        <f t="shared" si="29"/>
        <v>3960.5</v>
      </c>
      <c r="G191" s="31">
        <f t="shared" si="26"/>
        <v>-0.11914749999414198</v>
      </c>
      <c r="H191" s="31"/>
      <c r="I191" s="31"/>
      <c r="J191" s="31">
        <f t="shared" si="31"/>
        <v>-0.11914749999414198</v>
      </c>
      <c r="L191" s="31"/>
      <c r="M191" s="31"/>
      <c r="N191" s="31"/>
      <c r="O191" s="31">
        <f t="shared" ca="1" si="23"/>
        <v>-0.12130666905911339</v>
      </c>
      <c r="P191" s="31"/>
      <c r="Q191" s="34">
        <f t="shared" si="30"/>
        <v>39759.0236</v>
      </c>
      <c r="S191" s="31"/>
      <c r="T191" s="31"/>
      <c r="U191" s="31"/>
      <c r="V191" s="31"/>
    </row>
    <row r="192" spans="1:22" x14ac:dyDescent="0.2">
      <c r="A192" s="48" t="s">
        <v>220</v>
      </c>
      <c r="B192" s="46" t="s">
        <v>191</v>
      </c>
      <c r="C192" s="48">
        <v>54831.272799999999</v>
      </c>
      <c r="D192" s="48">
        <v>1E-4</v>
      </c>
      <c r="E192" s="31">
        <f t="shared" si="28"/>
        <v>3973.4707396797103</v>
      </c>
      <c r="F192" s="31">
        <f t="shared" si="29"/>
        <v>3973.5</v>
      </c>
      <c r="G192" s="31">
        <f t="shared" si="26"/>
        <v>-0.12098250000417465</v>
      </c>
      <c r="H192" s="31"/>
      <c r="I192" s="31"/>
      <c r="J192" s="31">
        <f t="shared" si="31"/>
        <v>-0.12098250000417465</v>
      </c>
      <c r="L192" s="31"/>
      <c r="M192" s="31"/>
      <c r="N192" s="31"/>
      <c r="O192" s="31">
        <f t="shared" ca="1" si="23"/>
        <v>-0.12140463478317211</v>
      </c>
      <c r="P192" s="31"/>
      <c r="Q192" s="34">
        <f t="shared" si="30"/>
        <v>39812.772799999999</v>
      </c>
      <c r="S192" s="31"/>
      <c r="T192" s="31"/>
      <c r="U192" s="31"/>
      <c r="V192" s="31"/>
    </row>
    <row r="193" spans="1:22" x14ac:dyDescent="0.2">
      <c r="A193" s="12" t="s">
        <v>228</v>
      </c>
      <c r="B193" s="43"/>
      <c r="C193" s="38">
        <v>55209.595099999999</v>
      </c>
      <c r="D193" s="38">
        <v>5.0000000000000001E-4</v>
      </c>
      <c r="E193" s="31">
        <f t="shared" si="28"/>
        <v>4064.9701852252706</v>
      </c>
      <c r="F193" s="31">
        <f t="shared" si="29"/>
        <v>4065</v>
      </c>
      <c r="G193" s="31">
        <f t="shared" si="26"/>
        <v>-0.12327499999810243</v>
      </c>
      <c r="H193" s="31"/>
      <c r="I193" s="31"/>
      <c r="J193" s="31"/>
      <c r="K193" s="31">
        <f t="shared" ref="K193:K199" si="32">G193</f>
        <v>-0.12327499999810243</v>
      </c>
      <c r="L193" s="31"/>
      <c r="O193" s="31">
        <f t="shared" ca="1" si="23"/>
        <v>-0.12209416276404693</v>
      </c>
      <c r="P193" s="31"/>
      <c r="Q193" s="34">
        <f t="shared" si="30"/>
        <v>40191.095099999999</v>
      </c>
      <c r="S193" s="31"/>
      <c r="T193" s="31"/>
      <c r="U193" s="31"/>
      <c r="V193" s="31"/>
    </row>
    <row r="194" spans="1:22" x14ac:dyDescent="0.2">
      <c r="A194" s="12" t="s">
        <v>228</v>
      </c>
      <c r="B194" s="43"/>
      <c r="C194" s="38">
        <v>55240.6057</v>
      </c>
      <c r="D194" s="38">
        <v>2.0000000000000001E-4</v>
      </c>
      <c r="E194" s="31">
        <f t="shared" si="28"/>
        <v>4072.4702789443963</v>
      </c>
      <c r="F194" s="31">
        <f t="shared" si="29"/>
        <v>4072.5</v>
      </c>
      <c r="G194" s="31">
        <f t="shared" si="26"/>
        <v>-0.12288749999424908</v>
      </c>
      <c r="H194" s="31"/>
      <c r="I194" s="31"/>
      <c r="J194" s="31"/>
      <c r="K194" s="31">
        <f t="shared" si="32"/>
        <v>-0.12288749999424908</v>
      </c>
      <c r="L194" s="31"/>
      <c r="O194" s="31">
        <f t="shared" ca="1" si="23"/>
        <v>-0.12215068145100388</v>
      </c>
      <c r="P194" s="31"/>
      <c r="Q194" s="34">
        <f t="shared" si="30"/>
        <v>40222.1057</v>
      </c>
      <c r="S194" s="31"/>
      <c r="T194" s="31"/>
      <c r="U194" s="31"/>
      <c r="V194" s="31"/>
    </row>
    <row r="195" spans="1:22" x14ac:dyDescent="0.2">
      <c r="A195" s="49" t="s">
        <v>221</v>
      </c>
      <c r="B195" s="46" t="s">
        <v>196</v>
      </c>
      <c r="C195" s="48">
        <v>55263.346400000002</v>
      </c>
      <c r="D195" s="48">
        <v>2.0000000000000001E-4</v>
      </c>
      <c r="E195" s="31">
        <f t="shared" si="28"/>
        <v>4077.9702493170607</v>
      </c>
      <c r="F195" s="31">
        <f t="shared" si="29"/>
        <v>4078</v>
      </c>
      <c r="G195" s="31">
        <f t="shared" si="26"/>
        <v>-0.12300999999570195</v>
      </c>
      <c r="H195" s="31"/>
      <c r="I195" s="31"/>
      <c r="J195" s="31"/>
      <c r="K195" s="31">
        <f t="shared" si="32"/>
        <v>-0.12300999999570195</v>
      </c>
      <c r="L195" s="31"/>
      <c r="M195" s="31"/>
      <c r="N195" s="31"/>
      <c r="O195" s="31">
        <f t="shared" ca="1" si="23"/>
        <v>-0.12219212848810565</v>
      </c>
      <c r="P195" s="31"/>
      <c r="Q195" s="34">
        <f t="shared" si="30"/>
        <v>40244.846400000002</v>
      </c>
      <c r="S195" s="31"/>
      <c r="T195" s="31"/>
      <c r="U195" s="31"/>
      <c r="V195" s="31"/>
    </row>
    <row r="196" spans="1:22" x14ac:dyDescent="0.2">
      <c r="A196" s="51" t="s">
        <v>229</v>
      </c>
      <c r="B196" s="32" t="s">
        <v>196</v>
      </c>
      <c r="C196" s="33">
        <v>55271.6155</v>
      </c>
      <c r="D196" s="33">
        <v>2.9999999999999997E-4</v>
      </c>
      <c r="E196" s="31">
        <f t="shared" si="28"/>
        <v>4079.9701791788757</v>
      </c>
      <c r="F196" s="31">
        <f t="shared" si="29"/>
        <v>4080</v>
      </c>
      <c r="G196" s="31">
        <f t="shared" si="26"/>
        <v>-0.12329999999928987</v>
      </c>
      <c r="H196" s="31"/>
      <c r="I196" s="31"/>
      <c r="J196" s="31"/>
      <c r="K196" s="31">
        <f t="shared" si="32"/>
        <v>-0.12329999999928987</v>
      </c>
      <c r="L196" s="31"/>
      <c r="O196" s="31">
        <f t="shared" ca="1" si="23"/>
        <v>-0.12220720013796084</v>
      </c>
      <c r="P196" s="31"/>
      <c r="Q196" s="34">
        <f t="shared" si="30"/>
        <v>40253.1155</v>
      </c>
      <c r="S196" s="31"/>
      <c r="T196" s="31"/>
      <c r="U196" s="31"/>
      <c r="V196" s="31"/>
    </row>
    <row r="197" spans="1:22" x14ac:dyDescent="0.2">
      <c r="A197" s="52" t="s">
        <v>221</v>
      </c>
      <c r="B197" s="53" t="s">
        <v>191</v>
      </c>
      <c r="C197" s="54">
        <v>55484.552000000003</v>
      </c>
      <c r="D197" s="54">
        <v>1E-4</v>
      </c>
      <c r="E197" s="31">
        <f t="shared" si="28"/>
        <v>4131.4701084360522</v>
      </c>
      <c r="F197" s="31">
        <f t="shared" si="29"/>
        <v>4131.5</v>
      </c>
      <c r="G197" s="31">
        <f t="shared" si="26"/>
        <v>-0.12359250000008615</v>
      </c>
      <c r="H197" s="31"/>
      <c r="I197" s="31"/>
      <c r="J197" s="31"/>
      <c r="K197" s="31">
        <f t="shared" si="32"/>
        <v>-0.12359250000008615</v>
      </c>
      <c r="L197" s="31"/>
      <c r="M197" s="31"/>
      <c r="N197" s="31"/>
      <c r="O197" s="31">
        <f t="shared" ca="1" si="23"/>
        <v>-0.12259529512173191</v>
      </c>
      <c r="P197" s="31"/>
      <c r="Q197" s="34">
        <f t="shared" si="30"/>
        <v>40466.052000000003</v>
      </c>
      <c r="S197" s="31"/>
      <c r="T197" s="31"/>
      <c r="U197" s="31"/>
      <c r="V197" s="31"/>
    </row>
    <row r="198" spans="1:22" x14ac:dyDescent="0.2">
      <c r="A198" s="33" t="s">
        <v>230</v>
      </c>
      <c r="B198" s="32" t="s">
        <v>191</v>
      </c>
      <c r="C198" s="33">
        <v>55639.602200000001</v>
      </c>
      <c r="D198" s="33">
        <v>5.0000000000000001E-4</v>
      </c>
      <c r="E198" s="31">
        <f t="shared" si="28"/>
        <v>4168.9698998354179</v>
      </c>
      <c r="F198" s="31">
        <f t="shared" si="29"/>
        <v>4169</v>
      </c>
      <c r="G198" s="31">
        <f t="shared" si="26"/>
        <v>-0.12445499999739695</v>
      </c>
      <c r="H198" s="31"/>
      <c r="I198" s="31"/>
      <c r="J198" s="31"/>
      <c r="K198" s="31">
        <f t="shared" si="32"/>
        <v>-0.12445499999739695</v>
      </c>
      <c r="L198" s="31"/>
      <c r="O198" s="31">
        <f t="shared" ca="1" si="23"/>
        <v>-0.12287788855651667</v>
      </c>
      <c r="P198" s="31"/>
      <c r="Q198" s="34">
        <f t="shared" si="30"/>
        <v>40621.102200000001</v>
      </c>
      <c r="S198" s="31"/>
      <c r="T198" s="31"/>
      <c r="U198" s="31"/>
      <c r="V198" s="31"/>
    </row>
    <row r="199" spans="1:22" x14ac:dyDescent="0.2">
      <c r="A199" s="33" t="s">
        <v>232</v>
      </c>
      <c r="B199" s="32" t="s">
        <v>191</v>
      </c>
      <c r="C199" s="33">
        <v>56336.299099999997</v>
      </c>
      <c r="D199" s="33">
        <v>2.9999999999999997E-4</v>
      </c>
      <c r="E199" s="31">
        <f t="shared" si="28"/>
        <v>4337.4700915061449</v>
      </c>
      <c r="F199" s="31">
        <f t="shared" si="29"/>
        <v>4337.5</v>
      </c>
      <c r="G199" s="31">
        <f t="shared" si="26"/>
        <v>-0.12366250000195578</v>
      </c>
      <c r="H199" s="31"/>
      <c r="I199" s="31"/>
      <c r="J199" s="31"/>
      <c r="K199" s="31">
        <f t="shared" si="32"/>
        <v>-0.12366250000195578</v>
      </c>
      <c r="L199" s="31"/>
      <c r="M199" s="31"/>
      <c r="N199" s="31"/>
      <c r="O199" s="31">
        <f t="shared" ca="1" si="23"/>
        <v>-0.1241476750568162</v>
      </c>
      <c r="P199" s="31"/>
      <c r="Q199" s="34">
        <f t="shared" si="30"/>
        <v>41317.799099999997</v>
      </c>
      <c r="S199" s="31"/>
      <c r="T199" s="31"/>
      <c r="U199" s="31"/>
      <c r="V199" s="31"/>
    </row>
    <row r="200" spans="1:22" x14ac:dyDescent="0.2">
      <c r="A200" s="52" t="s">
        <v>231</v>
      </c>
      <c r="B200" s="53" t="s">
        <v>196</v>
      </c>
      <c r="C200" s="33">
        <v>56650.535100000001</v>
      </c>
      <c r="D200" s="54">
        <v>1.6999999999999999E-3</v>
      </c>
      <c r="E200" s="31">
        <f t="shared" ref="E200:E218" si="33">+(C200-C$7)/C$8</f>
        <v>4413.4698931843832</v>
      </c>
      <c r="F200" s="31">
        <f t="shared" ref="F200:F219" si="34">ROUND(2*E200,0)/2</f>
        <v>4413.5</v>
      </c>
      <c r="G200" s="31">
        <f>+C200-(C$7+F200*C$8)</f>
        <v>-0.12448249999579275</v>
      </c>
      <c r="H200" s="31"/>
      <c r="I200" s="31"/>
      <c r="J200" s="31">
        <f>G200</f>
        <v>-0.12448249999579275</v>
      </c>
      <c r="L200" s="31"/>
      <c r="M200" s="31"/>
      <c r="N200" s="31"/>
      <c r="O200" s="31">
        <f t="shared" ref="O200:O218" ca="1" si="35">+C$11+C$12*F200</f>
        <v>-0.12472039775131333</v>
      </c>
      <c r="P200" s="31"/>
      <c r="Q200" s="34">
        <f t="shared" ref="Q200:Q218" si="36">+C200-15018.5</f>
        <v>41632.035100000001</v>
      </c>
      <c r="S200" s="31"/>
      <c r="T200" s="31"/>
      <c r="U200" s="31"/>
      <c r="V200" s="31"/>
    </row>
    <row r="201" spans="1:22" x14ac:dyDescent="0.2">
      <c r="A201" s="57" t="s">
        <v>73</v>
      </c>
      <c r="B201" s="58" t="s">
        <v>196</v>
      </c>
      <c r="C201" s="59">
        <v>56739.4663</v>
      </c>
      <c r="D201" s="60">
        <v>7.0000000000000001E-3</v>
      </c>
      <c r="E201" s="31">
        <f t="shared" si="33"/>
        <v>4434.978420415533</v>
      </c>
      <c r="F201" s="31">
        <f t="shared" si="34"/>
        <v>4435</v>
      </c>
      <c r="H201" s="31"/>
      <c r="K201" s="31"/>
      <c r="L201" s="31"/>
      <c r="M201" s="31"/>
      <c r="N201" s="31"/>
      <c r="O201" s="31">
        <f t="shared" ca="1" si="35"/>
        <v>-0.12488241798725661</v>
      </c>
      <c r="P201" s="31"/>
      <c r="Q201" s="34">
        <f t="shared" si="36"/>
        <v>41720.9663</v>
      </c>
      <c r="S201" s="31"/>
      <c r="T201" s="31"/>
      <c r="U201" s="31">
        <f>+C201-(C$7+F201*C$8)</f>
        <v>-8.9225000003352761E-2</v>
      </c>
      <c r="V201" s="31"/>
    </row>
    <row r="202" spans="1:22" x14ac:dyDescent="0.2">
      <c r="A202" s="61" t="s">
        <v>238</v>
      </c>
      <c r="B202" s="62" t="s">
        <v>191</v>
      </c>
      <c r="C202" s="63">
        <v>57035.064999999944</v>
      </c>
      <c r="D202" s="63"/>
      <c r="E202" s="31">
        <f t="shared" si="33"/>
        <v>4506.4706828435819</v>
      </c>
      <c r="F202" s="31">
        <f t="shared" si="34"/>
        <v>4506.5</v>
      </c>
      <c r="G202" s="31">
        <f t="shared" ref="G202:G218" si="37">+C202-(C$7+F202*C$8)</f>
        <v>-0.12121750005462673</v>
      </c>
      <c r="H202" s="31"/>
      <c r="I202" s="31">
        <f>G202</f>
        <v>-0.12121750005462673</v>
      </c>
      <c r="L202" s="31"/>
      <c r="M202" s="31"/>
      <c r="N202" s="31"/>
      <c r="O202" s="31">
        <f t="shared" ca="1" si="35"/>
        <v>-0.12542122946957956</v>
      </c>
      <c r="P202" s="31"/>
      <c r="Q202" s="34">
        <f t="shared" si="36"/>
        <v>42016.564999999944</v>
      </c>
      <c r="S202" s="31"/>
      <c r="T202" s="31"/>
      <c r="U202" s="31"/>
      <c r="V202" s="31"/>
    </row>
    <row r="203" spans="1:22" x14ac:dyDescent="0.2">
      <c r="A203" s="61" t="s">
        <v>238</v>
      </c>
      <c r="B203" s="62" t="s">
        <v>191</v>
      </c>
      <c r="C203" s="63">
        <v>57035.064999999944</v>
      </c>
      <c r="D203" s="63" t="s">
        <v>218</v>
      </c>
      <c r="E203" s="31">
        <f t="shared" si="33"/>
        <v>4506.4706828435819</v>
      </c>
      <c r="F203" s="31">
        <f t="shared" si="34"/>
        <v>4506.5</v>
      </c>
      <c r="G203" s="31">
        <f t="shared" si="37"/>
        <v>-0.12121750005462673</v>
      </c>
      <c r="H203" s="31"/>
      <c r="I203" s="31">
        <f>G203</f>
        <v>-0.12121750005462673</v>
      </c>
      <c r="L203" s="31"/>
      <c r="M203" s="31"/>
      <c r="N203" s="31"/>
      <c r="O203" s="31">
        <f t="shared" ca="1" si="35"/>
        <v>-0.12542122946957956</v>
      </c>
      <c r="P203" s="31"/>
      <c r="Q203" s="34">
        <f t="shared" si="36"/>
        <v>42016.564999999944</v>
      </c>
      <c r="S203" s="31"/>
      <c r="T203" s="31"/>
      <c r="U203" s="31"/>
      <c r="V203" s="31"/>
    </row>
    <row r="204" spans="1:22" x14ac:dyDescent="0.2">
      <c r="A204" s="63" t="s">
        <v>74</v>
      </c>
      <c r="B204" s="62" t="s">
        <v>191</v>
      </c>
      <c r="C204" s="63">
        <v>57035.065000000002</v>
      </c>
      <c r="D204" s="63" t="s">
        <v>218</v>
      </c>
      <c r="E204" s="31">
        <f t="shared" si="33"/>
        <v>4506.4706828435965</v>
      </c>
      <c r="F204" s="31">
        <f t="shared" si="34"/>
        <v>4506.5</v>
      </c>
      <c r="G204" s="31">
        <f t="shared" si="37"/>
        <v>-0.12121749999641906</v>
      </c>
      <c r="H204" s="31"/>
      <c r="I204" s="31">
        <f>G204</f>
        <v>-0.12121749999641906</v>
      </c>
      <c r="L204" s="31"/>
      <c r="M204" s="31"/>
      <c r="N204" s="31"/>
      <c r="O204" s="31">
        <f t="shared" ca="1" si="35"/>
        <v>-0.12542122946957956</v>
      </c>
      <c r="P204" s="31"/>
      <c r="Q204" s="34">
        <f t="shared" si="36"/>
        <v>42016.565000000002</v>
      </c>
      <c r="S204" s="31"/>
      <c r="T204" s="31"/>
      <c r="U204" s="31"/>
      <c r="V204" s="31"/>
    </row>
    <row r="205" spans="1:22" x14ac:dyDescent="0.2">
      <c r="A205" s="57" t="s">
        <v>73</v>
      </c>
      <c r="B205" s="58" t="s">
        <v>196</v>
      </c>
      <c r="C205" s="59">
        <v>57322.420400000003</v>
      </c>
      <c r="D205" s="60">
        <v>1.7000000000000001E-2</v>
      </c>
      <c r="E205" s="31">
        <f t="shared" si="33"/>
        <v>4575.9692552896895</v>
      </c>
      <c r="F205" s="31">
        <f t="shared" si="34"/>
        <v>4576</v>
      </c>
      <c r="G205" s="31">
        <f t="shared" si="37"/>
        <v>-0.127119999997376</v>
      </c>
      <c r="H205" s="31"/>
      <c r="K205" s="31">
        <f>G205</f>
        <v>-0.127119999997376</v>
      </c>
      <c r="L205" s="31"/>
      <c r="M205" s="31"/>
      <c r="N205" s="31"/>
      <c r="O205" s="31">
        <f t="shared" ca="1" si="35"/>
        <v>-0.12594496930204729</v>
      </c>
      <c r="P205" s="31"/>
      <c r="Q205" s="34">
        <f t="shared" si="36"/>
        <v>42303.920400000003</v>
      </c>
      <c r="S205" s="31"/>
      <c r="T205" s="31"/>
      <c r="U205" s="31"/>
      <c r="V205" s="31"/>
    </row>
    <row r="206" spans="1:22" x14ac:dyDescent="0.2">
      <c r="A206" s="61" t="s">
        <v>238</v>
      </c>
      <c r="B206" s="62" t="s">
        <v>196</v>
      </c>
      <c r="C206" s="63">
        <v>57347.23499999987</v>
      </c>
      <c r="D206" s="63"/>
      <c r="E206" s="31">
        <f t="shared" si="33"/>
        <v>4581.9708104225028</v>
      </c>
      <c r="F206" s="31">
        <f t="shared" si="34"/>
        <v>4582</v>
      </c>
      <c r="G206" s="31">
        <f t="shared" si="37"/>
        <v>-0.12069000012706965</v>
      </c>
      <c r="H206" s="31"/>
      <c r="I206" s="31">
        <f t="shared" ref="I206:I214" si="38">G206</f>
        <v>-0.12069000012706965</v>
      </c>
      <c r="L206" s="31"/>
      <c r="M206" s="31"/>
      <c r="N206" s="31"/>
      <c r="O206" s="31">
        <f t="shared" ca="1" si="35"/>
        <v>-0.12599018425161287</v>
      </c>
      <c r="P206" s="31"/>
      <c r="Q206" s="34">
        <f t="shared" si="36"/>
        <v>42328.73499999987</v>
      </c>
      <c r="S206" s="31"/>
      <c r="T206" s="31"/>
      <c r="U206" s="31"/>
      <c r="V206" s="31"/>
    </row>
    <row r="207" spans="1:22" x14ac:dyDescent="0.2">
      <c r="A207" s="61" t="s">
        <v>238</v>
      </c>
      <c r="B207" s="62" t="s">
        <v>196</v>
      </c>
      <c r="C207" s="63">
        <v>57347.23499999987</v>
      </c>
      <c r="D207" s="63" t="s">
        <v>218</v>
      </c>
      <c r="E207" s="31">
        <f t="shared" si="33"/>
        <v>4581.9708104225028</v>
      </c>
      <c r="F207" s="31">
        <f t="shared" si="34"/>
        <v>4582</v>
      </c>
      <c r="G207" s="31">
        <f t="shared" si="37"/>
        <v>-0.12069000012706965</v>
      </c>
      <c r="H207" s="31"/>
      <c r="I207" s="31">
        <f t="shared" si="38"/>
        <v>-0.12069000012706965</v>
      </c>
      <c r="L207" s="31"/>
      <c r="M207" s="31"/>
      <c r="N207" s="31"/>
      <c r="O207" s="31">
        <f t="shared" ca="1" si="35"/>
        <v>-0.12599018425161287</v>
      </c>
      <c r="P207" s="31"/>
      <c r="Q207" s="34">
        <f t="shared" si="36"/>
        <v>42328.73499999987</v>
      </c>
      <c r="S207" s="31"/>
      <c r="T207" s="31"/>
      <c r="U207" s="31"/>
      <c r="V207" s="31"/>
    </row>
    <row r="208" spans="1:22" x14ac:dyDescent="0.2">
      <c r="A208" s="63" t="s">
        <v>74</v>
      </c>
      <c r="B208" s="62" t="s">
        <v>196</v>
      </c>
      <c r="C208" s="63">
        <v>57347.235000000001</v>
      </c>
      <c r="D208" s="63" t="s">
        <v>218</v>
      </c>
      <c r="E208" s="31">
        <f t="shared" si="33"/>
        <v>4581.9708104225347</v>
      </c>
      <c r="F208" s="31">
        <f t="shared" si="34"/>
        <v>4582</v>
      </c>
      <c r="G208" s="31">
        <f t="shared" si="37"/>
        <v>-0.12068999999610242</v>
      </c>
      <c r="H208" s="31"/>
      <c r="I208" s="31">
        <f t="shared" si="38"/>
        <v>-0.12068999999610242</v>
      </c>
      <c r="L208" s="31"/>
      <c r="M208" s="31"/>
      <c r="N208" s="31"/>
      <c r="O208" s="31">
        <f t="shared" ca="1" si="35"/>
        <v>-0.12599018425161287</v>
      </c>
      <c r="P208" s="31"/>
      <c r="Q208" s="34">
        <f t="shared" si="36"/>
        <v>42328.735000000001</v>
      </c>
      <c r="S208" s="31"/>
      <c r="T208" s="31"/>
      <c r="U208" s="31"/>
      <c r="V208" s="31"/>
    </row>
    <row r="209" spans="1:22" x14ac:dyDescent="0.2">
      <c r="A209" s="63" t="s">
        <v>74</v>
      </c>
      <c r="B209" s="62" t="s">
        <v>191</v>
      </c>
      <c r="C209" s="63">
        <v>57374.097000000002</v>
      </c>
      <c r="D209" s="63" t="s">
        <v>218</v>
      </c>
      <c r="E209" s="31">
        <f t="shared" si="33"/>
        <v>4588.4675411366507</v>
      </c>
      <c r="F209" s="31">
        <f t="shared" si="34"/>
        <v>4588.5</v>
      </c>
      <c r="G209" s="31">
        <f t="shared" si="37"/>
        <v>-0.13420749999204418</v>
      </c>
      <c r="H209" s="31"/>
      <c r="I209" s="31">
        <f t="shared" si="38"/>
        <v>-0.13420749999204418</v>
      </c>
      <c r="L209" s="31"/>
      <c r="M209" s="31"/>
      <c r="N209" s="31"/>
      <c r="O209" s="31">
        <f t="shared" ca="1" si="35"/>
        <v>-0.12603916711364224</v>
      </c>
      <c r="P209" s="31"/>
      <c r="Q209" s="34">
        <f t="shared" si="36"/>
        <v>42355.597000000002</v>
      </c>
      <c r="S209" s="31"/>
      <c r="T209" s="31"/>
      <c r="U209" s="31"/>
      <c r="V209" s="31"/>
    </row>
    <row r="210" spans="1:22" x14ac:dyDescent="0.2">
      <c r="A210" s="61" t="s">
        <v>238</v>
      </c>
      <c r="B210" s="62" t="s">
        <v>191</v>
      </c>
      <c r="C210" s="63">
        <v>57374.097000000067</v>
      </c>
      <c r="D210" s="63"/>
      <c r="E210" s="31">
        <f t="shared" si="33"/>
        <v>4588.4675411366661</v>
      </c>
      <c r="F210" s="31">
        <f t="shared" si="34"/>
        <v>4588.5</v>
      </c>
      <c r="G210" s="31">
        <f t="shared" si="37"/>
        <v>-0.13420749992656056</v>
      </c>
      <c r="H210" s="31"/>
      <c r="I210" s="31">
        <f t="shared" si="38"/>
        <v>-0.13420749992656056</v>
      </c>
      <c r="L210" s="31"/>
      <c r="M210" s="31"/>
      <c r="N210" s="31"/>
      <c r="O210" s="31">
        <f t="shared" ca="1" si="35"/>
        <v>-0.12603916711364224</v>
      </c>
      <c r="P210" s="31"/>
      <c r="Q210" s="34">
        <f t="shared" si="36"/>
        <v>42355.597000000067</v>
      </c>
      <c r="S210" s="31"/>
      <c r="T210" s="31"/>
      <c r="U210" s="31"/>
      <c r="V210" s="31"/>
    </row>
    <row r="211" spans="1:22" x14ac:dyDescent="0.2">
      <c r="A211" s="61" t="s">
        <v>238</v>
      </c>
      <c r="B211" s="62" t="s">
        <v>191</v>
      </c>
      <c r="C211" s="63">
        <v>57374.097000000067</v>
      </c>
      <c r="D211" s="63" t="s">
        <v>218</v>
      </c>
      <c r="E211" s="31">
        <f t="shared" si="33"/>
        <v>4588.4675411366661</v>
      </c>
      <c r="F211" s="31">
        <f t="shared" si="34"/>
        <v>4588.5</v>
      </c>
      <c r="G211" s="31">
        <f t="shared" si="37"/>
        <v>-0.13420749992656056</v>
      </c>
      <c r="H211" s="31"/>
      <c r="I211" s="31">
        <f t="shared" si="38"/>
        <v>-0.13420749992656056</v>
      </c>
      <c r="L211" s="31"/>
      <c r="M211" s="31"/>
      <c r="N211" s="31"/>
      <c r="O211" s="31">
        <f t="shared" ca="1" si="35"/>
        <v>-0.12603916711364224</v>
      </c>
      <c r="P211" s="31"/>
      <c r="Q211" s="34">
        <f t="shared" si="36"/>
        <v>42355.597000000067</v>
      </c>
      <c r="S211" s="31"/>
      <c r="T211" s="31"/>
      <c r="U211" s="31"/>
      <c r="V211" s="31"/>
    </row>
    <row r="212" spans="1:22" x14ac:dyDescent="0.2">
      <c r="A212" s="61" t="s">
        <v>238</v>
      </c>
      <c r="B212" s="62" t="s">
        <v>196</v>
      </c>
      <c r="C212" s="63">
        <v>57376.171999999788</v>
      </c>
      <c r="D212" s="63"/>
      <c r="E212" s="31">
        <f t="shared" si="33"/>
        <v>4588.9693919381698</v>
      </c>
      <c r="F212" s="31">
        <f t="shared" si="34"/>
        <v>4589</v>
      </c>
      <c r="G212" s="31">
        <f t="shared" si="37"/>
        <v>-0.12655500021355692</v>
      </c>
      <c r="H212" s="31"/>
      <c r="I212" s="31">
        <f t="shared" si="38"/>
        <v>-0.12655500021355692</v>
      </c>
      <c r="L212" s="31"/>
      <c r="M212" s="31"/>
      <c r="N212" s="31"/>
      <c r="O212" s="31">
        <f t="shared" ca="1" si="35"/>
        <v>-0.12604293502610603</v>
      </c>
      <c r="P212" s="31"/>
      <c r="Q212" s="34">
        <f t="shared" si="36"/>
        <v>42357.671999999788</v>
      </c>
      <c r="S212" s="31"/>
      <c r="T212" s="31"/>
      <c r="U212" s="31"/>
      <c r="V212" s="31"/>
    </row>
    <row r="213" spans="1:22" x14ac:dyDescent="0.2">
      <c r="A213" s="61" t="s">
        <v>238</v>
      </c>
      <c r="B213" s="62" t="s">
        <v>196</v>
      </c>
      <c r="C213" s="63">
        <v>57376.171999999788</v>
      </c>
      <c r="D213" s="63" t="s">
        <v>218</v>
      </c>
      <c r="E213" s="31">
        <f t="shared" si="33"/>
        <v>4588.9693919381698</v>
      </c>
      <c r="F213" s="31">
        <f t="shared" si="34"/>
        <v>4589</v>
      </c>
      <c r="G213" s="31">
        <f t="shared" si="37"/>
        <v>-0.12655500021355692</v>
      </c>
      <c r="H213" s="31"/>
      <c r="I213" s="31">
        <f t="shared" si="38"/>
        <v>-0.12655500021355692</v>
      </c>
      <c r="L213" s="31"/>
      <c r="M213" s="31"/>
      <c r="N213" s="31"/>
      <c r="O213" s="31">
        <f t="shared" ca="1" si="35"/>
        <v>-0.12604293502610603</v>
      </c>
      <c r="P213" s="31"/>
      <c r="Q213" s="34">
        <f t="shared" si="36"/>
        <v>42357.671999999788</v>
      </c>
      <c r="S213" s="31"/>
      <c r="T213" s="31"/>
      <c r="U213" s="31"/>
      <c r="V213" s="31"/>
    </row>
    <row r="214" spans="1:22" x14ac:dyDescent="0.2">
      <c r="A214" s="63" t="s">
        <v>74</v>
      </c>
      <c r="B214" s="62" t="s">
        <v>196</v>
      </c>
      <c r="C214" s="63">
        <v>57376.171999999999</v>
      </c>
      <c r="D214" s="63" t="s">
        <v>218</v>
      </c>
      <c r="E214" s="31">
        <f t="shared" si="33"/>
        <v>4588.9693919382207</v>
      </c>
      <c r="F214" s="31">
        <f t="shared" si="34"/>
        <v>4589</v>
      </c>
      <c r="G214" s="31">
        <f t="shared" si="37"/>
        <v>-0.12655500000255415</v>
      </c>
      <c r="H214" s="31"/>
      <c r="I214" s="31">
        <f t="shared" si="38"/>
        <v>-0.12655500000255415</v>
      </c>
      <c r="L214" s="31"/>
      <c r="M214" s="31"/>
      <c r="N214" s="31"/>
      <c r="O214" s="31">
        <f t="shared" ca="1" si="35"/>
        <v>-0.12604293502610603</v>
      </c>
      <c r="P214" s="31"/>
      <c r="Q214" s="34">
        <f t="shared" si="36"/>
        <v>42357.671999999999</v>
      </c>
      <c r="S214" s="31"/>
      <c r="T214" s="31"/>
      <c r="U214" s="31"/>
      <c r="V214" s="31"/>
    </row>
    <row r="215" spans="1:22" x14ac:dyDescent="0.2">
      <c r="A215" s="64" t="s">
        <v>69</v>
      </c>
      <c r="B215" s="65" t="s">
        <v>196</v>
      </c>
      <c r="C215" s="63">
        <v>57020.591099999998</v>
      </c>
      <c r="D215" s="63">
        <v>1E-4</v>
      </c>
      <c r="E215" s="31">
        <f t="shared" si="33"/>
        <v>4502.9700860643889</v>
      </c>
      <c r="F215" s="31">
        <f t="shared" si="34"/>
        <v>4503</v>
      </c>
      <c r="G215" s="31">
        <f t="shared" si="37"/>
        <v>-0.12368500000593485</v>
      </c>
      <c r="H215" s="31"/>
      <c r="I215" s="31"/>
      <c r="J215" s="31"/>
      <c r="K215" s="31">
        <f>G215</f>
        <v>-0.12368500000593485</v>
      </c>
      <c r="L215" s="31"/>
      <c r="O215" s="31">
        <f t="shared" ca="1" si="35"/>
        <v>-0.12539485408233297</v>
      </c>
      <c r="P215" s="31"/>
      <c r="Q215" s="34">
        <f t="shared" si="36"/>
        <v>42002.091099999998</v>
      </c>
      <c r="S215" s="31"/>
      <c r="T215" s="31"/>
      <c r="U215" s="31"/>
      <c r="V215" s="31"/>
    </row>
    <row r="216" spans="1:22" x14ac:dyDescent="0.2">
      <c r="A216" s="64" t="s">
        <v>70</v>
      </c>
      <c r="B216" s="65" t="s">
        <v>196</v>
      </c>
      <c r="C216" s="63">
        <v>57388.5789</v>
      </c>
      <c r="D216" s="63">
        <v>1E-4</v>
      </c>
      <c r="E216" s="31">
        <f t="shared" si="33"/>
        <v>4591.9700727623203</v>
      </c>
      <c r="F216" s="31">
        <f t="shared" si="34"/>
        <v>4592</v>
      </c>
      <c r="G216" s="31">
        <f t="shared" si="37"/>
        <v>-0.12374000000272645</v>
      </c>
      <c r="H216" s="31"/>
      <c r="I216" s="31"/>
      <c r="J216" s="31"/>
      <c r="K216" s="31">
        <f>G216</f>
        <v>-0.12374000000272645</v>
      </c>
      <c r="L216" s="31"/>
      <c r="O216" s="31">
        <f t="shared" ca="1" si="35"/>
        <v>-0.12606554250088881</v>
      </c>
      <c r="P216" s="31"/>
      <c r="Q216" s="34">
        <f t="shared" si="36"/>
        <v>42370.0789</v>
      </c>
      <c r="S216" s="31"/>
      <c r="T216" s="31"/>
      <c r="U216" s="31"/>
      <c r="V216" s="31"/>
    </row>
    <row r="217" spans="1:22" x14ac:dyDescent="0.2">
      <c r="A217" s="64" t="s">
        <v>71</v>
      </c>
      <c r="B217" s="65" t="s">
        <v>196</v>
      </c>
      <c r="C217" s="63">
        <v>57702.813300000002</v>
      </c>
      <c r="D217" s="63">
        <v>1E-4</v>
      </c>
      <c r="E217" s="31">
        <f t="shared" si="33"/>
        <v>4667.969487471265</v>
      </c>
      <c r="F217" s="31">
        <f t="shared" si="34"/>
        <v>4668</v>
      </c>
      <c r="G217" s="31">
        <f t="shared" si="37"/>
        <v>-0.12615999999252381</v>
      </c>
      <c r="H217" s="31"/>
      <c r="I217" s="31"/>
      <c r="J217" s="31"/>
      <c r="K217" s="31">
        <f>G217</f>
        <v>-0.12615999999252381</v>
      </c>
      <c r="L217" s="31"/>
      <c r="O217" s="31">
        <f t="shared" ca="1" si="35"/>
        <v>-0.12663826519538593</v>
      </c>
      <c r="P217" s="31"/>
      <c r="Q217" s="34">
        <f t="shared" si="36"/>
        <v>42684.313300000002</v>
      </c>
      <c r="S217" s="31"/>
      <c r="T217" s="31"/>
      <c r="U217" s="31"/>
      <c r="V217" s="31"/>
    </row>
    <row r="218" spans="1:22" x14ac:dyDescent="0.2">
      <c r="A218" s="66" t="s">
        <v>72</v>
      </c>
      <c r="B218" s="67" t="s">
        <v>196</v>
      </c>
      <c r="C218" s="66">
        <v>58132.818200000002</v>
      </c>
      <c r="D218" s="66">
        <v>2.0000000000000001E-4</v>
      </c>
      <c r="E218" s="31">
        <f t="shared" si="33"/>
        <v>4771.9686699986341</v>
      </c>
      <c r="F218" s="31">
        <f t="shared" si="34"/>
        <v>4772</v>
      </c>
      <c r="G218" s="31">
        <f t="shared" si="37"/>
        <v>-0.12954000000172528</v>
      </c>
      <c r="H218" s="31"/>
      <c r="I218" s="31"/>
      <c r="J218" s="31"/>
      <c r="K218" s="31">
        <f>G218</f>
        <v>-0.12954000000172528</v>
      </c>
      <c r="L218" s="31"/>
      <c r="O218" s="31">
        <f t="shared" ca="1" si="35"/>
        <v>-0.12742199098785567</v>
      </c>
      <c r="P218" s="31"/>
      <c r="Q218" s="34">
        <f t="shared" si="36"/>
        <v>43114.318200000002</v>
      </c>
      <c r="S218" s="31"/>
      <c r="T218" s="31"/>
      <c r="U218" s="31"/>
      <c r="V218" s="31"/>
    </row>
    <row r="219" spans="1:22" x14ac:dyDescent="0.2">
      <c r="A219" s="68" t="s">
        <v>62</v>
      </c>
      <c r="B219" s="69" t="s">
        <v>196</v>
      </c>
      <c r="C219" s="70">
        <v>57810.314599999998</v>
      </c>
      <c r="D219" s="70">
        <v>6.9999999999999999E-4</v>
      </c>
      <c r="E219" s="31">
        <f>+(C219-C$7)/C$8</f>
        <v>4693.9693012422922</v>
      </c>
      <c r="F219" s="31">
        <f t="shared" si="34"/>
        <v>4694</v>
      </c>
      <c r="G219" s="31">
        <f>+C219-(C$7+F219*C$8)</f>
        <v>-0.12692999999853782</v>
      </c>
      <c r="H219" s="31"/>
      <c r="I219" s="31"/>
      <c r="J219" s="31"/>
      <c r="K219" s="31">
        <f>G219</f>
        <v>-0.12692999999853782</v>
      </c>
      <c r="L219" s="31"/>
      <c r="O219" s="31">
        <f ca="1">+C$11+C$12*F219</f>
        <v>-0.12683419664350337</v>
      </c>
      <c r="P219" s="31"/>
      <c r="Q219" s="34">
        <f>+C219-15018.5</f>
        <v>42791.814599999998</v>
      </c>
      <c r="S219" s="31"/>
      <c r="T219" s="31"/>
      <c r="U219" s="31"/>
      <c r="V219" s="31"/>
    </row>
    <row r="220" spans="1:22" x14ac:dyDescent="0.2">
      <c r="A220" s="37"/>
      <c r="B220" s="43"/>
      <c r="C220" s="37"/>
      <c r="D220" s="37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S220" s="31"/>
      <c r="T220" s="31"/>
      <c r="U220" s="31"/>
      <c r="V220" s="31"/>
    </row>
    <row r="221" spans="1:22" x14ac:dyDescent="0.2">
      <c r="A221" s="37"/>
      <c r="B221" s="43"/>
      <c r="C221" s="37"/>
      <c r="D221" s="37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S221" s="31"/>
      <c r="T221" s="31"/>
      <c r="U221" s="31"/>
      <c r="V221" s="31"/>
    </row>
    <row r="222" spans="1:22" x14ac:dyDescent="0.2">
      <c r="A222" s="37"/>
      <c r="B222" s="43"/>
      <c r="C222" s="37"/>
      <c r="D222" s="37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S222" s="31"/>
      <c r="T222" s="31"/>
      <c r="U222" s="31"/>
      <c r="V222" s="31"/>
    </row>
    <row r="223" spans="1:22" x14ac:dyDescent="0.2">
      <c r="A223" s="37"/>
      <c r="B223" s="43"/>
      <c r="C223" s="37"/>
      <c r="D223" s="37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S223" s="31"/>
      <c r="T223" s="31"/>
      <c r="U223" s="31"/>
      <c r="V223" s="31"/>
    </row>
    <row r="224" spans="1:22" x14ac:dyDescent="0.2">
      <c r="A224" s="37"/>
      <c r="B224" s="43"/>
      <c r="C224" s="37"/>
      <c r="D224" s="37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S224" s="31"/>
      <c r="T224" s="31"/>
      <c r="U224" s="31"/>
      <c r="V224" s="31"/>
    </row>
    <row r="225" spans="1:22" x14ac:dyDescent="0.2">
      <c r="A225" s="37"/>
      <c r="B225" s="43"/>
      <c r="C225" s="37"/>
      <c r="D225" s="37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S225" s="31"/>
      <c r="T225" s="31"/>
      <c r="U225" s="31"/>
      <c r="V225" s="31"/>
    </row>
    <row r="226" spans="1:22" x14ac:dyDescent="0.2">
      <c r="A226" s="37"/>
      <c r="B226" s="43"/>
      <c r="C226" s="37"/>
      <c r="D226" s="37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S226" s="31"/>
      <c r="T226" s="31"/>
      <c r="U226" s="31"/>
      <c r="V226" s="31"/>
    </row>
    <row r="227" spans="1:22" x14ac:dyDescent="0.2">
      <c r="A227" s="37"/>
      <c r="B227" s="43"/>
      <c r="C227" s="37"/>
      <c r="D227" s="37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S227" s="31"/>
      <c r="T227" s="31"/>
      <c r="U227" s="31"/>
      <c r="V227" s="31"/>
    </row>
    <row r="228" spans="1:22" x14ac:dyDescent="0.2">
      <c r="A228" s="37"/>
      <c r="B228" s="43"/>
      <c r="C228" s="37"/>
      <c r="D228" s="37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S228" s="31"/>
      <c r="T228" s="31"/>
      <c r="U228" s="31"/>
      <c r="V228" s="31"/>
    </row>
    <row r="229" spans="1:22" x14ac:dyDescent="0.2">
      <c r="A229" s="37"/>
      <c r="B229" s="43"/>
      <c r="C229" s="37"/>
      <c r="D229" s="37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S229" s="31"/>
      <c r="T229" s="31"/>
      <c r="U229" s="31"/>
      <c r="V229" s="31"/>
    </row>
    <row r="230" spans="1:22" x14ac:dyDescent="0.2">
      <c r="A230" s="37"/>
      <c r="B230" s="43"/>
      <c r="C230" s="37"/>
      <c r="D230" s="37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S230" s="31"/>
      <c r="T230" s="31"/>
      <c r="U230" s="31"/>
      <c r="V230" s="31"/>
    </row>
    <row r="231" spans="1:22" x14ac:dyDescent="0.2">
      <c r="A231" s="37"/>
      <c r="B231" s="43"/>
      <c r="C231" s="37"/>
      <c r="D231" s="37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S231" s="31"/>
      <c r="T231" s="31"/>
      <c r="U231" s="31"/>
      <c r="V231" s="31"/>
    </row>
    <row r="232" spans="1:22" x14ac:dyDescent="0.2">
      <c r="A232" s="37"/>
      <c r="B232" s="43"/>
      <c r="C232" s="37"/>
      <c r="D232" s="37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S232" s="31"/>
      <c r="T232" s="31"/>
      <c r="U232" s="31"/>
      <c r="V232" s="31"/>
    </row>
    <row r="233" spans="1:22" x14ac:dyDescent="0.2">
      <c r="A233" s="37"/>
      <c r="B233" s="43"/>
      <c r="C233" s="37"/>
      <c r="D233" s="37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S233" s="31"/>
      <c r="T233" s="31"/>
      <c r="U233" s="31"/>
      <c r="V233" s="31"/>
    </row>
    <row r="234" spans="1:22" x14ac:dyDescent="0.2">
      <c r="A234" s="37"/>
      <c r="B234" s="43"/>
      <c r="C234" s="37"/>
      <c r="D234" s="37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S234" s="31"/>
      <c r="T234" s="31"/>
      <c r="U234" s="31"/>
      <c r="V234" s="31"/>
    </row>
    <row r="235" spans="1:22" x14ac:dyDescent="0.2">
      <c r="A235" s="37"/>
      <c r="B235" s="43"/>
      <c r="C235" s="37"/>
      <c r="D235" s="37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S235" s="31"/>
      <c r="T235" s="31"/>
      <c r="U235" s="31"/>
      <c r="V235" s="31"/>
    </row>
    <row r="236" spans="1:22" x14ac:dyDescent="0.2">
      <c r="A236" s="37"/>
      <c r="B236" s="43"/>
      <c r="C236" s="37"/>
      <c r="D236" s="37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S236" s="31"/>
      <c r="T236" s="31"/>
      <c r="U236" s="31"/>
      <c r="V236" s="31"/>
    </row>
    <row r="237" spans="1:22" x14ac:dyDescent="0.2">
      <c r="A237" s="37"/>
      <c r="B237" s="43"/>
      <c r="C237" s="37"/>
      <c r="D237" s="37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S237" s="31"/>
      <c r="T237" s="31"/>
      <c r="U237" s="31"/>
      <c r="V237" s="31"/>
    </row>
    <row r="238" spans="1:22" x14ac:dyDescent="0.2">
      <c r="A238" s="37"/>
      <c r="B238" s="43"/>
      <c r="C238" s="37"/>
      <c r="D238" s="37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S238" s="31"/>
      <c r="T238" s="31"/>
      <c r="U238" s="31"/>
      <c r="V238" s="31"/>
    </row>
    <row r="239" spans="1:22" x14ac:dyDescent="0.2">
      <c r="A239" s="37"/>
      <c r="B239" s="43"/>
      <c r="C239" s="37"/>
      <c r="D239" s="37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S239" s="31"/>
      <c r="T239" s="31"/>
      <c r="U239" s="31"/>
      <c r="V239" s="31"/>
    </row>
    <row r="240" spans="1:22" x14ac:dyDescent="0.2">
      <c r="A240" s="37"/>
      <c r="B240" s="43"/>
      <c r="C240" s="37"/>
      <c r="D240" s="37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S240" s="31"/>
      <c r="T240" s="31"/>
      <c r="U240" s="31"/>
      <c r="V240" s="31"/>
    </row>
    <row r="241" spans="1:22" x14ac:dyDescent="0.2">
      <c r="A241" s="37"/>
      <c r="B241" s="43"/>
      <c r="C241" s="37"/>
      <c r="D241" s="37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S241" s="31"/>
      <c r="T241" s="31"/>
      <c r="U241" s="31"/>
      <c r="V241" s="31"/>
    </row>
    <row r="242" spans="1:22" x14ac:dyDescent="0.2">
      <c r="A242" s="37"/>
      <c r="B242" s="43"/>
      <c r="C242" s="37"/>
      <c r="D242" s="37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S242" s="31"/>
      <c r="T242" s="31"/>
      <c r="U242" s="31"/>
      <c r="V242" s="31"/>
    </row>
    <row r="243" spans="1:22" x14ac:dyDescent="0.2">
      <c r="A243" s="37"/>
      <c r="B243" s="43"/>
      <c r="C243" s="37"/>
      <c r="D243" s="37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S243" s="31"/>
      <c r="T243" s="31"/>
      <c r="U243" s="31"/>
      <c r="V243" s="31"/>
    </row>
    <row r="244" spans="1:22" x14ac:dyDescent="0.2">
      <c r="A244" s="37"/>
      <c r="B244" s="43"/>
      <c r="C244" s="37"/>
      <c r="D244" s="37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S244" s="31"/>
      <c r="T244" s="31"/>
      <c r="U244" s="31"/>
      <c r="V244" s="31"/>
    </row>
    <row r="245" spans="1:22" x14ac:dyDescent="0.2">
      <c r="A245" s="37"/>
      <c r="B245" s="43"/>
      <c r="C245" s="37"/>
      <c r="D245" s="37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S245" s="31"/>
      <c r="T245" s="31"/>
      <c r="U245" s="31"/>
      <c r="V245" s="31"/>
    </row>
    <row r="246" spans="1:22" x14ac:dyDescent="0.2">
      <c r="A246" s="37"/>
      <c r="B246" s="43"/>
      <c r="C246" s="37"/>
      <c r="D246" s="37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S246" s="31"/>
      <c r="T246" s="31"/>
      <c r="U246" s="31"/>
      <c r="V246" s="31"/>
    </row>
    <row r="247" spans="1:22" x14ac:dyDescent="0.2">
      <c r="A247" s="37"/>
      <c r="B247" s="43"/>
      <c r="C247" s="37"/>
      <c r="D247" s="37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S247" s="31"/>
      <c r="T247" s="31"/>
      <c r="U247" s="31"/>
      <c r="V247" s="31"/>
    </row>
    <row r="248" spans="1:22" x14ac:dyDescent="0.2">
      <c r="A248" s="37"/>
      <c r="B248" s="43"/>
      <c r="C248" s="37"/>
      <c r="D248" s="37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S248" s="31"/>
      <c r="T248" s="31"/>
      <c r="U248" s="31"/>
      <c r="V248" s="31"/>
    </row>
    <row r="249" spans="1:22" x14ac:dyDescent="0.2">
      <c r="A249" s="37"/>
      <c r="B249" s="43"/>
      <c r="C249" s="37"/>
      <c r="D249" s="37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S249" s="31"/>
      <c r="T249" s="31"/>
      <c r="U249" s="31"/>
      <c r="V249" s="31"/>
    </row>
    <row r="250" spans="1:22" x14ac:dyDescent="0.2">
      <c r="A250" s="37"/>
      <c r="B250" s="43"/>
      <c r="C250" s="37"/>
      <c r="D250" s="37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S250" s="31"/>
      <c r="T250" s="31"/>
      <c r="U250" s="31"/>
      <c r="V250" s="31"/>
    </row>
    <row r="251" spans="1:22" x14ac:dyDescent="0.2">
      <c r="A251" s="37"/>
      <c r="B251" s="43"/>
      <c r="C251" s="37"/>
      <c r="D251" s="37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S251" s="31"/>
      <c r="T251" s="31"/>
      <c r="U251" s="31"/>
      <c r="V251" s="31"/>
    </row>
    <row r="252" spans="1:22" x14ac:dyDescent="0.2">
      <c r="A252" s="37"/>
      <c r="B252" s="43"/>
      <c r="C252" s="37"/>
      <c r="D252" s="37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S252" s="31"/>
      <c r="T252" s="31"/>
      <c r="U252" s="31"/>
      <c r="V252" s="31"/>
    </row>
    <row r="253" spans="1:22" x14ac:dyDescent="0.2">
      <c r="A253" s="37"/>
      <c r="B253" s="43"/>
      <c r="C253" s="37"/>
      <c r="D253" s="37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S253" s="31"/>
      <c r="T253" s="31"/>
      <c r="U253" s="31"/>
      <c r="V253" s="31"/>
    </row>
    <row r="254" spans="1:22" x14ac:dyDescent="0.2">
      <c r="A254" s="37"/>
      <c r="B254" s="43"/>
      <c r="C254" s="37"/>
      <c r="D254" s="37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S254" s="31"/>
      <c r="T254" s="31"/>
      <c r="U254" s="31"/>
      <c r="V254" s="31"/>
    </row>
    <row r="255" spans="1:22" x14ac:dyDescent="0.2">
      <c r="A255" s="37"/>
      <c r="B255" s="43"/>
      <c r="C255" s="37"/>
      <c r="D255" s="37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S255" s="31"/>
      <c r="T255" s="31"/>
      <c r="U255" s="31"/>
      <c r="V255" s="31"/>
    </row>
    <row r="256" spans="1:22" x14ac:dyDescent="0.2">
      <c r="A256" s="37"/>
      <c r="B256" s="43"/>
      <c r="C256" s="37"/>
      <c r="D256" s="37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S256" s="31"/>
      <c r="T256" s="31"/>
      <c r="U256" s="31"/>
      <c r="V256" s="31"/>
    </row>
    <row r="257" spans="1:22" x14ac:dyDescent="0.2">
      <c r="A257" s="37"/>
      <c r="B257" s="43"/>
      <c r="C257" s="37"/>
      <c r="D257" s="37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S257" s="31"/>
      <c r="T257" s="31"/>
      <c r="U257" s="31"/>
      <c r="V257" s="31"/>
    </row>
    <row r="258" spans="1:22" x14ac:dyDescent="0.2">
      <c r="A258" s="37"/>
      <c r="B258" s="43"/>
      <c r="C258" s="37"/>
      <c r="D258" s="37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S258" s="31"/>
      <c r="T258" s="31"/>
      <c r="U258" s="31"/>
      <c r="V258" s="31"/>
    </row>
    <row r="259" spans="1:22" x14ac:dyDescent="0.2">
      <c r="A259" s="37"/>
      <c r="B259" s="43"/>
      <c r="C259" s="37"/>
      <c r="D259" s="37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S259" s="31"/>
      <c r="T259" s="31"/>
      <c r="U259" s="31"/>
      <c r="V259" s="31"/>
    </row>
    <row r="260" spans="1:22" x14ac:dyDescent="0.2">
      <c r="A260" s="37"/>
      <c r="B260" s="43"/>
      <c r="C260" s="37"/>
      <c r="D260" s="37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S260" s="31"/>
      <c r="T260" s="31"/>
      <c r="U260" s="31"/>
      <c r="V260" s="31"/>
    </row>
    <row r="261" spans="1:22" x14ac:dyDescent="0.2">
      <c r="A261" s="37"/>
      <c r="B261" s="43"/>
      <c r="C261" s="37"/>
      <c r="D261" s="37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S261" s="31"/>
      <c r="T261" s="31"/>
      <c r="U261" s="31"/>
      <c r="V261" s="31"/>
    </row>
    <row r="262" spans="1:22" x14ac:dyDescent="0.2">
      <c r="A262" s="37"/>
      <c r="B262" s="43"/>
      <c r="C262" s="37"/>
      <c r="D262" s="37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S262" s="31"/>
      <c r="T262" s="31"/>
      <c r="U262" s="31"/>
      <c r="V262" s="31"/>
    </row>
    <row r="263" spans="1:22" x14ac:dyDescent="0.2">
      <c r="A263" s="37"/>
      <c r="B263" s="43"/>
      <c r="C263" s="37"/>
      <c r="D263" s="37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S263" s="31"/>
      <c r="T263" s="31"/>
      <c r="U263" s="31"/>
      <c r="V263" s="31"/>
    </row>
    <row r="264" spans="1:22" x14ac:dyDescent="0.2">
      <c r="A264" s="37"/>
      <c r="B264" s="43"/>
      <c r="C264" s="37"/>
      <c r="D264" s="37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S264" s="31"/>
      <c r="T264" s="31"/>
      <c r="U264" s="31"/>
      <c r="V264" s="31"/>
    </row>
    <row r="265" spans="1:22" x14ac:dyDescent="0.2">
      <c r="A265" s="37"/>
      <c r="B265" s="43"/>
      <c r="C265" s="37"/>
      <c r="D265" s="37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S265" s="31"/>
      <c r="T265" s="31"/>
      <c r="U265" s="31"/>
      <c r="V265" s="31"/>
    </row>
    <row r="266" spans="1:22" x14ac:dyDescent="0.2">
      <c r="A266" s="37"/>
      <c r="B266" s="43"/>
      <c r="C266" s="37"/>
      <c r="D266" s="37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S266" s="31"/>
      <c r="T266" s="31"/>
      <c r="U266" s="31"/>
      <c r="V266" s="31"/>
    </row>
    <row r="267" spans="1:22" x14ac:dyDescent="0.2">
      <c r="A267" s="37"/>
      <c r="B267" s="43"/>
      <c r="C267" s="37"/>
      <c r="D267" s="37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S267" s="31"/>
      <c r="T267" s="31"/>
      <c r="U267" s="31"/>
      <c r="V267" s="31"/>
    </row>
    <row r="268" spans="1:22" x14ac:dyDescent="0.2">
      <c r="A268" s="37"/>
      <c r="B268" s="43"/>
      <c r="C268" s="37"/>
      <c r="D268" s="37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S268" s="31"/>
      <c r="T268" s="31"/>
      <c r="U268" s="31"/>
      <c r="V268" s="31"/>
    </row>
    <row r="269" spans="1:22" x14ac:dyDescent="0.2">
      <c r="A269" s="37"/>
      <c r="B269" s="43"/>
      <c r="C269" s="37"/>
      <c r="D269" s="37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S269" s="31"/>
      <c r="T269" s="31"/>
      <c r="U269" s="31"/>
      <c r="V269" s="31"/>
    </row>
    <row r="270" spans="1:22" x14ac:dyDescent="0.2">
      <c r="A270" s="37"/>
      <c r="B270" s="43"/>
      <c r="C270" s="37"/>
      <c r="D270" s="37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S270" s="31"/>
      <c r="T270" s="31"/>
      <c r="U270" s="31"/>
      <c r="V270" s="31"/>
    </row>
    <row r="271" spans="1:22" x14ac:dyDescent="0.2">
      <c r="A271" s="37"/>
      <c r="B271" s="43"/>
      <c r="C271" s="37"/>
      <c r="D271" s="37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S271" s="31"/>
      <c r="T271" s="31"/>
      <c r="U271" s="31"/>
      <c r="V271" s="31"/>
    </row>
    <row r="272" spans="1:22" x14ac:dyDescent="0.2">
      <c r="A272" s="37"/>
      <c r="B272" s="43"/>
      <c r="C272" s="37"/>
      <c r="D272" s="37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S272" s="31"/>
      <c r="T272" s="31"/>
      <c r="U272" s="31"/>
      <c r="V272" s="31"/>
    </row>
    <row r="273" spans="1:22" x14ac:dyDescent="0.2">
      <c r="A273" s="37"/>
      <c r="B273" s="43"/>
      <c r="C273" s="37"/>
      <c r="D273" s="37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S273" s="31"/>
      <c r="T273" s="31"/>
      <c r="U273" s="31"/>
      <c r="V273" s="31"/>
    </row>
    <row r="274" spans="1:22" x14ac:dyDescent="0.2">
      <c r="A274" s="37"/>
      <c r="B274" s="43"/>
      <c r="C274" s="37"/>
      <c r="D274" s="37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S274" s="31"/>
      <c r="T274" s="31"/>
      <c r="U274" s="31"/>
      <c r="V274" s="31"/>
    </row>
    <row r="275" spans="1:22" x14ac:dyDescent="0.2">
      <c r="A275" s="37"/>
      <c r="B275" s="43"/>
      <c r="C275" s="37"/>
      <c r="D275" s="37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S275" s="31"/>
      <c r="T275" s="31"/>
      <c r="U275" s="31"/>
      <c r="V275" s="31"/>
    </row>
    <row r="276" spans="1:22" x14ac:dyDescent="0.2">
      <c r="A276" s="37"/>
      <c r="B276" s="43"/>
      <c r="C276" s="37"/>
      <c r="D276" s="37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S276" s="31"/>
      <c r="T276" s="31"/>
      <c r="U276" s="31"/>
      <c r="V276" s="31"/>
    </row>
    <row r="277" spans="1:22" x14ac:dyDescent="0.2">
      <c r="A277" s="37"/>
      <c r="B277" s="43"/>
      <c r="C277" s="37"/>
      <c r="D277" s="37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S277" s="31"/>
      <c r="T277" s="31"/>
      <c r="U277" s="31"/>
      <c r="V277" s="31"/>
    </row>
    <row r="278" spans="1:22" x14ac:dyDescent="0.2">
      <c r="A278" s="37"/>
      <c r="B278" s="43"/>
      <c r="C278" s="37"/>
      <c r="D278" s="37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S278" s="31"/>
      <c r="T278" s="31"/>
      <c r="U278" s="31"/>
      <c r="V278" s="31"/>
    </row>
    <row r="279" spans="1:22" x14ac:dyDescent="0.2">
      <c r="A279" s="37"/>
      <c r="B279" s="43"/>
      <c r="C279" s="37"/>
      <c r="D279" s="37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S279" s="31"/>
      <c r="T279" s="31"/>
      <c r="U279" s="31"/>
      <c r="V279" s="31"/>
    </row>
    <row r="280" spans="1:22" x14ac:dyDescent="0.2">
      <c r="A280" s="37"/>
      <c r="B280" s="43"/>
      <c r="C280" s="37"/>
      <c r="D280" s="37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S280" s="31"/>
      <c r="T280" s="31"/>
      <c r="U280" s="31"/>
      <c r="V280" s="31"/>
    </row>
    <row r="281" spans="1:22" x14ac:dyDescent="0.2">
      <c r="A281" s="37"/>
      <c r="B281" s="43"/>
      <c r="C281" s="37"/>
      <c r="D281" s="37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S281" s="31"/>
      <c r="T281" s="31"/>
      <c r="U281" s="31"/>
      <c r="V281" s="31"/>
    </row>
    <row r="282" spans="1:22" x14ac:dyDescent="0.2">
      <c r="A282" s="37"/>
      <c r="B282" s="43"/>
      <c r="C282" s="37"/>
      <c r="D282" s="37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S282" s="31"/>
      <c r="T282" s="31"/>
      <c r="U282" s="31"/>
      <c r="V282" s="31"/>
    </row>
    <row r="283" spans="1:22" x14ac:dyDescent="0.2">
      <c r="A283" s="37"/>
      <c r="B283" s="43"/>
      <c r="C283" s="37"/>
      <c r="D283" s="37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S283" s="31"/>
      <c r="T283" s="31"/>
      <c r="U283" s="31"/>
      <c r="V283" s="31"/>
    </row>
    <row r="284" spans="1:22" x14ac:dyDescent="0.2">
      <c r="A284" s="37"/>
      <c r="B284" s="43"/>
      <c r="C284" s="37"/>
      <c r="D284" s="37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S284" s="31"/>
      <c r="T284" s="31"/>
      <c r="U284" s="31"/>
      <c r="V284" s="31"/>
    </row>
    <row r="285" spans="1:22" x14ac:dyDescent="0.2">
      <c r="A285" s="37"/>
      <c r="B285" s="43"/>
      <c r="C285" s="37"/>
      <c r="D285" s="37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S285" s="31"/>
      <c r="T285" s="31"/>
      <c r="U285" s="31"/>
      <c r="V285" s="31"/>
    </row>
    <row r="286" spans="1:22" x14ac:dyDescent="0.2">
      <c r="A286" s="37"/>
      <c r="B286" s="43"/>
      <c r="C286" s="37"/>
      <c r="D286" s="37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S286" s="31"/>
      <c r="T286" s="31"/>
      <c r="U286" s="31"/>
      <c r="V286" s="31"/>
    </row>
    <row r="287" spans="1:22" x14ac:dyDescent="0.2">
      <c r="A287" s="37"/>
      <c r="B287" s="43"/>
      <c r="C287" s="37"/>
      <c r="D287" s="37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S287" s="31"/>
      <c r="T287" s="31"/>
      <c r="U287" s="31"/>
      <c r="V287" s="31"/>
    </row>
    <row r="288" spans="1:22" x14ac:dyDescent="0.2">
      <c r="A288" s="37"/>
      <c r="B288" s="43"/>
      <c r="C288" s="37"/>
      <c r="D288" s="37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S288" s="31"/>
      <c r="T288" s="31"/>
      <c r="U288" s="31"/>
      <c r="V288" s="31"/>
    </row>
    <row r="289" spans="1:22" x14ac:dyDescent="0.2">
      <c r="A289" s="37"/>
      <c r="B289" s="43"/>
      <c r="C289" s="37"/>
      <c r="D289" s="37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S289" s="31"/>
      <c r="T289" s="31"/>
      <c r="U289" s="31"/>
      <c r="V289" s="31"/>
    </row>
    <row r="290" spans="1:22" x14ac:dyDescent="0.2">
      <c r="A290" s="37"/>
      <c r="B290" s="43"/>
      <c r="C290" s="37"/>
      <c r="D290" s="37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S290" s="31"/>
      <c r="T290" s="31"/>
      <c r="U290" s="31"/>
      <c r="V290" s="31"/>
    </row>
    <row r="291" spans="1:22" x14ac:dyDescent="0.2">
      <c r="A291" s="37"/>
      <c r="B291" s="43"/>
      <c r="C291" s="37"/>
      <c r="D291" s="37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S291" s="31"/>
      <c r="T291" s="31"/>
      <c r="U291" s="31"/>
      <c r="V291" s="31"/>
    </row>
    <row r="292" spans="1:22" x14ac:dyDescent="0.2">
      <c r="A292" s="37"/>
      <c r="B292" s="43"/>
      <c r="C292" s="37"/>
      <c r="D292" s="37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S292" s="31"/>
      <c r="T292" s="31"/>
      <c r="U292" s="31"/>
      <c r="V292" s="31"/>
    </row>
    <row r="293" spans="1:22" x14ac:dyDescent="0.2">
      <c r="A293" s="37"/>
      <c r="B293" s="43"/>
      <c r="C293" s="37"/>
      <c r="D293" s="37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S293" s="31"/>
      <c r="T293" s="31"/>
      <c r="U293" s="31"/>
      <c r="V293" s="31"/>
    </row>
    <row r="294" spans="1:22" x14ac:dyDescent="0.2">
      <c r="A294" s="37"/>
      <c r="B294" s="43"/>
      <c r="C294" s="37"/>
      <c r="D294" s="37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S294" s="31"/>
      <c r="T294" s="31"/>
      <c r="U294" s="31"/>
      <c r="V294" s="31"/>
    </row>
    <row r="295" spans="1:22" x14ac:dyDescent="0.2">
      <c r="A295" s="37"/>
      <c r="B295" s="43"/>
      <c r="C295" s="37"/>
      <c r="D295" s="37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S295" s="31"/>
      <c r="T295" s="31"/>
      <c r="U295" s="31"/>
      <c r="V295" s="31"/>
    </row>
    <row r="296" spans="1:22" x14ac:dyDescent="0.2">
      <c r="A296" s="37"/>
      <c r="B296" s="43"/>
      <c r="C296" s="37"/>
      <c r="D296" s="37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S296" s="31"/>
      <c r="T296" s="31"/>
      <c r="U296" s="31"/>
      <c r="V296" s="31"/>
    </row>
    <row r="297" spans="1:22" x14ac:dyDescent="0.2">
      <c r="A297" s="37"/>
      <c r="B297" s="43"/>
      <c r="C297" s="37"/>
      <c r="D297" s="37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S297" s="31"/>
      <c r="T297" s="31"/>
      <c r="U297" s="31"/>
      <c r="V297" s="31"/>
    </row>
    <row r="298" spans="1:22" x14ac:dyDescent="0.2">
      <c r="A298" s="37"/>
      <c r="B298" s="43"/>
      <c r="C298" s="37"/>
      <c r="D298" s="37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S298" s="31"/>
      <c r="T298" s="31"/>
      <c r="U298" s="31"/>
      <c r="V298" s="31"/>
    </row>
    <row r="299" spans="1:22" x14ac:dyDescent="0.2">
      <c r="A299" s="37"/>
      <c r="B299" s="43"/>
      <c r="C299" s="37"/>
      <c r="D299" s="37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S299" s="31"/>
      <c r="T299" s="31"/>
      <c r="U299" s="31"/>
      <c r="V299" s="31"/>
    </row>
    <row r="300" spans="1:22" x14ac:dyDescent="0.2">
      <c r="A300" s="37"/>
      <c r="B300" s="43"/>
      <c r="C300" s="37"/>
      <c r="D300" s="37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S300" s="31"/>
      <c r="T300" s="31"/>
      <c r="U300" s="31"/>
      <c r="V300" s="31"/>
    </row>
    <row r="301" spans="1:22" x14ac:dyDescent="0.2">
      <c r="A301" s="37"/>
      <c r="B301" s="43"/>
      <c r="C301" s="37"/>
      <c r="D301" s="37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S301" s="31"/>
      <c r="T301" s="31"/>
      <c r="U301" s="31"/>
      <c r="V301" s="31"/>
    </row>
    <row r="302" spans="1:22" x14ac:dyDescent="0.2">
      <c r="A302" s="37"/>
      <c r="B302" s="43"/>
      <c r="C302" s="37"/>
      <c r="D302" s="37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S302" s="31"/>
      <c r="T302" s="31"/>
      <c r="U302" s="31"/>
      <c r="V302" s="31"/>
    </row>
    <row r="303" spans="1:22" x14ac:dyDescent="0.2">
      <c r="A303" s="37"/>
      <c r="B303" s="43"/>
      <c r="C303" s="37"/>
      <c r="D303" s="37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S303" s="31"/>
      <c r="T303" s="31"/>
      <c r="U303" s="31"/>
      <c r="V303" s="31"/>
    </row>
    <row r="304" spans="1:22" x14ac:dyDescent="0.2">
      <c r="A304" s="37"/>
      <c r="B304" s="43"/>
      <c r="C304" s="37"/>
      <c r="D304" s="37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S304" s="31"/>
      <c r="T304" s="31"/>
      <c r="U304" s="31"/>
      <c r="V304" s="31"/>
    </row>
    <row r="305" spans="1:22" x14ac:dyDescent="0.2">
      <c r="A305" s="37"/>
      <c r="B305" s="43"/>
      <c r="C305" s="37"/>
      <c r="D305" s="37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S305" s="31"/>
      <c r="T305" s="31"/>
      <c r="U305" s="31"/>
      <c r="V305" s="31"/>
    </row>
    <row r="306" spans="1:22" x14ac:dyDescent="0.2">
      <c r="A306" s="37"/>
      <c r="B306" s="43"/>
      <c r="C306" s="37"/>
      <c r="D306" s="37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S306" s="31"/>
      <c r="T306" s="31"/>
      <c r="U306" s="31"/>
      <c r="V306" s="31"/>
    </row>
    <row r="307" spans="1:22" x14ac:dyDescent="0.2">
      <c r="A307" s="37"/>
      <c r="B307" s="43"/>
      <c r="C307" s="37"/>
      <c r="D307" s="37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S307" s="31"/>
      <c r="T307" s="31"/>
      <c r="U307" s="31"/>
      <c r="V307" s="31"/>
    </row>
    <row r="308" spans="1:22" x14ac:dyDescent="0.2">
      <c r="A308" s="37"/>
      <c r="B308" s="43"/>
      <c r="C308" s="37"/>
      <c r="D308" s="37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S308" s="31"/>
      <c r="T308" s="31"/>
      <c r="U308" s="31"/>
      <c r="V308" s="31"/>
    </row>
    <row r="309" spans="1:22" x14ac:dyDescent="0.2">
      <c r="A309" s="37"/>
      <c r="B309" s="43"/>
      <c r="C309" s="37"/>
      <c r="D309" s="37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S309" s="31"/>
      <c r="T309" s="31"/>
      <c r="U309" s="31"/>
      <c r="V309" s="31"/>
    </row>
    <row r="310" spans="1:22" x14ac:dyDescent="0.2">
      <c r="A310" s="37"/>
      <c r="B310" s="43"/>
      <c r="C310" s="37"/>
      <c r="D310" s="37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S310" s="31"/>
      <c r="T310" s="31"/>
      <c r="U310" s="31"/>
      <c r="V310" s="31"/>
    </row>
    <row r="311" spans="1:22" x14ac:dyDescent="0.2">
      <c r="A311" s="37"/>
      <c r="B311" s="43"/>
      <c r="C311" s="37"/>
      <c r="D311" s="37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S311" s="31"/>
      <c r="T311" s="31"/>
      <c r="U311" s="31"/>
      <c r="V311" s="31"/>
    </row>
    <row r="312" spans="1:22" x14ac:dyDescent="0.2">
      <c r="A312" s="37"/>
      <c r="B312" s="43"/>
      <c r="C312" s="37"/>
      <c r="D312" s="37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S312" s="31"/>
      <c r="T312" s="31"/>
      <c r="U312" s="31"/>
      <c r="V312" s="31"/>
    </row>
    <row r="313" spans="1:22" x14ac:dyDescent="0.2">
      <c r="A313" s="37"/>
      <c r="B313" s="43"/>
      <c r="C313" s="37"/>
      <c r="D313" s="37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S313" s="31"/>
      <c r="T313" s="31"/>
      <c r="U313" s="31"/>
      <c r="V313" s="31"/>
    </row>
    <row r="314" spans="1:22" x14ac:dyDescent="0.2">
      <c r="A314" s="37"/>
      <c r="B314" s="43"/>
      <c r="C314" s="37"/>
      <c r="D314" s="37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S314" s="31"/>
      <c r="T314" s="31"/>
      <c r="U314" s="31"/>
      <c r="V314" s="31"/>
    </row>
    <row r="315" spans="1:22" x14ac:dyDescent="0.2">
      <c r="A315" s="37"/>
      <c r="B315" s="43"/>
      <c r="C315" s="37"/>
      <c r="D315" s="37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S315" s="31"/>
      <c r="T315" s="31"/>
      <c r="U315" s="31"/>
      <c r="V315" s="31"/>
    </row>
    <row r="316" spans="1:22" x14ac:dyDescent="0.2">
      <c r="A316" s="37"/>
      <c r="B316" s="43"/>
      <c r="C316" s="37"/>
      <c r="D316" s="37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S316" s="31"/>
      <c r="T316" s="31"/>
      <c r="U316" s="31"/>
      <c r="V316" s="31"/>
    </row>
    <row r="317" spans="1:22" x14ac:dyDescent="0.2">
      <c r="A317" s="37"/>
      <c r="B317" s="43"/>
      <c r="C317" s="37"/>
      <c r="D317" s="37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S317" s="31"/>
      <c r="T317" s="31"/>
      <c r="U317" s="31"/>
      <c r="V317" s="31"/>
    </row>
    <row r="318" spans="1:22" x14ac:dyDescent="0.2">
      <c r="A318" s="37"/>
      <c r="B318" s="43"/>
      <c r="C318" s="37"/>
      <c r="D318" s="37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S318" s="31"/>
      <c r="T318" s="31"/>
      <c r="U318" s="31"/>
      <c r="V318" s="31"/>
    </row>
    <row r="319" spans="1:22" x14ac:dyDescent="0.2">
      <c r="A319" s="37"/>
      <c r="B319" s="43"/>
      <c r="C319" s="37"/>
      <c r="D319" s="37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S319" s="31"/>
      <c r="T319" s="31"/>
      <c r="U319" s="31"/>
      <c r="V319" s="31"/>
    </row>
    <row r="320" spans="1:22" x14ac:dyDescent="0.2">
      <c r="A320" s="37"/>
      <c r="B320" s="43"/>
      <c r="C320" s="37"/>
      <c r="D320" s="37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S320" s="31"/>
      <c r="T320" s="31"/>
      <c r="U320" s="31"/>
      <c r="V320" s="31"/>
    </row>
    <row r="321" spans="1:22" x14ac:dyDescent="0.2">
      <c r="A321" s="37"/>
      <c r="B321" s="43"/>
      <c r="C321" s="37"/>
      <c r="D321" s="37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S321" s="31"/>
      <c r="T321" s="31"/>
      <c r="U321" s="31"/>
      <c r="V321" s="31"/>
    </row>
    <row r="322" spans="1:22" x14ac:dyDescent="0.2">
      <c r="A322" s="37"/>
      <c r="B322" s="43"/>
      <c r="C322" s="37"/>
      <c r="D322" s="37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S322" s="31"/>
      <c r="T322" s="31"/>
      <c r="U322" s="31"/>
      <c r="V322" s="31"/>
    </row>
    <row r="323" spans="1:22" x14ac:dyDescent="0.2">
      <c r="A323" s="37"/>
      <c r="B323" s="43"/>
      <c r="C323" s="37"/>
      <c r="D323" s="37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S323" s="31"/>
      <c r="T323" s="31"/>
      <c r="U323" s="31"/>
      <c r="V323" s="31"/>
    </row>
    <row r="324" spans="1:22" x14ac:dyDescent="0.2">
      <c r="A324" s="37"/>
      <c r="B324" s="43"/>
      <c r="C324" s="37"/>
      <c r="D324" s="37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S324" s="31"/>
      <c r="T324" s="31"/>
      <c r="U324" s="31"/>
      <c r="V324" s="31"/>
    </row>
    <row r="325" spans="1:22" x14ac:dyDescent="0.2">
      <c r="A325" s="37"/>
      <c r="B325" s="43"/>
      <c r="C325" s="37"/>
      <c r="D325" s="37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S325" s="31"/>
      <c r="T325" s="31"/>
      <c r="U325" s="31"/>
      <c r="V325" s="31"/>
    </row>
    <row r="326" spans="1:22" x14ac:dyDescent="0.2">
      <c r="A326" s="37"/>
      <c r="B326" s="43"/>
      <c r="C326" s="37"/>
      <c r="D326" s="37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S326" s="31"/>
      <c r="T326" s="31"/>
      <c r="U326" s="31"/>
      <c r="V326" s="31"/>
    </row>
    <row r="327" spans="1:22" x14ac:dyDescent="0.2">
      <c r="A327" s="37"/>
      <c r="B327" s="43"/>
      <c r="C327" s="37"/>
      <c r="D327" s="37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S327" s="31"/>
      <c r="T327" s="31"/>
      <c r="U327" s="31"/>
      <c r="V327" s="31"/>
    </row>
    <row r="328" spans="1:22" x14ac:dyDescent="0.2">
      <c r="A328" s="37"/>
      <c r="B328" s="43"/>
      <c r="C328" s="37"/>
      <c r="D328" s="37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S328" s="31"/>
      <c r="T328" s="31"/>
      <c r="U328" s="31"/>
      <c r="V328" s="31"/>
    </row>
    <row r="329" spans="1:22" x14ac:dyDescent="0.2">
      <c r="A329" s="37"/>
      <c r="B329" s="43"/>
      <c r="C329" s="37"/>
      <c r="D329" s="37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S329" s="31"/>
      <c r="T329" s="31"/>
      <c r="U329" s="31"/>
      <c r="V329" s="31"/>
    </row>
    <row r="330" spans="1:22" x14ac:dyDescent="0.2">
      <c r="A330" s="37"/>
      <c r="B330" s="43"/>
      <c r="C330" s="37"/>
      <c r="D330" s="37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S330" s="31"/>
      <c r="T330" s="31"/>
      <c r="U330" s="31"/>
      <c r="V330" s="31"/>
    </row>
    <row r="331" spans="1:22" x14ac:dyDescent="0.2">
      <c r="A331" s="37"/>
      <c r="B331" s="43"/>
      <c r="C331" s="37"/>
      <c r="D331" s="37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S331" s="31"/>
      <c r="T331" s="31"/>
      <c r="U331" s="31"/>
      <c r="V331" s="31"/>
    </row>
    <row r="332" spans="1:22" x14ac:dyDescent="0.2">
      <c r="A332" s="37"/>
      <c r="B332" s="43"/>
      <c r="C332" s="37"/>
      <c r="D332" s="37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S332" s="31"/>
      <c r="T332" s="31"/>
      <c r="U332" s="31"/>
      <c r="V332" s="31"/>
    </row>
    <row r="333" spans="1:22" x14ac:dyDescent="0.2">
      <c r="A333" s="37"/>
      <c r="B333" s="43"/>
      <c r="C333" s="37"/>
      <c r="D333" s="37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S333" s="31"/>
      <c r="T333" s="31"/>
      <c r="U333" s="31"/>
      <c r="V333" s="31"/>
    </row>
    <row r="334" spans="1:22" x14ac:dyDescent="0.2">
      <c r="A334" s="37"/>
      <c r="B334" s="43"/>
      <c r="C334" s="37"/>
      <c r="D334" s="37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S334" s="31"/>
      <c r="T334" s="31"/>
      <c r="U334" s="31"/>
      <c r="V334" s="31"/>
    </row>
    <row r="335" spans="1:22" x14ac:dyDescent="0.2">
      <c r="A335" s="37"/>
      <c r="B335" s="43"/>
      <c r="C335" s="37"/>
      <c r="D335" s="37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S335" s="31"/>
      <c r="T335" s="31"/>
      <c r="U335" s="31"/>
      <c r="V335" s="31"/>
    </row>
    <row r="336" spans="1:22" x14ac:dyDescent="0.2">
      <c r="A336" s="37"/>
      <c r="B336" s="43"/>
      <c r="C336" s="37"/>
      <c r="D336" s="37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S336" s="31"/>
      <c r="T336" s="31"/>
      <c r="U336" s="31"/>
      <c r="V336" s="31"/>
    </row>
    <row r="337" spans="1:22" x14ac:dyDescent="0.2">
      <c r="A337" s="37"/>
      <c r="B337" s="43"/>
      <c r="C337" s="37"/>
      <c r="D337" s="37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S337" s="31"/>
      <c r="T337" s="31"/>
      <c r="U337" s="31"/>
      <c r="V337" s="31"/>
    </row>
    <row r="338" spans="1:22" x14ac:dyDescent="0.2">
      <c r="A338" s="37"/>
      <c r="B338" s="43"/>
      <c r="C338" s="37"/>
      <c r="D338" s="37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S338" s="31"/>
      <c r="T338" s="31"/>
      <c r="U338" s="31"/>
      <c r="V338" s="31"/>
    </row>
    <row r="339" spans="1:22" x14ac:dyDescent="0.2">
      <c r="A339" s="37"/>
      <c r="B339" s="43"/>
      <c r="C339" s="37"/>
      <c r="D339" s="37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S339" s="31"/>
      <c r="T339" s="31"/>
      <c r="U339" s="31"/>
      <c r="V339" s="31"/>
    </row>
    <row r="340" spans="1:22" x14ac:dyDescent="0.2">
      <c r="A340" s="37"/>
      <c r="B340" s="43"/>
      <c r="C340" s="37"/>
      <c r="D340" s="37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S340" s="31"/>
      <c r="T340" s="31"/>
      <c r="U340" s="31"/>
      <c r="V340" s="31"/>
    </row>
    <row r="341" spans="1:22" x14ac:dyDescent="0.2">
      <c r="A341" s="37"/>
      <c r="B341" s="43"/>
      <c r="C341" s="37"/>
      <c r="D341" s="37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S341" s="31"/>
      <c r="T341" s="31"/>
      <c r="U341" s="31"/>
      <c r="V341" s="31"/>
    </row>
    <row r="342" spans="1:22" x14ac:dyDescent="0.2">
      <c r="A342" s="37"/>
      <c r="B342" s="43"/>
      <c r="C342" s="37"/>
      <c r="D342" s="37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S342" s="31"/>
      <c r="T342" s="31"/>
      <c r="U342" s="31"/>
      <c r="V342" s="31"/>
    </row>
    <row r="343" spans="1:22" x14ac:dyDescent="0.2">
      <c r="A343" s="37"/>
      <c r="B343" s="43"/>
      <c r="C343" s="37"/>
      <c r="D343" s="37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S343" s="31"/>
      <c r="T343" s="31"/>
      <c r="U343" s="31"/>
      <c r="V343" s="31"/>
    </row>
    <row r="344" spans="1:22" x14ac:dyDescent="0.2">
      <c r="A344" s="37"/>
      <c r="B344" s="43"/>
      <c r="C344" s="37"/>
      <c r="D344" s="37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S344" s="31"/>
      <c r="T344" s="31"/>
      <c r="U344" s="31"/>
      <c r="V344" s="31"/>
    </row>
    <row r="345" spans="1:22" x14ac:dyDescent="0.2">
      <c r="A345" s="37"/>
      <c r="B345" s="43"/>
      <c r="C345" s="37"/>
      <c r="D345" s="37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S345" s="31"/>
      <c r="T345" s="31"/>
      <c r="U345" s="31"/>
      <c r="V345" s="31"/>
    </row>
    <row r="346" spans="1:22" x14ac:dyDescent="0.2">
      <c r="A346" s="37"/>
      <c r="B346" s="43"/>
      <c r="C346" s="37"/>
      <c r="D346" s="37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S346" s="31"/>
      <c r="T346" s="31"/>
      <c r="U346" s="31"/>
      <c r="V346" s="31"/>
    </row>
    <row r="347" spans="1:22" x14ac:dyDescent="0.2">
      <c r="A347" s="37"/>
      <c r="B347" s="43"/>
      <c r="C347" s="37"/>
      <c r="D347" s="37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S347" s="31"/>
      <c r="T347" s="31"/>
      <c r="U347" s="31"/>
      <c r="V347" s="31"/>
    </row>
    <row r="348" spans="1:22" x14ac:dyDescent="0.2">
      <c r="A348" s="37"/>
      <c r="B348" s="43"/>
      <c r="C348" s="37"/>
      <c r="D348" s="37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S348" s="31"/>
      <c r="T348" s="31"/>
      <c r="U348" s="31"/>
      <c r="V348" s="31"/>
    </row>
    <row r="349" spans="1:22" x14ac:dyDescent="0.2">
      <c r="A349" s="37"/>
      <c r="B349" s="43"/>
      <c r="C349" s="37"/>
      <c r="D349" s="37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S349" s="31"/>
      <c r="T349" s="31"/>
      <c r="U349" s="31"/>
      <c r="V349" s="31"/>
    </row>
    <row r="350" spans="1:22" x14ac:dyDescent="0.2">
      <c r="A350" s="37"/>
      <c r="B350" s="43"/>
      <c r="C350" s="37"/>
      <c r="D350" s="37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S350" s="31"/>
      <c r="T350" s="31"/>
      <c r="U350" s="31"/>
      <c r="V350" s="31"/>
    </row>
    <row r="351" spans="1:22" x14ac:dyDescent="0.2">
      <c r="A351" s="37"/>
      <c r="B351" s="43"/>
      <c r="C351" s="37"/>
      <c r="D351" s="37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S351" s="31"/>
      <c r="T351" s="31"/>
      <c r="U351" s="31"/>
      <c r="V351" s="31"/>
    </row>
    <row r="352" spans="1:22" x14ac:dyDescent="0.2">
      <c r="A352" s="37"/>
      <c r="B352" s="43"/>
      <c r="C352" s="37"/>
      <c r="D352" s="37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S352" s="31"/>
      <c r="T352" s="31"/>
      <c r="U352" s="31"/>
      <c r="V352" s="31"/>
    </row>
    <row r="353" spans="1:22" x14ac:dyDescent="0.2">
      <c r="A353" s="37"/>
      <c r="B353" s="43"/>
      <c r="C353" s="37"/>
      <c r="D353" s="37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S353" s="31"/>
      <c r="T353" s="31"/>
      <c r="U353" s="31"/>
      <c r="V353" s="31"/>
    </row>
    <row r="354" spans="1:22" x14ac:dyDescent="0.2">
      <c r="A354" s="37"/>
      <c r="B354" s="43"/>
      <c r="C354" s="37"/>
      <c r="D354" s="37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S354" s="31"/>
      <c r="T354" s="31"/>
      <c r="U354" s="31"/>
      <c r="V354" s="31"/>
    </row>
    <row r="355" spans="1:22" x14ac:dyDescent="0.2">
      <c r="A355" s="37"/>
      <c r="B355" s="43"/>
      <c r="C355" s="37"/>
      <c r="D355" s="37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S355" s="31"/>
      <c r="T355" s="31"/>
      <c r="U355" s="31"/>
      <c r="V355" s="31"/>
    </row>
    <row r="356" spans="1:22" x14ac:dyDescent="0.2">
      <c r="A356" s="37"/>
      <c r="B356" s="43"/>
      <c r="C356" s="37"/>
      <c r="D356" s="37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S356" s="31"/>
      <c r="T356" s="31"/>
      <c r="U356" s="31"/>
      <c r="V356" s="31"/>
    </row>
    <row r="357" spans="1:22" x14ac:dyDescent="0.2">
      <c r="A357" s="37"/>
      <c r="B357" s="43"/>
      <c r="C357" s="37"/>
      <c r="D357" s="37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S357" s="31"/>
      <c r="T357" s="31"/>
      <c r="U357" s="31"/>
      <c r="V357" s="31"/>
    </row>
    <row r="358" spans="1:22" x14ac:dyDescent="0.2">
      <c r="A358" s="37"/>
      <c r="B358" s="43"/>
      <c r="C358" s="37"/>
      <c r="D358" s="37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S358" s="31"/>
      <c r="T358" s="31"/>
      <c r="U358" s="31"/>
      <c r="V358" s="31"/>
    </row>
    <row r="359" spans="1:22" x14ac:dyDescent="0.2">
      <c r="A359" s="37"/>
      <c r="B359" s="43"/>
      <c r="C359" s="37"/>
      <c r="D359" s="37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S359" s="31"/>
      <c r="T359" s="31"/>
      <c r="U359" s="31"/>
      <c r="V359" s="31"/>
    </row>
    <row r="360" spans="1:22" x14ac:dyDescent="0.2">
      <c r="A360" s="37"/>
      <c r="B360" s="43"/>
      <c r="C360" s="37"/>
      <c r="D360" s="37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S360" s="31"/>
      <c r="T360" s="31"/>
      <c r="U360" s="31"/>
      <c r="V360" s="31"/>
    </row>
    <row r="361" spans="1:22" x14ac:dyDescent="0.2">
      <c r="A361" s="37"/>
      <c r="B361" s="43"/>
      <c r="C361" s="37"/>
      <c r="D361" s="37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S361" s="31"/>
      <c r="T361" s="31"/>
      <c r="U361" s="31"/>
      <c r="V361" s="31"/>
    </row>
    <row r="362" spans="1:22" x14ac:dyDescent="0.2">
      <c r="A362" s="37"/>
      <c r="B362" s="43"/>
      <c r="C362" s="37"/>
      <c r="D362" s="37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S362" s="31"/>
      <c r="T362" s="31"/>
      <c r="U362" s="31"/>
      <c r="V362" s="31"/>
    </row>
    <row r="363" spans="1:22" x14ac:dyDescent="0.2">
      <c r="A363" s="37"/>
      <c r="B363" s="43"/>
      <c r="C363" s="37"/>
      <c r="D363" s="37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S363" s="31"/>
      <c r="T363" s="31"/>
      <c r="U363" s="31"/>
      <c r="V363" s="31"/>
    </row>
    <row r="364" spans="1:22" x14ac:dyDescent="0.2">
      <c r="A364" s="37"/>
      <c r="B364" s="43"/>
      <c r="C364" s="37"/>
      <c r="D364" s="37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S364" s="31"/>
      <c r="T364" s="31"/>
      <c r="U364" s="31"/>
      <c r="V364" s="31"/>
    </row>
    <row r="365" spans="1:22" x14ac:dyDescent="0.2">
      <c r="A365" s="37"/>
      <c r="B365" s="43"/>
      <c r="C365" s="37"/>
      <c r="D365" s="37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S365" s="31"/>
      <c r="T365" s="31"/>
      <c r="U365" s="31"/>
      <c r="V365" s="31"/>
    </row>
    <row r="366" spans="1:22" x14ac:dyDescent="0.2">
      <c r="A366" s="37"/>
      <c r="B366" s="43"/>
      <c r="C366" s="37"/>
      <c r="D366" s="37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S366" s="31"/>
      <c r="T366" s="31"/>
      <c r="U366" s="31"/>
      <c r="V366" s="31"/>
    </row>
    <row r="367" spans="1:22" x14ac:dyDescent="0.2">
      <c r="A367" s="37"/>
      <c r="B367" s="43"/>
      <c r="C367" s="37"/>
      <c r="D367" s="37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S367" s="31"/>
      <c r="T367" s="31"/>
      <c r="U367" s="31"/>
      <c r="V367" s="31"/>
    </row>
    <row r="368" spans="1:22" x14ac:dyDescent="0.2">
      <c r="A368" s="37"/>
      <c r="B368" s="43"/>
      <c r="C368" s="37"/>
      <c r="D368" s="37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S368" s="31"/>
      <c r="T368" s="31"/>
      <c r="U368" s="31"/>
      <c r="V368" s="31"/>
    </row>
    <row r="369" spans="1:22" x14ac:dyDescent="0.2">
      <c r="A369" s="37"/>
      <c r="B369" s="43"/>
      <c r="C369" s="37"/>
      <c r="D369" s="37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S369" s="31"/>
      <c r="T369" s="31"/>
      <c r="U369" s="31"/>
      <c r="V369" s="31"/>
    </row>
    <row r="370" spans="1:22" x14ac:dyDescent="0.2">
      <c r="A370" s="37"/>
      <c r="B370" s="43"/>
      <c r="C370" s="37"/>
      <c r="D370" s="37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S370" s="31"/>
      <c r="T370" s="31"/>
      <c r="U370" s="31"/>
      <c r="V370" s="31"/>
    </row>
    <row r="371" spans="1:22" x14ac:dyDescent="0.2">
      <c r="A371" s="37"/>
      <c r="B371" s="43"/>
      <c r="C371" s="37"/>
      <c r="D371" s="37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S371" s="31"/>
      <c r="T371" s="31"/>
      <c r="U371" s="31"/>
      <c r="V371" s="31"/>
    </row>
    <row r="372" spans="1:22" x14ac:dyDescent="0.2">
      <c r="A372" s="37"/>
      <c r="B372" s="43"/>
      <c r="C372" s="37"/>
      <c r="D372" s="37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S372" s="31"/>
      <c r="T372" s="31"/>
      <c r="U372" s="31"/>
      <c r="V372" s="31"/>
    </row>
    <row r="373" spans="1:22" x14ac:dyDescent="0.2">
      <c r="A373" s="37"/>
      <c r="B373" s="43"/>
      <c r="C373" s="37"/>
      <c r="D373" s="37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S373" s="31"/>
      <c r="T373" s="31"/>
      <c r="U373" s="31"/>
      <c r="V373" s="31"/>
    </row>
    <row r="374" spans="1:22" x14ac:dyDescent="0.2">
      <c r="A374" s="37"/>
      <c r="B374" s="43"/>
      <c r="C374" s="37"/>
      <c r="D374" s="37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S374" s="31"/>
      <c r="T374" s="31"/>
      <c r="U374" s="31"/>
      <c r="V374" s="31"/>
    </row>
    <row r="375" spans="1:22" x14ac:dyDescent="0.2">
      <c r="A375" s="37"/>
      <c r="B375" s="43"/>
      <c r="C375" s="37"/>
      <c r="D375" s="37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S375" s="31"/>
      <c r="T375" s="31"/>
      <c r="U375" s="31"/>
      <c r="V375" s="31"/>
    </row>
    <row r="376" spans="1:22" x14ac:dyDescent="0.2">
      <c r="A376" s="37"/>
      <c r="B376" s="43"/>
      <c r="C376" s="37"/>
      <c r="D376" s="37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S376" s="31"/>
      <c r="T376" s="31"/>
      <c r="U376" s="31"/>
      <c r="V376" s="31"/>
    </row>
    <row r="377" spans="1:22" x14ac:dyDescent="0.2">
      <c r="A377" s="37"/>
      <c r="B377" s="43"/>
      <c r="C377" s="37"/>
      <c r="D377" s="37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S377" s="31"/>
      <c r="T377" s="31"/>
      <c r="U377" s="31"/>
      <c r="V377" s="31"/>
    </row>
    <row r="378" spans="1:22" x14ac:dyDescent="0.2">
      <c r="A378" s="37"/>
      <c r="B378" s="43"/>
      <c r="C378" s="37"/>
      <c r="D378" s="37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S378" s="31"/>
      <c r="T378" s="31"/>
      <c r="U378" s="31"/>
      <c r="V378" s="31"/>
    </row>
    <row r="379" spans="1:22" x14ac:dyDescent="0.2">
      <c r="A379" s="37"/>
      <c r="B379" s="43"/>
      <c r="C379" s="37"/>
      <c r="D379" s="37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S379" s="31"/>
      <c r="T379" s="31"/>
      <c r="U379" s="31"/>
      <c r="V379" s="31"/>
    </row>
    <row r="380" spans="1:22" x14ac:dyDescent="0.2">
      <c r="A380" s="37"/>
      <c r="B380" s="43"/>
      <c r="C380" s="37"/>
      <c r="D380" s="37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S380" s="31"/>
      <c r="T380" s="31"/>
      <c r="U380" s="31"/>
      <c r="V380" s="31"/>
    </row>
    <row r="381" spans="1:22" x14ac:dyDescent="0.2">
      <c r="A381" s="37"/>
      <c r="B381" s="43"/>
      <c r="C381" s="37"/>
      <c r="D381" s="37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S381" s="31"/>
      <c r="T381" s="31"/>
      <c r="U381" s="31"/>
      <c r="V381" s="31"/>
    </row>
    <row r="382" spans="1:22" x14ac:dyDescent="0.2">
      <c r="A382" s="37"/>
      <c r="B382" s="43"/>
      <c r="C382" s="37"/>
      <c r="D382" s="37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S382" s="31"/>
      <c r="T382" s="31"/>
      <c r="U382" s="31"/>
      <c r="V382" s="31"/>
    </row>
    <row r="383" spans="1:22" x14ac:dyDescent="0.2">
      <c r="A383" s="37"/>
      <c r="B383" s="43"/>
      <c r="C383" s="37"/>
      <c r="D383" s="37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S383" s="31"/>
      <c r="T383" s="31"/>
      <c r="U383" s="31"/>
      <c r="V383" s="31"/>
    </row>
    <row r="384" spans="1:22" x14ac:dyDescent="0.2">
      <c r="A384" s="37"/>
      <c r="B384" s="43"/>
      <c r="C384" s="37"/>
      <c r="D384" s="37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S384" s="31"/>
      <c r="T384" s="31"/>
      <c r="U384" s="31"/>
      <c r="V384" s="31"/>
    </row>
    <row r="385" spans="1:22" x14ac:dyDescent="0.2">
      <c r="A385" s="37"/>
      <c r="B385" s="43"/>
      <c r="C385" s="37"/>
      <c r="D385" s="37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S385" s="31"/>
      <c r="T385" s="31"/>
      <c r="U385" s="31"/>
      <c r="V385" s="31"/>
    </row>
    <row r="386" spans="1:22" x14ac:dyDescent="0.2">
      <c r="A386" s="37"/>
      <c r="B386" s="43"/>
      <c r="C386" s="37"/>
      <c r="D386" s="37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S386" s="31"/>
      <c r="T386" s="31"/>
      <c r="U386" s="31"/>
      <c r="V386" s="31"/>
    </row>
    <row r="387" spans="1:22" x14ac:dyDescent="0.2">
      <c r="A387" s="37"/>
      <c r="B387" s="43"/>
      <c r="C387" s="37"/>
      <c r="D387" s="37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S387" s="31"/>
      <c r="T387" s="31"/>
      <c r="U387" s="31"/>
      <c r="V387" s="31"/>
    </row>
    <row r="388" spans="1:22" x14ac:dyDescent="0.2">
      <c r="A388" s="37"/>
      <c r="B388" s="43"/>
      <c r="C388" s="37"/>
      <c r="D388" s="37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S388" s="31"/>
      <c r="T388" s="31"/>
      <c r="U388" s="31"/>
      <c r="V388" s="31"/>
    </row>
    <row r="389" spans="1:22" x14ac:dyDescent="0.2">
      <c r="A389" s="37"/>
      <c r="B389" s="43"/>
      <c r="C389" s="37"/>
      <c r="D389" s="37"/>
    </row>
    <row r="390" spans="1:22" x14ac:dyDescent="0.2">
      <c r="A390" s="37"/>
      <c r="B390" s="43"/>
      <c r="C390" s="37"/>
      <c r="D390" s="37"/>
    </row>
    <row r="391" spans="1:22" x14ac:dyDescent="0.2">
      <c r="A391" s="37"/>
      <c r="B391" s="43"/>
      <c r="C391" s="37"/>
      <c r="D391" s="37"/>
    </row>
    <row r="392" spans="1:22" x14ac:dyDescent="0.2">
      <c r="A392" s="37"/>
      <c r="B392" s="43"/>
      <c r="C392" s="37"/>
      <c r="D392" s="37"/>
    </row>
    <row r="393" spans="1:22" x14ac:dyDescent="0.2">
      <c r="A393" s="37"/>
      <c r="B393" s="43"/>
      <c r="C393" s="37"/>
      <c r="D393" s="37"/>
    </row>
    <row r="394" spans="1:22" x14ac:dyDescent="0.2">
      <c r="A394" s="37"/>
      <c r="B394" s="43"/>
      <c r="C394" s="37"/>
      <c r="D394" s="37"/>
    </row>
    <row r="395" spans="1:22" x14ac:dyDescent="0.2">
      <c r="A395" s="37"/>
      <c r="B395" s="43"/>
      <c r="C395" s="37"/>
      <c r="D395" s="37"/>
    </row>
    <row r="396" spans="1:22" x14ac:dyDescent="0.2">
      <c r="A396" s="37"/>
      <c r="B396" s="43"/>
      <c r="C396" s="37"/>
      <c r="D396" s="37"/>
    </row>
    <row r="397" spans="1:22" x14ac:dyDescent="0.2">
      <c r="A397" s="37"/>
      <c r="B397" s="43"/>
      <c r="C397" s="37"/>
      <c r="D397" s="37"/>
    </row>
    <row r="398" spans="1:22" x14ac:dyDescent="0.2">
      <c r="A398" s="37"/>
      <c r="B398" s="43"/>
      <c r="C398" s="37"/>
      <c r="D398" s="37"/>
    </row>
    <row r="399" spans="1:22" x14ac:dyDescent="0.2">
      <c r="A399" s="37"/>
      <c r="B399" s="43"/>
      <c r="C399" s="37"/>
      <c r="D399" s="37"/>
    </row>
    <row r="400" spans="1:22" x14ac:dyDescent="0.2">
      <c r="A400" s="37"/>
      <c r="B400" s="43"/>
      <c r="C400" s="37"/>
      <c r="D400" s="37"/>
    </row>
    <row r="401" spans="1:4" x14ac:dyDescent="0.2">
      <c r="A401" s="37"/>
      <c r="B401" s="43"/>
      <c r="C401" s="37"/>
      <c r="D401" s="37"/>
    </row>
    <row r="402" spans="1:4" x14ac:dyDescent="0.2">
      <c r="A402" s="37"/>
      <c r="B402" s="43"/>
      <c r="C402" s="37"/>
      <c r="D402" s="37"/>
    </row>
    <row r="403" spans="1:4" x14ac:dyDescent="0.2">
      <c r="A403" s="37"/>
      <c r="B403" s="43"/>
      <c r="C403" s="37"/>
      <c r="D403" s="37"/>
    </row>
    <row r="404" spans="1:4" x14ac:dyDescent="0.2">
      <c r="A404" s="37"/>
      <c r="B404" s="43"/>
      <c r="C404" s="37"/>
      <c r="D404" s="37"/>
    </row>
  </sheetData>
  <sheetProtection sheet="1"/>
  <phoneticPr fontId="8" type="noConversion"/>
  <hyperlinks>
    <hyperlink ref="H3396" r:id="rId1" display="http://vsolj.cetus-net.org/bulletin.html"/>
    <hyperlink ref="H64878" r:id="rId2" display="http://vsolj.cetus-net.org/bulletin.html"/>
    <hyperlink ref="H64871" r:id="rId3" display="http://vsolj.cetus-net.org/bulletin.html"/>
    <hyperlink ref="AP2368" r:id="rId4" display="http://cdsbib.u-strasbg.fr/cgi-bin/cdsbib?1990RMxAA..21..381G"/>
    <hyperlink ref="AP2371" r:id="rId5" display="http://cdsbib.u-strasbg.fr/cgi-bin/cdsbib?1990RMxAA..21..381G"/>
    <hyperlink ref="AP2369" r:id="rId6" display="http://cdsbib.u-strasbg.fr/cgi-bin/cdsbib?1990RMxAA..21..381G"/>
    <hyperlink ref="AP2347" r:id="rId7" display="http://cdsbib.u-strasbg.fr/cgi-bin/cdsbib?1990RMxAA..21..381G"/>
    <hyperlink ref="I64878" r:id="rId8" display="http://vsolj.cetus-net.org/bulletin.html"/>
    <hyperlink ref="AQ2481" r:id="rId9" display="http://cdsbib.u-strasbg.fr/cgi-bin/cdsbib?1990RMxAA..21..381G"/>
    <hyperlink ref="AQ750" r:id="rId10" display="http://cdsbib.u-strasbg.fr/cgi-bin/cdsbib?1990RMxAA..21..381G"/>
    <hyperlink ref="AQ2482" r:id="rId11" display="http://cdsbib.u-strasbg.fr/cgi-bin/cdsbib?1990RMxAA..21..381G"/>
    <hyperlink ref="H64875" r:id="rId12" display="https://www.aavso.org/ejaavso"/>
    <hyperlink ref="H64970" r:id="rId13" display="http://vsolj.cetus-net.org/bulletin.html"/>
    <hyperlink ref="H64963" r:id="rId14" display="https://www.aavso.org/ejaavso"/>
    <hyperlink ref="AP1821" r:id="rId15" display="http://cdsbib.u-strasbg.fr/cgi-bin/cdsbib?1990RMxAA..21..381G"/>
    <hyperlink ref="AP1818" r:id="rId16" display="http://cdsbib.u-strasbg.fr/cgi-bin/cdsbib?1990RMxAA..21..381G"/>
    <hyperlink ref="AP1820" r:id="rId17" display="http://cdsbib.u-strasbg.fr/cgi-bin/cdsbib?1990RMxAA..21..381G"/>
    <hyperlink ref="AP1796" r:id="rId18" display="http://cdsbib.u-strasbg.fr/cgi-bin/cdsbib?1990RMxAA..21..381G"/>
    <hyperlink ref="I64970" r:id="rId19" display="http://vsolj.cetus-net.org/bulletin.html"/>
    <hyperlink ref="AQ1957" r:id="rId20" display="http://cdsbib.u-strasbg.fr/cgi-bin/cdsbib?1990RMxAA..21..381G"/>
    <hyperlink ref="AQ3601" r:id="rId21" display="http://cdsbib.u-strasbg.fr/cgi-bin/cdsbib?1990RMxAA..21..381G"/>
    <hyperlink ref="AQ1958" r:id="rId22" display="http://cdsbib.u-strasbg.fr/cgi-bin/cdsbib?1990RMxAA..21..381G"/>
    <hyperlink ref="H64967" r:id="rId23" display="https://www.aavso.org/ejaavso"/>
    <hyperlink ref="H2808" r:id="rId24" display="http://vsolj.cetus-net.org/bulletin.html"/>
    <hyperlink ref="AP6046" r:id="rId25" display="http://cdsbib.u-strasbg.fr/cgi-bin/cdsbib?1990RMxAA..21..381G"/>
    <hyperlink ref="AP6049" r:id="rId26" display="http://cdsbib.u-strasbg.fr/cgi-bin/cdsbib?1990RMxAA..21..381G"/>
    <hyperlink ref="AP6047" r:id="rId27" display="http://cdsbib.u-strasbg.fr/cgi-bin/cdsbib?1990RMxAA..21..381G"/>
    <hyperlink ref="AP6025" r:id="rId28" display="http://cdsbib.u-strasbg.fr/cgi-bin/cdsbib?1990RMxAA..21..381G"/>
    <hyperlink ref="I2808" r:id="rId29" display="http://vsolj.cetus-net.org/bulletin.html"/>
    <hyperlink ref="AQ6159" r:id="rId30" display="http://cdsbib.u-strasbg.fr/cgi-bin/cdsbib?1990RMxAA..21..381G"/>
    <hyperlink ref="AQ711" r:id="rId31" display="http://cdsbib.u-strasbg.fr/cgi-bin/cdsbib?1990RMxAA..21..381G"/>
    <hyperlink ref="AQ6160" r:id="rId32" display="http://cdsbib.u-strasbg.fr/cgi-bin/cdsbib?1990RMxAA..21..381G"/>
  </hyperlinks>
  <pageMargins left="0.75" right="0.75" top="1" bottom="1" header="0.5" footer="0.5"/>
  <pageSetup orientation="portrait" verticalDpi="300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2024-01-13T05:28:51Z</dcterms:modified>
</cp:coreProperties>
</file>