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B48EB4CD-DB0C-4A79-937D-82D2F43446F1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D9" i="1"/>
  <c r="C9" i="1"/>
  <c r="F14" i="1"/>
  <c r="F15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<sst xmlns="http://schemas.openxmlformats.org/spreadsheetml/2006/main" count="57" uniqueCount="53">
  <si>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</si>
  <si>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</si>
  <si>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</si>
  <si>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</si>
  <si>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</si>
  <si>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</si>
  <si>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</si>
  <si>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</si>
  <si>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</si>
  <si>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</si>
  <si>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</si>
  <si>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</si>
  <si>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</si>
  <si>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</si>
  <si>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</si>
  <si>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</si>
  <si>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</si>
  <si>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</si>
  <si>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</si>
  <si>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</si>
  <si>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</si>
  <si>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</si>
  <si>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</si>
  <si>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</si>
  <si>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</si>
  <si>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</si>
  <si>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</si>
  <si>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</si>
  <si>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</si>
  <si>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</si>
  <si>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</si>
  <si>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</si>
  <si>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</si>
  <si>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</si>
  <si>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</si>
  <si>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</si>
  <si>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</si>
  <si>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</si>
  <si>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</si>
  <si>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</si>
  <si>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</si>
  <si>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</si>
  <si>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</si>
  <si>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</si>
  <si>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</si>
  <si>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 xml:space="preserve">Mag </t>
  </si>
  <si>
    <t>BAV102 Feb 2025</t>
  </si>
  <si>
    <t>I</t>
  </si>
  <si>
    <t>EA</t>
  </si>
  <si>
    <t>VSX</t>
  </si>
  <si>
    <t>14.24-14.46</t>
  </si>
  <si>
    <t>ASASSN-V J053548.83+370045.2 Aur</t>
  </si>
  <si>
    <t>VSX : Detail for ASASSN-V J053548.83+370045.2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</si>
</sst>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8" applyNumberFormat="1" applyFont="1" applyFill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ASASSNVJ053548.83+370045.2 Aur</a:t>
            </a:r>
            <a:r>
              <a:rPr lang="en-AU" sz="1200" b="1" i="0" u="none" strike="noStrike" baseline="0"/>
              <a:t> </a:t>
            </a:r>
            <a:r>
              <a:rPr lang="en-AU" sz="1200" b="0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4.40829300007223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-0.15920000000187429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-0.15920000000187429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-1211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ASASSNVJ053548.83+370045.2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9043445553557776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-0.15920000000187429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-0.15920000000187429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-1211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73018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57449.771000000001</v>
      </c>
      <c r="D7" s="13" t="s">
        <v>49</v>
      </c>
    </row>
    <row r="8" spans="1:15" ht="12.95" customHeight="1" x14ac:dyDescent="0.2">
      <c r="A8" s="20" t="s">
        <v>3</v>
      </c>
      <c r="C8" s="28">
        <v>2.1488999999999998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1.314616019833809E-4</v>
      </c>
      <c r="D12" s="21"/>
      <c r="E12" s="35" t="s">
        <v>45</v>
      </c>
      <c r="F12" s="36" t="s">
        <v>50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60845.808888541666</v>
      </c>
    </row>
    <row r="15" spans="1:15" ht="12.95" customHeight="1" x14ac:dyDescent="0.2">
      <c r="A15" s="17" t="s">
        <v>17</v>
      </c>
      <c r="C15" s="18">
        <f ca="1">(C7+C11)+(C8+C12)*INT(MAX(F21:F3533))</f>
        <v>57449.771000000001</v>
      </c>
      <c r="E15" s="37" t="s">
        <v>33</v>
      </c>
      <c r="F15" s="39">
        <f ca="1">ROUND(2*(F14-$C$7)/$C$8,0)/2+F13</f>
        <v>1581.5</v>
      </c>
    </row>
    <row r="16" spans="1:15" ht="12.95" customHeight="1" x14ac:dyDescent="0.2">
      <c r="A16" s="17" t="s">
        <v>4</v>
      </c>
      <c r="C16" s="18">
        <f ca="1">+C8+C12</f>
        <v>2.1490314616019832</v>
      </c>
      <c r="E16" s="37" t="s">
        <v>34</v>
      </c>
      <c r="F16" s="39">
        <f ca="1">ROUND(2*(F14-$C$15)/$C$16,0)/2+F13</f>
        <v>1581.5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45830.360089856877</v>
      </c>
    </row>
    <row r="18" spans="1:21" ht="12.95" customHeight="1" thickTop="1" thickBot="1" x14ac:dyDescent="0.25">
      <c r="A18" s="17" t="s">
        <v>5</v>
      </c>
      <c r="C18" s="24">
        <f ca="1">+C15</f>
        <v>57449.771000000001</v>
      </c>
      <c r="D18" s="25">
        <f ca="1">+C16</f>
        <v>2.1490314616019832</v>
      </c>
      <c r="E18" s="42" t="s">
        <v>44</v>
      </c>
      <c r="F18" s="41">
        <f ca="1">+($C$15+$C$16*$F$16)-($C$16/2)-15018.5-$C$5/24</f>
        <v>45829.285574126079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">
        <v>49</v>
      </c>
      <c r="B21" s="21"/>
      <c r="C21" s="22">
        <v>57449.771000000001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42431.271000000001</v>
      </c>
    </row>
    <row r="22" spans="1:21" ht="12.95" customHeight="1" x14ac:dyDescent="0.2">
      <c r="A22" s="45" t="s">
        <v>46</v>
      </c>
      <c r="B22" s="46" t="s">
        <v>47</v>
      </c>
      <c r="C22" s="47">
        <v>54847.293899999997</v>
      </c>
      <c r="D22" s="48">
        <v>6.8999999999999999E-3</v>
      </c>
      <c r="E22" s="20">
        <f>+(C22-C$7)/C$8</f>
        <v>-1211.074084415284</v>
      </c>
      <c r="F22" s="20">
        <f>ROUND(2*E22,0)/2</f>
        <v>-1211</v>
      </c>
      <c r="G22" s="20">
        <f>+C22-(C$7+F22*C$8)</f>
        <v>-0.15920000000187429</v>
      </c>
      <c r="K22" s="20">
        <f>+G22</f>
        <v>-0.15920000000187429</v>
      </c>
      <c r="O22" s="20">
        <f ca="1">+C$11+C$12*$F22</f>
        <v>-0.15920000000187429</v>
      </c>
      <c r="Q22" s="26">
        <f>+C22-15018.5</f>
        <v>39828.793899999997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730188" xr:uid="{9450029C-62C4-45ED-93D7-C4FD3D8DCF30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2025-06-19T07:24:48Z</dcterms:modified>
</cp:coreProperties>
</file>