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5A55BE5-4F37-4A57-8326-634DF0DA75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4" i="1" l="1"/>
  <c r="E26" i="1"/>
  <c r="F26" i="1"/>
  <c r="E31" i="1"/>
  <c r="F31" i="1"/>
  <c r="F11" i="1"/>
  <c r="Q32" i="1"/>
  <c r="G11" i="1"/>
  <c r="E14" i="1"/>
  <c r="E15" i="1" s="1"/>
  <c r="C17" i="1"/>
  <c r="Q30" i="1"/>
  <c r="Q33" i="1"/>
  <c r="Q31" i="1"/>
  <c r="C7" i="1"/>
  <c r="E34" i="1"/>
  <c r="F34" i="1"/>
  <c r="C8" i="1"/>
  <c r="E21" i="1"/>
  <c r="F21" i="1"/>
  <c r="E23" i="1"/>
  <c r="F23" i="1"/>
  <c r="E24" i="1"/>
  <c r="F24" i="1"/>
  <c r="Q29" i="1"/>
  <c r="Q27" i="1"/>
  <c r="Q28" i="1"/>
  <c r="Q26" i="1"/>
  <c r="Q22" i="1"/>
  <c r="Q23" i="1"/>
  <c r="Q24" i="1"/>
  <c r="Q25" i="1"/>
  <c r="Q21" i="1"/>
  <c r="E22" i="1"/>
  <c r="F22" i="1"/>
  <c r="G22" i="1"/>
  <c r="I22" i="1"/>
  <c r="E28" i="1"/>
  <c r="F28" i="1"/>
  <c r="G28" i="1"/>
  <c r="J28" i="1"/>
  <c r="G21" i="1"/>
  <c r="E25" i="1"/>
  <c r="F25" i="1"/>
  <c r="G25" i="1"/>
  <c r="I25" i="1"/>
  <c r="G33" i="1"/>
  <c r="J33" i="1"/>
  <c r="E30" i="1"/>
  <c r="F30" i="1"/>
  <c r="G30" i="1"/>
  <c r="J30" i="1"/>
  <c r="G24" i="1"/>
  <c r="I24" i="1"/>
  <c r="E27" i="1"/>
  <c r="F27" i="1"/>
  <c r="G27" i="1"/>
  <c r="J27" i="1"/>
  <c r="G32" i="1"/>
  <c r="K32" i="1"/>
  <c r="E33" i="1"/>
  <c r="F33" i="1"/>
  <c r="G26" i="1"/>
  <c r="J26" i="1"/>
  <c r="G23" i="1"/>
  <c r="I23" i="1"/>
  <c r="G34" i="1"/>
  <c r="J34" i="1"/>
  <c r="G31" i="1"/>
  <c r="J31" i="1"/>
  <c r="E29" i="1"/>
  <c r="F29" i="1"/>
  <c r="G29" i="1"/>
  <c r="J29" i="1"/>
  <c r="E32" i="1"/>
  <c r="F32" i="1"/>
  <c r="H21" i="1"/>
  <c r="C11" i="1"/>
  <c r="C12" i="1"/>
  <c r="C16" i="1" l="1"/>
  <c r="D18" i="1" s="1"/>
  <c r="O24" i="1"/>
  <c r="O26" i="1"/>
  <c r="O22" i="1"/>
  <c r="O21" i="1"/>
  <c r="O30" i="1"/>
  <c r="C15" i="1"/>
  <c r="O23" i="1"/>
  <c r="O32" i="1"/>
  <c r="O28" i="1"/>
  <c r="O27" i="1"/>
  <c r="O25" i="1"/>
  <c r="O31" i="1"/>
  <c r="O34" i="1"/>
  <c r="O29" i="1"/>
  <c r="O33" i="1"/>
  <c r="C18" i="1" l="1"/>
  <c r="E16" i="1"/>
  <c r="E17" i="1" s="1"/>
</calcChain>
</file>

<file path=xl/sharedStrings.xml><?xml version="1.0" encoding="utf-8"?>
<sst xmlns="http://schemas.openxmlformats.org/spreadsheetml/2006/main" count="76" uniqueCount="58">
  <si>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</si>
  <si>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</si>
  <si>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</si>
  <si>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</si>
  <si>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</si>
  <si>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</si>
  <si>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</si>
  <si>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</si>
  <si>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</si>
  <si>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</si>
  <si>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</si>
  <si>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</si>
  <si>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</si>
  <si>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</si>
  <si>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</si>
  <si>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</si>
  <si>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</si>
  <si>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</si>
  <si>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</si>
  <si>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</si>
  <si>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</si>
  <si>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</si>
  <si>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</si>
  <si>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</si>
  <si>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S4</t>
  </si>
  <si>
    <t>S5</t>
  </si>
  <si>
    <t>Misc</t>
  </si>
  <si>
    <t>B</t>
  </si>
  <si>
    <t>BBSAG</t>
  </si>
  <si>
    <t>Locher K</t>
  </si>
  <si>
    <t>BBSAG Bull.79</t>
  </si>
  <si>
    <t>BBSAG Bull.81</t>
  </si>
  <si>
    <t>BBSAG Bull.82</t>
  </si>
  <si>
    <t>BBSAG Bull.85</t>
  </si>
  <si>
    <t>IBVS 3877</t>
  </si>
  <si>
    <t>IBVS</t>
  </si>
  <si>
    <t>System type:</t>
  </si>
  <si>
    <t>IBVS 5657</t>
  </si>
  <si>
    <t>IBVS 5676</t>
  </si>
  <si>
    <t>I</t>
  </si>
  <si>
    <t>EA/SD</t>
  </si>
  <si>
    <t>CI Aur / GSC 01857-00440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</si>
  <si>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</si>
  <si>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</si>
  <si>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</si>
  <si>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</si>
  <si>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</si>
  <si>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</si>
  <si>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</si>
  <si>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</si>
  <si>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5920</t>
  </si>
  <si>
    <t>IBVS 5918</t>
  </si>
  <si>
    <t>IBVS 6011</t>
  </si>
  <si>
    <t>Add cycle</t>
  </si>
  <si>
    <t>Old Cycle</t>
  </si>
  <si>
    <t>OEJV 0160</t>
  </si>
  <si>
    <t>IBVS 6149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</si>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</sst>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quotePrefix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 Aur - O-C Diagr.</a:t>
            </a:r>
          </a:p>
        </c:rich>
      </c:tx>
      <c:layout>
        <c:manualLayout>
          <c:xMode val="edge"/>
          <c:yMode val="edge"/>
          <c:x val="0.3974364956517187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0729292881517"/>
          <c:y val="0.14860681114551083"/>
          <c:w val="0.8390325062217690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1-4419-993C-CC46F4C123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2.4799999999231659E-2</c:v>
                </c:pt>
                <c:pt idx="2">
                  <c:v>2.920799999992596E-2</c:v>
                </c:pt>
                <c:pt idx="3">
                  <c:v>6.5959999992628582E-2</c:v>
                </c:pt>
                <c:pt idx="4">
                  <c:v>7.6880000000528526E-2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61-4419-993C-CC46F4C123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8.2111999996413942E-2</c:v>
                </c:pt>
                <c:pt idx="6">
                  <c:v>0.10513199999695644</c:v>
                </c:pt>
                <c:pt idx="7">
                  <c:v>0.10985600000276463</c:v>
                </c:pt>
                <c:pt idx="8">
                  <c:v>0.11313999999401858</c:v>
                </c:pt>
                <c:pt idx="9">
                  <c:v>0.12554000000091037</c:v>
                </c:pt>
                <c:pt idx="10">
                  <c:v>0.13005600000178674</c:v>
                </c:pt>
                <c:pt idx="12">
                  <c:v>0.13495599999441765</c:v>
                </c:pt>
                <c:pt idx="13">
                  <c:v>0.14245599999412661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61-4419-993C-CC46F4C123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">
                  <c:v>0.13542600000073435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61-4419-993C-CC46F4C123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61-4419-993C-CC46F4C123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61-4419-993C-CC46F4C123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61-4419-993C-CC46F4C123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-3.8820223296277268E-3</c:v>
                </c:pt>
                <c:pt idx="1">
                  <c:v>4.8732405976174793E-2</c:v>
                </c:pt>
                <c:pt idx="2">
                  <c:v>5.150428805277317E-2</c:v>
                </c:pt>
                <c:pt idx="3">
                  <c:v>5.2838897941505723E-2</c:v>
                </c:pt>
                <c:pt idx="4">
                  <c:v>5.5063247756059974E-2</c:v>
                </c:pt>
                <c:pt idx="5">
                  <c:v>7.2994929338005027E-2</c:v>
                </c:pt>
                <c:pt idx="6">
                  <c:v>0.10644572847226322</c:v>
                </c:pt>
                <c:pt idx="7">
                  <c:v>0.10920050016567272</c:v>
                </c:pt>
                <c:pt idx="8">
                  <c:v>0.11263968718663737</c:v>
                </c:pt>
                <c:pt idx="9">
                  <c:v>0.12632799373774045</c:v>
                </c:pt>
                <c:pt idx="10">
                  <c:v>0.12887744083288341</c:v>
                </c:pt>
                <c:pt idx="11">
                  <c:v>0.13563604219249056</c:v>
                </c:pt>
                <c:pt idx="12">
                  <c:v>0.13572159410843496</c:v>
                </c:pt>
                <c:pt idx="13">
                  <c:v>0.14342126654343046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61-4419-993C-CC46F4C12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104360"/>
        <c:axId val="1"/>
      </c:scatterChart>
      <c:valAx>
        <c:axId val="769104360"/>
        <c:scaling>
          <c:orientation val="minMax"/>
          <c:max val="9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172719863008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04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00599711360864"/>
          <c:y val="0.91950464396284826"/>
          <c:w val="0.6923085896314242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 Aur - O-C Diagr.</a:t>
            </a:r>
          </a:p>
        </c:rich>
      </c:tx>
      <c:layout>
        <c:manualLayout>
          <c:xMode val="edge"/>
          <c:yMode val="edge"/>
          <c:x val="0.3844914539155949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109861001442757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64-4B47-9A05-30280C4978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2.4799999999231659E-2</c:v>
                </c:pt>
                <c:pt idx="2">
                  <c:v>2.920799999992596E-2</c:v>
                </c:pt>
                <c:pt idx="3">
                  <c:v>6.5959999992628582E-2</c:v>
                </c:pt>
                <c:pt idx="4">
                  <c:v>7.6880000000528526E-2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64-4B47-9A05-30280C4978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8.2111999996413942E-2</c:v>
                </c:pt>
                <c:pt idx="6">
                  <c:v>0.10513199999695644</c:v>
                </c:pt>
                <c:pt idx="7">
                  <c:v>0.10985600000276463</c:v>
                </c:pt>
                <c:pt idx="8">
                  <c:v>0.11313999999401858</c:v>
                </c:pt>
                <c:pt idx="9">
                  <c:v>0.12554000000091037</c:v>
                </c:pt>
                <c:pt idx="10">
                  <c:v>0.13005600000178674</c:v>
                </c:pt>
                <c:pt idx="12">
                  <c:v>0.13495599999441765</c:v>
                </c:pt>
                <c:pt idx="13">
                  <c:v>0.14245599999412661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64-4B47-9A05-30280C4978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">
                  <c:v>0.13542600000073435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64-4B47-9A05-30280C4978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64-4B47-9A05-30280C4978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64-4B47-9A05-30280C4978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3.0000000000000001E-3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6.9999999999999999E-4</c:v>
                  </c:pt>
                  <c:pt idx="9">
                    <c:v>8.9999999999999998E-4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64-4B47-9A05-30280C4978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3075</c:v>
                </c:pt>
                <c:pt idx="2">
                  <c:v>3237</c:v>
                </c:pt>
                <c:pt idx="3">
                  <c:v>3315</c:v>
                </c:pt>
                <c:pt idx="4">
                  <c:v>3445</c:v>
                </c:pt>
                <c:pt idx="5">
                  <c:v>4493</c:v>
                </c:pt>
                <c:pt idx="6">
                  <c:v>6448</c:v>
                </c:pt>
                <c:pt idx="7">
                  <c:v>6609</c:v>
                </c:pt>
                <c:pt idx="8">
                  <c:v>6810</c:v>
                </c:pt>
                <c:pt idx="9">
                  <c:v>7610</c:v>
                </c:pt>
                <c:pt idx="10">
                  <c:v>7759</c:v>
                </c:pt>
                <c:pt idx="11">
                  <c:v>8154</c:v>
                </c:pt>
                <c:pt idx="12">
                  <c:v>8159</c:v>
                </c:pt>
                <c:pt idx="13">
                  <c:v>8609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-3.8820223296277268E-3</c:v>
                </c:pt>
                <c:pt idx="1">
                  <c:v>4.8732405976174793E-2</c:v>
                </c:pt>
                <c:pt idx="2">
                  <c:v>5.150428805277317E-2</c:v>
                </c:pt>
                <c:pt idx="3">
                  <c:v>5.2838897941505723E-2</c:v>
                </c:pt>
                <c:pt idx="4">
                  <c:v>5.5063247756059974E-2</c:v>
                </c:pt>
                <c:pt idx="5">
                  <c:v>7.2994929338005027E-2</c:v>
                </c:pt>
                <c:pt idx="6">
                  <c:v>0.10644572847226322</c:v>
                </c:pt>
                <c:pt idx="7">
                  <c:v>0.10920050016567272</c:v>
                </c:pt>
                <c:pt idx="8">
                  <c:v>0.11263968718663737</c:v>
                </c:pt>
                <c:pt idx="9">
                  <c:v>0.12632799373774045</c:v>
                </c:pt>
                <c:pt idx="10">
                  <c:v>0.12887744083288341</c:v>
                </c:pt>
                <c:pt idx="11">
                  <c:v>0.13563604219249056</c:v>
                </c:pt>
                <c:pt idx="12">
                  <c:v>0.13572159410843496</c:v>
                </c:pt>
                <c:pt idx="13">
                  <c:v>0.14342126654343046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64-4B47-9A05-30280C49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614568"/>
        <c:axId val="1"/>
      </c:scatterChart>
      <c:valAx>
        <c:axId val="88361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61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1975600272188196"/>
          <c:w val="0.7851379966841786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0</xdr:rowOff>
    </xdr:from>
    <xdr:to>
      <xdr:col>16</xdr:col>
      <xdr:colOff>542925</xdr:colOff>
      <xdr:row>17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E707A5B-916A-10EA-EA4B-E1A3939E6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209551</xdr:colOff>
      <xdr:row>0</xdr:row>
      <xdr:rowOff>9525</xdr:rowOff>
    </xdr:from>
    <xdr:to>
      <xdr:col>27</xdr:col>
      <xdr:colOff>190501</xdr:colOff>
      <xdr:row>17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488BCE1-8352-422D-D760-B52F49C7A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B1" s="10"/>
      <c r="C1" s="11"/>
    </row>
    <row r="2" spans="1:7" x14ac:dyDescent="0.2">
      <c r="A2" t="s">
        <v>36</v>
      </c>
      <c r="B2" s="12" t="s">
        <v>40</v>
      </c>
    </row>
    <row r="3" spans="1:7" ht="13.5" thickBot="1" x14ac:dyDescent="0.25">
      <c r="C3" s="9"/>
    </row>
    <row r="4" spans="1:7" ht="14.25" thickTop="1" thickBot="1" x14ac:dyDescent="0.25">
      <c r="A4" s="6" t="s">
        <v>0</v>
      </c>
      <c r="C4" s="2">
        <v>40626.336000000003</v>
      </c>
      <c r="D4" s="3">
        <v>1.8700159999999999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40626.336000000003</v>
      </c>
    </row>
    <row r="8" spans="1:7" x14ac:dyDescent="0.2">
      <c r="A8" t="s">
        <v>3</v>
      </c>
      <c r="C8">
        <f>+D4</f>
        <v>1.8700159999999999</v>
      </c>
    </row>
    <row r="9" spans="1:7" x14ac:dyDescent="0.2">
      <c r="A9" s="13" t="s">
        <v>43</v>
      </c>
      <c r="B9" s="14"/>
      <c r="C9" s="15">
        <v>-9.5</v>
      </c>
      <c r="D9" s="14" t="s">
        <v>44</v>
      </c>
      <c r="E9" s="14"/>
    </row>
    <row r="10" spans="1:7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7" x14ac:dyDescent="0.2">
      <c r="A11" s="14" t="s">
        <v>16</v>
      </c>
      <c r="B11" s="14"/>
      <c r="C11" s="16">
        <f ca="1">INTERCEPT(INDIRECT($G$11):G992,INDIRECT($F$11):F992)</f>
        <v>-3.8820223296277268E-3</v>
      </c>
      <c r="D11" s="4"/>
      <c r="E11" s="14"/>
      <c r="F11" s="17" t="str">
        <f>"F"&amp;E19</f>
        <v>F21</v>
      </c>
      <c r="G11" s="18" t="str">
        <f>"G"&amp;E19</f>
        <v>G21</v>
      </c>
    </row>
    <row r="12" spans="1:7" x14ac:dyDescent="0.2">
      <c r="A12" s="14" t="s">
        <v>17</v>
      </c>
      <c r="B12" s="14"/>
      <c r="C12" s="16">
        <f ca="1">SLOPE(INDIRECT($G$11):G992,INDIRECT($F$11):F992)</f>
        <v>1.7110383188878869E-5</v>
      </c>
      <c r="D12" s="4"/>
      <c r="E12" s="14"/>
    </row>
    <row r="13" spans="1:7" x14ac:dyDescent="0.2">
      <c r="A13" s="14" t="s">
        <v>19</v>
      </c>
      <c r="B13" s="14"/>
      <c r="C13" s="4" t="s">
        <v>14</v>
      </c>
      <c r="D13" s="21" t="s">
        <v>53</v>
      </c>
      <c r="E13" s="15">
        <v>1</v>
      </c>
    </row>
    <row r="14" spans="1:7" x14ac:dyDescent="0.2">
      <c r="A14" s="14"/>
      <c r="B14" s="14"/>
      <c r="C14" s="14"/>
      <c r="D14" s="21" t="s">
        <v>45</v>
      </c>
      <c r="E14" s="22">
        <f ca="1">NOW()+15018.5+$C$9/24</f>
        <v>60322.779041550923</v>
      </c>
    </row>
    <row r="15" spans="1:7" x14ac:dyDescent="0.2">
      <c r="A15" s="19" t="s">
        <v>18</v>
      </c>
      <c r="B15" s="14"/>
      <c r="C15" s="20">
        <f ca="1">(C7+C11)+(C8+C12)*INT(MAX(F21:F3533))</f>
        <v>56725.447165266552</v>
      </c>
      <c r="D15" s="21" t="s">
        <v>54</v>
      </c>
      <c r="E15" s="22">
        <f ca="1">ROUND(2*(E14-$C$7)/$C$8,0)/2+E13</f>
        <v>10534</v>
      </c>
    </row>
    <row r="16" spans="1:7" x14ac:dyDescent="0.2">
      <c r="A16" s="23" t="s">
        <v>4</v>
      </c>
      <c r="B16" s="14"/>
      <c r="C16" s="24">
        <f ca="1">+C8+C12</f>
        <v>1.8700331103831889</v>
      </c>
      <c r="D16" s="21" t="s">
        <v>46</v>
      </c>
      <c r="E16" s="18">
        <f ca="1">ROUND(2*(E14-$C$15)/$C$16,0)/2+E13</f>
        <v>1924.5</v>
      </c>
    </row>
    <row r="17" spans="1:32" ht="13.5" thickBot="1" x14ac:dyDescent="0.25">
      <c r="A17" s="21" t="s">
        <v>42</v>
      </c>
      <c r="B17" s="14"/>
      <c r="C17" s="14">
        <f>COUNT(C21:C2191)</f>
        <v>14</v>
      </c>
      <c r="D17" s="21" t="s">
        <v>47</v>
      </c>
      <c r="E17" s="25">
        <f ca="1">+$C$15+$C$16*E16-15018.5-$C$9/24</f>
        <v>45306.221719532332</v>
      </c>
    </row>
    <row r="18" spans="1:32" x14ac:dyDescent="0.2">
      <c r="A18" s="23" t="s">
        <v>5</v>
      </c>
      <c r="B18" s="14"/>
      <c r="C18" s="26">
        <f ca="1">+C15</f>
        <v>56725.447165266552</v>
      </c>
      <c r="D18" s="27">
        <f ca="1">+C16</f>
        <v>1.8700331103831889</v>
      </c>
      <c r="E18" s="28" t="s">
        <v>48</v>
      </c>
    </row>
    <row r="19" spans="1:32" ht="13.5" thickTop="1" x14ac:dyDescent="0.2">
      <c r="A19" s="29" t="s">
        <v>49</v>
      </c>
      <c r="E19" s="30">
        <v>21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35</v>
      </c>
      <c r="K20" s="8" t="s">
        <v>57</v>
      </c>
      <c r="L20" s="8" t="s">
        <v>24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</row>
    <row r="21" spans="1:32" x14ac:dyDescent="0.2">
      <c r="A21" s="31" t="s">
        <v>12</v>
      </c>
      <c r="B21" s="31"/>
      <c r="C21" s="32">
        <v>40626.336000000003</v>
      </c>
      <c r="D21" s="32" t="s">
        <v>14</v>
      </c>
      <c r="E21" s="31">
        <f t="shared" ref="E21:E33" si="0">+(C21-C$7)/C$8</f>
        <v>0</v>
      </c>
      <c r="F21" s="31">
        <f t="shared" ref="F21:F34" si="1">ROUND(2*E21,0)/2</f>
        <v>0</v>
      </c>
      <c r="G21" s="31">
        <f t="shared" ref="G21:G33" si="2">+C21-(C$7+F21*C$8)</f>
        <v>0</v>
      </c>
      <c r="H21" s="31">
        <f>+G21</f>
        <v>0</v>
      </c>
      <c r="I21" s="31"/>
      <c r="J21" s="31"/>
      <c r="K21" s="31"/>
      <c r="L21" s="31"/>
      <c r="M21" s="31"/>
      <c r="N21" s="31"/>
      <c r="O21" s="31">
        <f t="shared" ref="O21:O33" ca="1" si="3">+C$11+C$12*F21</f>
        <v>-3.8820223296277268E-3</v>
      </c>
      <c r="P21" s="31"/>
      <c r="Q21" s="33">
        <f t="shared" ref="Q21:Q33" si="4">+C21-15018.5</f>
        <v>25607.836000000003</v>
      </c>
      <c r="R21" s="31"/>
      <c r="S21" s="31"/>
      <c r="T21" s="31"/>
    </row>
    <row r="22" spans="1:32" x14ac:dyDescent="0.2">
      <c r="A22" s="31" t="s">
        <v>30</v>
      </c>
      <c r="B22" s="31"/>
      <c r="C22" s="32">
        <v>46376.66</v>
      </c>
      <c r="D22" s="32"/>
      <c r="E22" s="31">
        <f t="shared" si="0"/>
        <v>3075.0132619186152</v>
      </c>
      <c r="F22" s="31">
        <f t="shared" si="1"/>
        <v>3075</v>
      </c>
      <c r="G22" s="31">
        <f t="shared" si="2"/>
        <v>2.4799999999231659E-2</v>
      </c>
      <c r="H22" s="31"/>
      <c r="I22" s="31">
        <f>G22</f>
        <v>2.4799999999231659E-2</v>
      </c>
      <c r="J22" s="31"/>
      <c r="K22" s="31"/>
      <c r="L22" s="31"/>
      <c r="M22" s="31"/>
      <c r="N22" s="31"/>
      <c r="O22" s="31">
        <f t="shared" ca="1" si="3"/>
        <v>4.8732405976174793E-2</v>
      </c>
      <c r="P22" s="31"/>
      <c r="Q22" s="33">
        <f t="shared" si="4"/>
        <v>31358.160000000003</v>
      </c>
      <c r="R22" s="31"/>
      <c r="S22" s="31"/>
      <c r="T22" s="31"/>
      <c r="AA22">
        <v>7</v>
      </c>
      <c r="AB22" t="s">
        <v>29</v>
      </c>
      <c r="AD22" t="s">
        <v>27</v>
      </c>
      <c r="AF22" t="s">
        <v>27</v>
      </c>
    </row>
    <row r="23" spans="1:32" x14ac:dyDescent="0.2">
      <c r="A23" s="31" t="s">
        <v>31</v>
      </c>
      <c r="B23" s="31"/>
      <c r="C23" s="32">
        <v>46679.607000000004</v>
      </c>
      <c r="D23" s="32"/>
      <c r="E23" s="31">
        <f t="shared" si="0"/>
        <v>3237.015619117698</v>
      </c>
      <c r="F23" s="31">
        <f t="shared" si="1"/>
        <v>3237</v>
      </c>
      <c r="G23" s="31">
        <f t="shared" si="2"/>
        <v>2.920799999992596E-2</v>
      </c>
      <c r="H23" s="31"/>
      <c r="I23" s="31">
        <f>G23</f>
        <v>2.920799999992596E-2</v>
      </c>
      <c r="J23" s="31"/>
      <c r="K23" s="31"/>
      <c r="L23" s="31"/>
      <c r="M23" s="31"/>
      <c r="N23" s="31"/>
      <c r="O23" s="31">
        <f t="shared" ca="1" si="3"/>
        <v>5.150428805277317E-2</v>
      </c>
      <c r="P23" s="31"/>
      <c r="Q23" s="33">
        <f t="shared" si="4"/>
        <v>31661.107000000004</v>
      </c>
      <c r="R23" s="31"/>
      <c r="S23" s="31"/>
      <c r="T23" s="31"/>
      <c r="AA23">
        <v>6</v>
      </c>
      <c r="AB23" t="s">
        <v>29</v>
      </c>
      <c r="AD23" t="s">
        <v>27</v>
      </c>
      <c r="AF23" t="s">
        <v>27</v>
      </c>
    </row>
    <row r="24" spans="1:32" x14ac:dyDescent="0.2">
      <c r="A24" s="31" t="s">
        <v>32</v>
      </c>
      <c r="B24" s="31"/>
      <c r="C24" s="32">
        <v>46825.504999999997</v>
      </c>
      <c r="D24" s="32"/>
      <c r="E24" s="31">
        <f t="shared" si="0"/>
        <v>3315.035272425474</v>
      </c>
      <c r="F24" s="31">
        <f t="shared" si="1"/>
        <v>3315</v>
      </c>
      <c r="G24" s="31">
        <f t="shared" si="2"/>
        <v>6.5959999992628582E-2</v>
      </c>
      <c r="H24" s="31"/>
      <c r="I24" s="31">
        <f>G24</f>
        <v>6.5959999992628582E-2</v>
      </c>
      <c r="J24" s="31"/>
      <c r="K24" s="31"/>
      <c r="L24" s="31"/>
      <c r="M24" s="31"/>
      <c r="N24" s="31"/>
      <c r="O24" s="31">
        <f t="shared" ca="1" si="3"/>
        <v>5.2838897941505723E-2</v>
      </c>
      <c r="P24" s="31"/>
      <c r="Q24" s="33">
        <f t="shared" si="4"/>
        <v>31807.004999999997</v>
      </c>
      <c r="R24" s="31"/>
      <c r="S24" s="31"/>
      <c r="T24" s="31"/>
      <c r="AA24">
        <v>6</v>
      </c>
      <c r="AB24" t="s">
        <v>29</v>
      </c>
      <c r="AD24" t="s">
        <v>27</v>
      </c>
      <c r="AF24" t="s">
        <v>27</v>
      </c>
    </row>
    <row r="25" spans="1:32" x14ac:dyDescent="0.2">
      <c r="A25" s="31" t="s">
        <v>33</v>
      </c>
      <c r="B25" s="31"/>
      <c r="C25" s="32">
        <v>47068.618000000002</v>
      </c>
      <c r="D25" s="32"/>
      <c r="E25" s="31">
        <f t="shared" si="0"/>
        <v>3445.0411119477048</v>
      </c>
      <c r="F25" s="31">
        <f t="shared" si="1"/>
        <v>3445</v>
      </c>
      <c r="G25" s="31">
        <f t="shared" si="2"/>
        <v>7.6880000000528526E-2</v>
      </c>
      <c r="H25" s="31"/>
      <c r="I25" s="31">
        <f>G25</f>
        <v>7.6880000000528526E-2</v>
      </c>
      <c r="J25" s="31"/>
      <c r="K25" s="31"/>
      <c r="L25" s="31"/>
      <c r="M25" s="31"/>
      <c r="N25" s="31"/>
      <c r="O25" s="31">
        <f t="shared" ca="1" si="3"/>
        <v>5.5063247756059974E-2</v>
      </c>
      <c r="P25" s="31"/>
      <c r="Q25" s="33">
        <f t="shared" si="4"/>
        <v>32050.118000000002</v>
      </c>
      <c r="R25" s="31"/>
      <c r="S25" s="31"/>
      <c r="T25" s="31"/>
      <c r="AA25">
        <v>8</v>
      </c>
      <c r="AB25" t="s">
        <v>29</v>
      </c>
      <c r="AD25" t="s">
        <v>27</v>
      </c>
    </row>
    <row r="26" spans="1:32" x14ac:dyDescent="0.2">
      <c r="A26" s="31" t="s">
        <v>34</v>
      </c>
      <c r="B26" s="31"/>
      <c r="C26" s="32">
        <v>49028.4</v>
      </c>
      <c r="D26" s="32">
        <v>3.0000000000000001E-3</v>
      </c>
      <c r="E26" s="31">
        <f t="shared" si="0"/>
        <v>4493.0439097847284</v>
      </c>
      <c r="F26" s="31">
        <f t="shared" si="1"/>
        <v>4493</v>
      </c>
      <c r="G26" s="31">
        <f t="shared" si="2"/>
        <v>8.2111999996413942E-2</v>
      </c>
      <c r="H26" s="31"/>
      <c r="I26" s="31"/>
      <c r="J26" s="31">
        <f t="shared" ref="J26:J31" si="5">G26</f>
        <v>8.2111999996413942E-2</v>
      </c>
      <c r="K26" s="31"/>
      <c r="L26" s="31"/>
      <c r="M26" s="31"/>
      <c r="N26" s="31"/>
      <c r="O26" s="31">
        <f t="shared" ca="1" si="3"/>
        <v>7.2994929338005027E-2</v>
      </c>
      <c r="P26" s="31"/>
      <c r="Q26" s="33">
        <f t="shared" si="4"/>
        <v>34009.9</v>
      </c>
      <c r="R26" s="31"/>
      <c r="S26" s="31"/>
      <c r="T26" s="31"/>
    </row>
    <row r="27" spans="1:32" x14ac:dyDescent="0.2">
      <c r="A27" s="34" t="s">
        <v>38</v>
      </c>
      <c r="B27" s="35" t="s">
        <v>39</v>
      </c>
      <c r="C27" s="36">
        <v>52684.304300000003</v>
      </c>
      <c r="D27" s="36">
        <v>1E-4</v>
      </c>
      <c r="E27" s="31">
        <f t="shared" si="0"/>
        <v>6448.0562198398311</v>
      </c>
      <c r="F27" s="31">
        <f t="shared" si="1"/>
        <v>6448</v>
      </c>
      <c r="G27" s="31">
        <f t="shared" si="2"/>
        <v>0.10513199999695644</v>
      </c>
      <c r="H27" s="31"/>
      <c r="I27" s="31"/>
      <c r="J27" s="31">
        <f t="shared" si="5"/>
        <v>0.10513199999695644</v>
      </c>
      <c r="K27" s="31"/>
      <c r="L27" s="31"/>
      <c r="M27" s="31"/>
      <c r="N27" s="31"/>
      <c r="O27" s="31">
        <f t="shared" ca="1" si="3"/>
        <v>0.10644572847226322</v>
      </c>
      <c r="P27" s="31"/>
      <c r="Q27" s="33">
        <f t="shared" si="4"/>
        <v>37665.804300000003</v>
      </c>
      <c r="R27" s="31"/>
      <c r="S27" s="31"/>
      <c r="T27" s="31"/>
    </row>
    <row r="28" spans="1:32" x14ac:dyDescent="0.2">
      <c r="A28" s="34" t="s">
        <v>38</v>
      </c>
      <c r="B28" s="35" t="s">
        <v>39</v>
      </c>
      <c r="C28" s="36">
        <v>52985.381600000001</v>
      </c>
      <c r="D28" s="36">
        <v>1E-4</v>
      </c>
      <c r="E28" s="31">
        <f t="shared" si="0"/>
        <v>6609.0587460214238</v>
      </c>
      <c r="F28" s="31">
        <f t="shared" si="1"/>
        <v>6609</v>
      </c>
      <c r="G28" s="31">
        <f t="shared" si="2"/>
        <v>0.10985600000276463</v>
      </c>
      <c r="H28" s="31"/>
      <c r="I28" s="31"/>
      <c r="J28" s="31">
        <f t="shared" si="5"/>
        <v>0.10985600000276463</v>
      </c>
      <c r="K28" s="31"/>
      <c r="L28" s="31"/>
      <c r="M28" s="31"/>
      <c r="N28" s="31"/>
      <c r="O28" s="31">
        <f t="shared" ca="1" si="3"/>
        <v>0.10920050016567272</v>
      </c>
      <c r="P28" s="31"/>
      <c r="Q28" s="33">
        <f t="shared" si="4"/>
        <v>37966.881600000001</v>
      </c>
      <c r="R28" s="31"/>
      <c r="S28" s="31"/>
      <c r="T28" s="31"/>
    </row>
    <row r="29" spans="1:32" x14ac:dyDescent="0.2">
      <c r="A29" s="34" t="s">
        <v>37</v>
      </c>
      <c r="B29" s="35"/>
      <c r="C29" s="37">
        <v>53361.258099999999</v>
      </c>
      <c r="D29" s="37">
        <v>6.9999999999999999E-4</v>
      </c>
      <c r="E29" s="31">
        <f t="shared" si="0"/>
        <v>6810.0605021561296</v>
      </c>
      <c r="F29" s="31">
        <f t="shared" si="1"/>
        <v>6810</v>
      </c>
      <c r="G29" s="31">
        <f t="shared" si="2"/>
        <v>0.11313999999401858</v>
      </c>
      <c r="H29" s="31"/>
      <c r="I29" s="31"/>
      <c r="J29" s="31">
        <f t="shared" si="5"/>
        <v>0.11313999999401858</v>
      </c>
      <c r="K29" s="31"/>
      <c r="L29" s="31"/>
      <c r="M29" s="31"/>
      <c r="N29" s="31"/>
      <c r="O29" s="31">
        <f t="shared" ca="1" si="3"/>
        <v>0.11263968718663737</v>
      </c>
      <c r="P29" s="31"/>
      <c r="Q29" s="33">
        <f t="shared" si="4"/>
        <v>38342.758099999999</v>
      </c>
      <c r="R29" s="31"/>
      <c r="S29" s="31"/>
      <c r="T29" s="31"/>
    </row>
    <row r="30" spans="1:32" x14ac:dyDescent="0.2">
      <c r="A30" s="38" t="s">
        <v>51</v>
      </c>
      <c r="B30" s="39" t="s">
        <v>39</v>
      </c>
      <c r="C30" s="38">
        <v>54857.283300000003</v>
      </c>
      <c r="D30" s="38">
        <v>8.9999999999999998E-4</v>
      </c>
      <c r="E30" s="31">
        <f t="shared" si="0"/>
        <v>7610.067133115439</v>
      </c>
      <c r="F30" s="31">
        <f t="shared" si="1"/>
        <v>7610</v>
      </c>
      <c r="G30" s="31">
        <f t="shared" si="2"/>
        <v>0.12554000000091037</v>
      </c>
      <c r="H30" s="31"/>
      <c r="I30" s="31"/>
      <c r="J30" s="31">
        <f t="shared" si="5"/>
        <v>0.12554000000091037</v>
      </c>
      <c r="K30" s="31"/>
      <c r="L30" s="31"/>
      <c r="M30" s="31"/>
      <c r="N30" s="31"/>
      <c r="O30" s="31">
        <f t="shared" ca="1" si="3"/>
        <v>0.12632799373774045</v>
      </c>
      <c r="P30" s="31"/>
      <c r="Q30" s="33">
        <f t="shared" si="4"/>
        <v>39838.783300000003</v>
      </c>
      <c r="R30" s="31"/>
      <c r="S30" s="31"/>
      <c r="T30" s="31"/>
    </row>
    <row r="31" spans="1:32" x14ac:dyDescent="0.2">
      <c r="A31" s="38" t="s">
        <v>50</v>
      </c>
      <c r="B31" s="39" t="s">
        <v>39</v>
      </c>
      <c r="C31" s="38">
        <v>55135.9202</v>
      </c>
      <c r="D31" s="38">
        <v>2.0000000000000001E-4</v>
      </c>
      <c r="E31" s="31">
        <f t="shared" si="0"/>
        <v>7759.069548068037</v>
      </c>
      <c r="F31" s="31">
        <f t="shared" si="1"/>
        <v>7759</v>
      </c>
      <c r="G31" s="31">
        <f t="shared" si="2"/>
        <v>0.13005600000178674</v>
      </c>
      <c r="H31" s="31"/>
      <c r="I31" s="31"/>
      <c r="J31" s="31">
        <f t="shared" si="5"/>
        <v>0.13005600000178674</v>
      </c>
      <c r="K31" s="31"/>
      <c r="L31" s="31"/>
      <c r="M31" s="31"/>
      <c r="N31" s="31"/>
      <c r="O31" s="31">
        <f t="shared" ca="1" si="3"/>
        <v>0.12887744083288341</v>
      </c>
      <c r="P31" s="31"/>
      <c r="Q31" s="33">
        <f t="shared" si="4"/>
        <v>40117.4202</v>
      </c>
      <c r="R31" s="31"/>
      <c r="S31" s="31"/>
      <c r="T31" s="31"/>
    </row>
    <row r="32" spans="1:32" x14ac:dyDescent="0.2">
      <c r="A32" s="40" t="s">
        <v>55</v>
      </c>
      <c r="B32" s="41" t="s">
        <v>39</v>
      </c>
      <c r="C32" s="42">
        <v>55874.581890000001</v>
      </c>
      <c r="D32" s="42">
        <v>2.9999999999999997E-4</v>
      </c>
      <c r="E32" s="31">
        <f t="shared" si="0"/>
        <v>8154.0724197012214</v>
      </c>
      <c r="F32" s="31">
        <f t="shared" si="1"/>
        <v>8154</v>
      </c>
      <c r="G32" s="31">
        <f t="shared" si="2"/>
        <v>0.13542600000073435</v>
      </c>
      <c r="H32" s="31"/>
      <c r="I32" s="31"/>
      <c r="K32" s="31">
        <f>G32</f>
        <v>0.13542600000073435</v>
      </c>
      <c r="L32" s="31"/>
      <c r="M32" s="31"/>
      <c r="N32" s="31"/>
      <c r="O32" s="31">
        <f t="shared" ca="1" si="3"/>
        <v>0.13563604219249056</v>
      </c>
      <c r="P32" s="31"/>
      <c r="Q32" s="33">
        <f t="shared" si="4"/>
        <v>40856.081890000001</v>
      </c>
    </row>
    <row r="33" spans="1:17" x14ac:dyDescent="0.2">
      <c r="A33" s="38" t="s">
        <v>52</v>
      </c>
      <c r="B33" s="39" t="s">
        <v>39</v>
      </c>
      <c r="C33" s="38">
        <v>55883.931499999999</v>
      </c>
      <c r="D33" s="38">
        <v>2.9999999999999997E-4</v>
      </c>
      <c r="E33" s="31">
        <f t="shared" si="0"/>
        <v>8159.0721683664724</v>
      </c>
      <c r="F33" s="31">
        <f t="shared" si="1"/>
        <v>8159</v>
      </c>
      <c r="G33" s="31">
        <f t="shared" si="2"/>
        <v>0.13495599999441765</v>
      </c>
      <c r="H33" s="31"/>
      <c r="I33" s="31"/>
      <c r="J33" s="31">
        <f>G33</f>
        <v>0.13495599999441765</v>
      </c>
      <c r="K33" s="31"/>
      <c r="L33" s="31"/>
      <c r="M33" s="31"/>
      <c r="N33" s="31"/>
      <c r="O33" s="31">
        <f t="shared" ca="1" si="3"/>
        <v>0.13572159410843496</v>
      </c>
      <c r="P33" s="31"/>
      <c r="Q33" s="33">
        <f t="shared" si="4"/>
        <v>40865.431499999999</v>
      </c>
    </row>
    <row r="34" spans="1:17" x14ac:dyDescent="0.2">
      <c r="A34" s="43" t="s">
        <v>56</v>
      </c>
      <c r="B34" s="44" t="s">
        <v>39</v>
      </c>
      <c r="C34" s="43">
        <v>56725.446199999998</v>
      </c>
      <c r="D34" s="43">
        <v>4.1000000000000003E-3</v>
      </c>
      <c r="E34" s="31">
        <f>+(C34-C$7)/C$8</f>
        <v>8609.0761790273427</v>
      </c>
      <c r="F34" s="31">
        <f t="shared" si="1"/>
        <v>8609</v>
      </c>
      <c r="G34" s="31">
        <f>+C34-(C$7+F34*C$8)</f>
        <v>0.14245599999412661</v>
      </c>
      <c r="H34" s="31"/>
      <c r="I34" s="31"/>
      <c r="J34" s="31">
        <f>G34</f>
        <v>0.14245599999412661</v>
      </c>
      <c r="K34" s="31"/>
      <c r="L34" s="31"/>
      <c r="M34" s="31"/>
      <c r="N34" s="31"/>
      <c r="O34" s="31">
        <f ca="1">+C$11+C$12*F34</f>
        <v>0.14342126654343046</v>
      </c>
      <c r="P34" s="31"/>
      <c r="Q34" s="33">
        <f>+C34-15018.5</f>
        <v>41706.946199999998</v>
      </c>
    </row>
    <row r="35" spans="1:17" x14ac:dyDescent="0.2">
      <c r="D35" s="4"/>
    </row>
    <row r="36" spans="1:17" x14ac:dyDescent="0.2">
      <c r="D36" s="4"/>
    </row>
    <row r="37" spans="1:17" x14ac:dyDescent="0.2">
      <c r="D37" s="4"/>
    </row>
    <row r="38" spans="1:17" x14ac:dyDescent="0.2">
      <c r="D38" s="4"/>
    </row>
    <row r="39" spans="1:17" x14ac:dyDescent="0.2">
      <c r="D39" s="4"/>
    </row>
    <row r="40" spans="1:17" x14ac:dyDescent="0.2">
      <c r="D40" s="4"/>
    </row>
    <row r="41" spans="1:17" x14ac:dyDescent="0.2">
      <c r="D41" s="4"/>
    </row>
    <row r="42" spans="1:17" x14ac:dyDescent="0.2">
      <c r="D42" s="4"/>
    </row>
    <row r="43" spans="1:17" x14ac:dyDescent="0.2">
      <c r="D43" s="4"/>
    </row>
    <row r="44" spans="1:17" x14ac:dyDescent="0.2">
      <c r="D44" s="4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2024-01-13T05:41:49Z</dcterms:modified>
</cp:coreProperties>
</file>