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8919AB3-0B3E-456D-9701-71680B35486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" sheetId="2" r:id="rId2"/>
  </sheets>
  <calcPr calcId="181029"/>
</workbook>
</file>

<file path=xl/calcChain.xml><?xml version="1.0" encoding="utf-8"?>
<calcChain xmlns="http://schemas.openxmlformats.org/spreadsheetml/2006/main">
  <c r="Q33" i="1" l="1"/>
  <c r="Q34" i="1"/>
  <c r="F11" i="1"/>
  <c r="E14" i="1"/>
  <c r="Q31" i="1"/>
  <c r="Q32" i="1"/>
  <c r="Q30" i="2"/>
  <c r="E30" i="2"/>
  <c r="F30" i="2"/>
  <c r="G30" i="2"/>
  <c r="I30" i="2"/>
  <c r="Q30" i="1"/>
  <c r="G11" i="1"/>
  <c r="C17" i="1"/>
  <c r="E21" i="2"/>
  <c r="F21" i="2"/>
  <c r="G21" i="2"/>
  <c r="E22" i="2"/>
  <c r="F22" i="2"/>
  <c r="G22" i="2"/>
  <c r="E23" i="2"/>
  <c r="F23" i="2"/>
  <c r="G23" i="2"/>
  <c r="I23" i="2"/>
  <c r="E24" i="2"/>
  <c r="F24" i="2"/>
  <c r="G24" i="2"/>
  <c r="I24" i="2"/>
  <c r="E25" i="2"/>
  <c r="F25" i="2"/>
  <c r="G25" i="2"/>
  <c r="I25" i="2"/>
  <c r="E26" i="2"/>
  <c r="F26" i="2"/>
  <c r="G26" i="2"/>
  <c r="E27" i="2"/>
  <c r="F27" i="2"/>
  <c r="G27" i="2"/>
  <c r="I27" i="2"/>
  <c r="E28" i="2"/>
  <c r="F28" i="2"/>
  <c r="G28" i="2"/>
  <c r="I28" i="2"/>
  <c r="E29" i="2"/>
  <c r="F29" i="2"/>
  <c r="G29" i="2"/>
  <c r="I29" i="2"/>
  <c r="E15" i="2"/>
  <c r="E16" i="2" s="1"/>
  <c r="E17" i="2" s="1"/>
  <c r="C17" i="2"/>
  <c r="Q21" i="2"/>
  <c r="Q22" i="2"/>
  <c r="Q23" i="2"/>
  <c r="Q24" i="2"/>
  <c r="Q25" i="2"/>
  <c r="I26" i="2"/>
  <c r="Q26" i="2"/>
  <c r="Q27" i="2"/>
  <c r="Q28" i="2"/>
  <c r="Q29" i="2"/>
  <c r="Q29" i="1"/>
  <c r="Q28" i="1"/>
  <c r="Q27" i="1"/>
  <c r="Q22" i="1"/>
  <c r="Q23" i="1"/>
  <c r="Q24" i="1"/>
  <c r="Q25" i="1"/>
  <c r="Q26" i="1"/>
  <c r="C7" i="1"/>
  <c r="E33" i="1"/>
  <c r="F33" i="1"/>
  <c r="C8" i="1"/>
  <c r="E23" i="1"/>
  <c r="F23" i="1"/>
  <c r="Q21" i="1"/>
  <c r="C12" i="2"/>
  <c r="C16" i="2"/>
  <c r="D18" i="2"/>
  <c r="C11" i="2"/>
  <c r="I22" i="2"/>
  <c r="E22" i="1"/>
  <c r="F22" i="1"/>
  <c r="G22" i="1"/>
  <c r="I22" i="1"/>
  <c r="E27" i="1"/>
  <c r="F27" i="1"/>
  <c r="G21" i="1"/>
  <c r="E34" i="1"/>
  <c r="F34" i="1"/>
  <c r="G34" i="1"/>
  <c r="I34" i="1"/>
  <c r="E28" i="1"/>
  <c r="F28" i="1"/>
  <c r="G28" i="1"/>
  <c r="I28" i="1"/>
  <c r="G29" i="1"/>
  <c r="I29" i="1"/>
  <c r="G30" i="1"/>
  <c r="I30" i="1"/>
  <c r="E30" i="1"/>
  <c r="F30" i="1"/>
  <c r="E32" i="1"/>
  <c r="F32" i="1"/>
  <c r="E31" i="1"/>
  <c r="F31" i="1"/>
  <c r="G31" i="1"/>
  <c r="I31" i="1"/>
  <c r="G27" i="1"/>
  <c r="I27" i="1"/>
  <c r="G24" i="1"/>
  <c r="I24" i="1"/>
  <c r="G32" i="1"/>
  <c r="I32" i="1"/>
  <c r="E24" i="1"/>
  <c r="F24" i="1"/>
  <c r="E29" i="1"/>
  <c r="F29" i="1"/>
  <c r="G23" i="1"/>
  <c r="I23" i="1"/>
  <c r="E21" i="1"/>
  <c r="F21" i="1"/>
  <c r="G33" i="1"/>
  <c r="I33" i="1"/>
  <c r="E25" i="1"/>
  <c r="F25" i="1"/>
  <c r="G25" i="1"/>
  <c r="I25" i="1"/>
  <c r="E26" i="1"/>
  <c r="F26" i="1"/>
  <c r="G26" i="1"/>
  <c r="I26" i="1"/>
  <c r="H21" i="2"/>
  <c r="H21" i="1"/>
  <c r="C15" i="2"/>
  <c r="O26" i="2"/>
  <c r="O30" i="2"/>
  <c r="O21" i="2"/>
  <c r="O29" i="2"/>
  <c r="O24" i="2"/>
  <c r="O27" i="2"/>
  <c r="O28" i="2"/>
  <c r="O23" i="2"/>
  <c r="O25" i="2"/>
  <c r="O22" i="2"/>
  <c r="C18" i="2"/>
  <c r="C11" i="1"/>
  <c r="E15" i="1" l="1"/>
  <c r="C12" i="1"/>
  <c r="C16" i="1" l="1"/>
  <c r="D18" i="1" s="1"/>
  <c r="O32" i="1"/>
  <c r="C15" i="1"/>
  <c r="O22" i="1"/>
  <c r="O21" i="1"/>
  <c r="O26" i="1"/>
  <c r="O31" i="1"/>
  <c r="O23" i="1"/>
  <c r="O33" i="1"/>
  <c r="O30" i="1"/>
  <c r="O34" i="1"/>
  <c r="O25" i="1"/>
  <c r="O29" i="1"/>
  <c r="O27" i="1"/>
  <c r="O24" i="1"/>
  <c r="O28" i="1"/>
  <c r="C18" i="1" l="1"/>
  <c r="E16" i="1"/>
  <c r="E17" i="1" s="1"/>
</calcChain>
</file>

<file path=xl/sharedStrings.xml><?xml version="1.0" encoding="utf-8"?>
<sst xmlns="http://schemas.openxmlformats.org/spreadsheetml/2006/main" count="139" uniqueCount="56">
  <si>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</si>
  <si>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</si>
  <si>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</si>
  <si>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</si>
  <si>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</si>
  <si>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</si>
  <si>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</si>
  <si>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</si>
  <si>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</si>
  <si>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</si>
  <si>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</si>
  <si>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</si>
  <si>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</si>
  <si>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</si>
  <si>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</si>
  <si>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</si>
  <si>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</si>
  <si>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</si>
  <si>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</si>
  <si>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</si>
  <si>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</si>
  <si>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</si>
  <si>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</si>
  <si>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</si>
  <si>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</si>
  <si>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</si>
  <si>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</si>
  <si>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</si>
  <si>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</si>
  <si>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</si>
  <si>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</si>
  <si>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Bull.75</t>
  </si>
  <si>
    <t>B</t>
  </si>
  <si>
    <t>BBSAG Bull.78</t>
  </si>
  <si>
    <t>BBSAG Bull.82</t>
  </si>
  <si>
    <t>BBSAG Bull.91</t>
  </si>
  <si>
    <t>BBSAG</t>
  </si>
  <si>
    <t># of data points:</t>
  </si>
  <si>
    <t>EA/DS:</t>
  </si>
  <si>
    <t>IBVS 5731</t>
  </si>
  <si>
    <t>FN Aur / GSC 02408-00676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</si>
  <si>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</si>
  <si>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</si>
  <si>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</si>
  <si>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</si>
  <si>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</si>
  <si>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</si>
  <si>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5761</t>
  </si>
  <si>
    <t>II</t>
  </si>
  <si>
    <t>I</t>
  </si>
  <si>
    <t>Start of linear fit &gt;&gt;&gt;&gt;&gt;&gt;&gt;&gt;&gt;&gt;&gt;&gt;&gt;&gt;&gt;&gt;&gt;&gt;&gt;&gt;&gt;</t>
  </si>
  <si>
    <t>IBVS 6048</t>
  </si>
  <si>
    <t>Add cycle</t>
  </si>
  <si>
    <t>Old Cycle</t>
  </si>
  <si>
    <t>IBVS 6149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</si>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</sst>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1" applyNumberFormat="0" applyFont="0" applyFill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5" fillId="0" borderId="0" xfId="0" applyFont="1">
      <alignment vertical="top"/>
    </xf>
    <xf numFmtId="0" fontId="0" fillId="0" borderId="0" xfId="0" applyAlignment="1">
      <alignment horizontal="center" wrapText="1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FN Aur - O-C Diagr.</a:t>
            </a:r>
          </a:p>
        </c:rich>
      </c:tx>
      <c:layout>
        <c:manualLayout>
          <c:xMode val="edge"/>
          <c:yMode val="edge"/>
          <c:x val="0.345041756144118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49058867641545"/>
          <c:y val="0.15000008279722132"/>
          <c:w val="0.81146876640419952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2279</c:v>
                </c:pt>
                <c:pt idx="2">
                  <c:v>2309</c:v>
                </c:pt>
                <c:pt idx="3">
                  <c:v>2361</c:v>
                </c:pt>
                <c:pt idx="4">
                  <c:v>2364</c:v>
                </c:pt>
                <c:pt idx="5">
                  <c:v>2457</c:v>
                </c:pt>
                <c:pt idx="6">
                  <c:v>3203</c:v>
                </c:pt>
                <c:pt idx="7">
                  <c:v>3238</c:v>
                </c:pt>
                <c:pt idx="8">
                  <c:v>3241.5</c:v>
                </c:pt>
                <c:pt idx="9">
                  <c:v>3241.5</c:v>
                </c:pt>
                <c:pt idx="10">
                  <c:v>3386.5</c:v>
                </c:pt>
                <c:pt idx="11">
                  <c:v>3468.5</c:v>
                </c:pt>
                <c:pt idx="12">
                  <c:v>3556</c:v>
                </c:pt>
                <c:pt idx="13">
                  <c:v>3558.5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BD-4F45-9460-2BDBB773B66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2279</c:v>
                </c:pt>
                <c:pt idx="2">
                  <c:v>2309</c:v>
                </c:pt>
                <c:pt idx="3">
                  <c:v>2361</c:v>
                </c:pt>
                <c:pt idx="4">
                  <c:v>2364</c:v>
                </c:pt>
                <c:pt idx="5">
                  <c:v>2457</c:v>
                </c:pt>
                <c:pt idx="6">
                  <c:v>3203</c:v>
                </c:pt>
                <c:pt idx="7">
                  <c:v>3238</c:v>
                </c:pt>
                <c:pt idx="8">
                  <c:v>3241.5</c:v>
                </c:pt>
                <c:pt idx="9">
                  <c:v>3241.5</c:v>
                </c:pt>
                <c:pt idx="10">
                  <c:v>3386.5</c:v>
                </c:pt>
                <c:pt idx="11">
                  <c:v>3468.5</c:v>
                </c:pt>
                <c:pt idx="12">
                  <c:v>3556</c:v>
                </c:pt>
                <c:pt idx="13">
                  <c:v>3558.5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-0.50311399999918649</c:v>
                </c:pt>
                <c:pt idx="2">
                  <c:v>-0.51409399999829475</c:v>
                </c:pt>
                <c:pt idx="3">
                  <c:v>-0.55712599999969825</c:v>
                </c:pt>
                <c:pt idx="4">
                  <c:v>-0.55122399999527261</c:v>
                </c:pt>
                <c:pt idx="5">
                  <c:v>-0.55526199999439996</c:v>
                </c:pt>
                <c:pt idx="6">
                  <c:v>-0.70759800000087125</c:v>
                </c:pt>
                <c:pt idx="7">
                  <c:v>-0.71050799999648007</c:v>
                </c:pt>
                <c:pt idx="8">
                  <c:v>-0.71798899999703281</c:v>
                </c:pt>
                <c:pt idx="9">
                  <c:v>-0.72608899999613641</c:v>
                </c:pt>
                <c:pt idx="10">
                  <c:v>-0.79265899999882095</c:v>
                </c:pt>
                <c:pt idx="11">
                  <c:v>-0.81087099999422207</c:v>
                </c:pt>
                <c:pt idx="12">
                  <c:v>-0.79959599999710917</c:v>
                </c:pt>
                <c:pt idx="13">
                  <c:v>-0.80331099999602884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BD-4F45-9460-2BDBB773B66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2279</c:v>
                </c:pt>
                <c:pt idx="2">
                  <c:v>2309</c:v>
                </c:pt>
                <c:pt idx="3">
                  <c:v>2361</c:v>
                </c:pt>
                <c:pt idx="4">
                  <c:v>2364</c:v>
                </c:pt>
                <c:pt idx="5">
                  <c:v>2457</c:v>
                </c:pt>
                <c:pt idx="6">
                  <c:v>3203</c:v>
                </c:pt>
                <c:pt idx="7">
                  <c:v>3238</c:v>
                </c:pt>
                <c:pt idx="8">
                  <c:v>3241.5</c:v>
                </c:pt>
                <c:pt idx="9">
                  <c:v>3241.5</c:v>
                </c:pt>
                <c:pt idx="10">
                  <c:v>3386.5</c:v>
                </c:pt>
                <c:pt idx="11">
                  <c:v>3468.5</c:v>
                </c:pt>
                <c:pt idx="12">
                  <c:v>3556</c:v>
                </c:pt>
                <c:pt idx="13">
                  <c:v>3558.5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BD-4F45-9460-2BDBB773B66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2279</c:v>
                </c:pt>
                <c:pt idx="2">
                  <c:v>2309</c:v>
                </c:pt>
                <c:pt idx="3">
                  <c:v>2361</c:v>
                </c:pt>
                <c:pt idx="4">
                  <c:v>2364</c:v>
                </c:pt>
                <c:pt idx="5">
                  <c:v>2457</c:v>
                </c:pt>
                <c:pt idx="6">
                  <c:v>3203</c:v>
                </c:pt>
                <c:pt idx="7">
                  <c:v>3238</c:v>
                </c:pt>
                <c:pt idx="8">
                  <c:v>3241.5</c:v>
                </c:pt>
                <c:pt idx="9">
                  <c:v>3241.5</c:v>
                </c:pt>
                <c:pt idx="10">
                  <c:v>3386.5</c:v>
                </c:pt>
                <c:pt idx="11">
                  <c:v>3468.5</c:v>
                </c:pt>
                <c:pt idx="12">
                  <c:v>3556</c:v>
                </c:pt>
                <c:pt idx="13">
                  <c:v>3558.5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BD-4F45-9460-2BDBB773B66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2279</c:v>
                </c:pt>
                <c:pt idx="2">
                  <c:v>2309</c:v>
                </c:pt>
                <c:pt idx="3">
                  <c:v>2361</c:v>
                </c:pt>
                <c:pt idx="4">
                  <c:v>2364</c:v>
                </c:pt>
                <c:pt idx="5">
                  <c:v>2457</c:v>
                </c:pt>
                <c:pt idx="6">
                  <c:v>3203</c:v>
                </c:pt>
                <c:pt idx="7">
                  <c:v>3238</c:v>
                </c:pt>
                <c:pt idx="8">
                  <c:v>3241.5</c:v>
                </c:pt>
                <c:pt idx="9">
                  <c:v>3241.5</c:v>
                </c:pt>
                <c:pt idx="10">
                  <c:v>3386.5</c:v>
                </c:pt>
                <c:pt idx="11">
                  <c:v>3468.5</c:v>
                </c:pt>
                <c:pt idx="12">
                  <c:v>3556</c:v>
                </c:pt>
                <c:pt idx="13">
                  <c:v>3558.5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BD-4F45-9460-2BDBB773B66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2279</c:v>
                </c:pt>
                <c:pt idx="2">
                  <c:v>2309</c:v>
                </c:pt>
                <c:pt idx="3">
                  <c:v>2361</c:v>
                </c:pt>
                <c:pt idx="4">
                  <c:v>2364</c:v>
                </c:pt>
                <c:pt idx="5">
                  <c:v>2457</c:v>
                </c:pt>
                <c:pt idx="6">
                  <c:v>3203</c:v>
                </c:pt>
                <c:pt idx="7">
                  <c:v>3238</c:v>
                </c:pt>
                <c:pt idx="8">
                  <c:v>3241.5</c:v>
                </c:pt>
                <c:pt idx="9">
                  <c:v>3241.5</c:v>
                </c:pt>
                <c:pt idx="10">
                  <c:v>3386.5</c:v>
                </c:pt>
                <c:pt idx="11">
                  <c:v>3468.5</c:v>
                </c:pt>
                <c:pt idx="12">
                  <c:v>3556</c:v>
                </c:pt>
                <c:pt idx="13">
                  <c:v>3558.5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BD-4F45-9460-2BDBB773B66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2279</c:v>
                </c:pt>
                <c:pt idx="2">
                  <c:v>2309</c:v>
                </c:pt>
                <c:pt idx="3">
                  <c:v>2361</c:v>
                </c:pt>
                <c:pt idx="4">
                  <c:v>2364</c:v>
                </c:pt>
                <c:pt idx="5">
                  <c:v>2457</c:v>
                </c:pt>
                <c:pt idx="6">
                  <c:v>3203</c:v>
                </c:pt>
                <c:pt idx="7">
                  <c:v>3238</c:v>
                </c:pt>
                <c:pt idx="8">
                  <c:v>3241.5</c:v>
                </c:pt>
                <c:pt idx="9">
                  <c:v>3241.5</c:v>
                </c:pt>
                <c:pt idx="10">
                  <c:v>3386.5</c:v>
                </c:pt>
                <c:pt idx="11">
                  <c:v>3468.5</c:v>
                </c:pt>
                <c:pt idx="12">
                  <c:v>3556</c:v>
                </c:pt>
                <c:pt idx="13">
                  <c:v>3558.5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BD-4F45-9460-2BDBB773B66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2279</c:v>
                </c:pt>
                <c:pt idx="2">
                  <c:v>2309</c:v>
                </c:pt>
                <c:pt idx="3">
                  <c:v>2361</c:v>
                </c:pt>
                <c:pt idx="4">
                  <c:v>2364</c:v>
                </c:pt>
                <c:pt idx="5">
                  <c:v>2457</c:v>
                </c:pt>
                <c:pt idx="6">
                  <c:v>3203</c:v>
                </c:pt>
                <c:pt idx="7">
                  <c:v>3238</c:v>
                </c:pt>
                <c:pt idx="8">
                  <c:v>3241.5</c:v>
                </c:pt>
                <c:pt idx="9">
                  <c:v>3241.5</c:v>
                </c:pt>
                <c:pt idx="10">
                  <c:v>3386.5</c:v>
                </c:pt>
                <c:pt idx="11">
                  <c:v>3468.5</c:v>
                </c:pt>
                <c:pt idx="12">
                  <c:v>3556</c:v>
                </c:pt>
                <c:pt idx="13">
                  <c:v>3558.5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-1.3359406341922897E-3</c:v>
                </c:pt>
                <c:pt idx="1">
                  <c:v>-0.51596476412514358</c:v>
                </c:pt>
                <c:pt idx="2">
                  <c:v>-0.52273916724261993</c:v>
                </c:pt>
                <c:pt idx="3">
                  <c:v>-0.53448146597957891</c:v>
                </c:pt>
                <c:pt idx="4">
                  <c:v>-0.53515890629132656</c:v>
                </c:pt>
                <c:pt idx="5">
                  <c:v>-0.55615955595550315</c:v>
                </c:pt>
                <c:pt idx="6">
                  <c:v>-0.72461638014341434</c:v>
                </c:pt>
                <c:pt idx="7">
                  <c:v>-0.73251985044713674</c:v>
                </c:pt>
                <c:pt idx="8">
                  <c:v>-0.73331019747750903</c:v>
                </c:pt>
                <c:pt idx="9">
                  <c:v>-0.73331019747750903</c:v>
                </c:pt>
                <c:pt idx="10">
                  <c:v>-0.76605314587864459</c:v>
                </c:pt>
                <c:pt idx="11">
                  <c:v>-0.78456984773307981</c:v>
                </c:pt>
                <c:pt idx="12">
                  <c:v>-0.80432852349238582</c:v>
                </c:pt>
                <c:pt idx="13">
                  <c:v>-0.80489305708550885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BD-4F45-9460-2BDBB773B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702784"/>
        <c:axId val="1"/>
      </c:scatterChart>
      <c:valAx>
        <c:axId val="778702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702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FN Aur - O-C Diagr.</a:t>
            </a:r>
          </a:p>
        </c:rich>
      </c:tx>
      <c:layout>
        <c:manualLayout>
          <c:xMode val="edge"/>
          <c:yMode val="edge"/>
          <c:x val="0.345041756144118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49058867641545"/>
          <c:y val="0.15000008279722132"/>
          <c:w val="0.81146876640419952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2279</c:v>
                </c:pt>
                <c:pt idx="2">
                  <c:v>2309</c:v>
                </c:pt>
                <c:pt idx="3">
                  <c:v>2361</c:v>
                </c:pt>
                <c:pt idx="4">
                  <c:v>2364</c:v>
                </c:pt>
                <c:pt idx="5">
                  <c:v>2457</c:v>
                </c:pt>
                <c:pt idx="6">
                  <c:v>3203</c:v>
                </c:pt>
                <c:pt idx="7">
                  <c:v>3238</c:v>
                </c:pt>
                <c:pt idx="8">
                  <c:v>3241.5</c:v>
                </c:pt>
                <c:pt idx="9">
                  <c:v>3241.5</c:v>
                </c:pt>
                <c:pt idx="10">
                  <c:v>3386.5</c:v>
                </c:pt>
                <c:pt idx="11">
                  <c:v>3468.5</c:v>
                </c:pt>
                <c:pt idx="12">
                  <c:v>3556</c:v>
                </c:pt>
                <c:pt idx="13">
                  <c:v>3558.5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EF-489C-8B61-2E7B0F78527E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2279</c:v>
                </c:pt>
                <c:pt idx="2">
                  <c:v>2309</c:v>
                </c:pt>
                <c:pt idx="3">
                  <c:v>2361</c:v>
                </c:pt>
                <c:pt idx="4">
                  <c:v>2364</c:v>
                </c:pt>
                <c:pt idx="5">
                  <c:v>2457</c:v>
                </c:pt>
                <c:pt idx="6">
                  <c:v>3203</c:v>
                </c:pt>
                <c:pt idx="7">
                  <c:v>3238</c:v>
                </c:pt>
                <c:pt idx="8">
                  <c:v>3241.5</c:v>
                </c:pt>
                <c:pt idx="9">
                  <c:v>3241.5</c:v>
                </c:pt>
                <c:pt idx="10">
                  <c:v>3386.5</c:v>
                </c:pt>
                <c:pt idx="11">
                  <c:v>3468.5</c:v>
                </c:pt>
                <c:pt idx="12">
                  <c:v>3556</c:v>
                </c:pt>
                <c:pt idx="13">
                  <c:v>3558.5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-0.50311399999918649</c:v>
                </c:pt>
                <c:pt idx="2">
                  <c:v>-0.51409399999829475</c:v>
                </c:pt>
                <c:pt idx="3">
                  <c:v>-0.55712599999969825</c:v>
                </c:pt>
                <c:pt idx="4">
                  <c:v>-0.55122399999527261</c:v>
                </c:pt>
                <c:pt idx="5">
                  <c:v>-0.55526199999439996</c:v>
                </c:pt>
                <c:pt idx="6">
                  <c:v>-0.70759800000087125</c:v>
                </c:pt>
                <c:pt idx="7">
                  <c:v>-0.71050799999648007</c:v>
                </c:pt>
                <c:pt idx="8">
                  <c:v>-0.71798899999703281</c:v>
                </c:pt>
                <c:pt idx="9">
                  <c:v>-0.72608899999613641</c:v>
                </c:pt>
                <c:pt idx="10">
                  <c:v>-0.79265899999882095</c:v>
                </c:pt>
                <c:pt idx="11">
                  <c:v>-0.81087099999422207</c:v>
                </c:pt>
                <c:pt idx="12">
                  <c:v>-0.79959599999710917</c:v>
                </c:pt>
                <c:pt idx="13">
                  <c:v>-0.80331099999602884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EF-489C-8B61-2E7B0F78527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2279</c:v>
                </c:pt>
                <c:pt idx="2">
                  <c:v>2309</c:v>
                </c:pt>
                <c:pt idx="3">
                  <c:v>2361</c:v>
                </c:pt>
                <c:pt idx="4">
                  <c:v>2364</c:v>
                </c:pt>
                <c:pt idx="5">
                  <c:v>2457</c:v>
                </c:pt>
                <c:pt idx="6">
                  <c:v>3203</c:v>
                </c:pt>
                <c:pt idx="7">
                  <c:v>3238</c:v>
                </c:pt>
                <c:pt idx="8">
                  <c:v>3241.5</c:v>
                </c:pt>
                <c:pt idx="9">
                  <c:v>3241.5</c:v>
                </c:pt>
                <c:pt idx="10">
                  <c:v>3386.5</c:v>
                </c:pt>
                <c:pt idx="11">
                  <c:v>3468.5</c:v>
                </c:pt>
                <c:pt idx="12">
                  <c:v>3556</c:v>
                </c:pt>
                <c:pt idx="13">
                  <c:v>3558.5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EF-489C-8B61-2E7B0F78527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2279</c:v>
                </c:pt>
                <c:pt idx="2">
                  <c:v>2309</c:v>
                </c:pt>
                <c:pt idx="3">
                  <c:v>2361</c:v>
                </c:pt>
                <c:pt idx="4">
                  <c:v>2364</c:v>
                </c:pt>
                <c:pt idx="5">
                  <c:v>2457</c:v>
                </c:pt>
                <c:pt idx="6">
                  <c:v>3203</c:v>
                </c:pt>
                <c:pt idx="7">
                  <c:v>3238</c:v>
                </c:pt>
                <c:pt idx="8">
                  <c:v>3241.5</c:v>
                </c:pt>
                <c:pt idx="9">
                  <c:v>3241.5</c:v>
                </c:pt>
                <c:pt idx="10">
                  <c:v>3386.5</c:v>
                </c:pt>
                <c:pt idx="11">
                  <c:v>3468.5</c:v>
                </c:pt>
                <c:pt idx="12">
                  <c:v>3556</c:v>
                </c:pt>
                <c:pt idx="13">
                  <c:v>3558.5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EF-489C-8B61-2E7B0F78527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2279</c:v>
                </c:pt>
                <c:pt idx="2">
                  <c:v>2309</c:v>
                </c:pt>
                <c:pt idx="3">
                  <c:v>2361</c:v>
                </c:pt>
                <c:pt idx="4">
                  <c:v>2364</c:v>
                </c:pt>
                <c:pt idx="5">
                  <c:v>2457</c:v>
                </c:pt>
                <c:pt idx="6">
                  <c:v>3203</c:v>
                </c:pt>
                <c:pt idx="7">
                  <c:v>3238</c:v>
                </c:pt>
                <c:pt idx="8">
                  <c:v>3241.5</c:v>
                </c:pt>
                <c:pt idx="9">
                  <c:v>3241.5</c:v>
                </c:pt>
                <c:pt idx="10">
                  <c:v>3386.5</c:v>
                </c:pt>
                <c:pt idx="11">
                  <c:v>3468.5</c:v>
                </c:pt>
                <c:pt idx="12">
                  <c:v>3556</c:v>
                </c:pt>
                <c:pt idx="13">
                  <c:v>3558.5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EF-489C-8B61-2E7B0F78527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2279</c:v>
                </c:pt>
                <c:pt idx="2">
                  <c:v>2309</c:v>
                </c:pt>
                <c:pt idx="3">
                  <c:v>2361</c:v>
                </c:pt>
                <c:pt idx="4">
                  <c:v>2364</c:v>
                </c:pt>
                <c:pt idx="5">
                  <c:v>2457</c:v>
                </c:pt>
                <c:pt idx="6">
                  <c:v>3203</c:v>
                </c:pt>
                <c:pt idx="7">
                  <c:v>3238</c:v>
                </c:pt>
                <c:pt idx="8">
                  <c:v>3241.5</c:v>
                </c:pt>
                <c:pt idx="9">
                  <c:v>3241.5</c:v>
                </c:pt>
                <c:pt idx="10">
                  <c:v>3386.5</c:v>
                </c:pt>
                <c:pt idx="11">
                  <c:v>3468.5</c:v>
                </c:pt>
                <c:pt idx="12">
                  <c:v>3556</c:v>
                </c:pt>
                <c:pt idx="13">
                  <c:v>3558.5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EF-489C-8B61-2E7B0F78527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  <c:pt idx="10">
                    <c:v>2.0000000000000001E-4</c:v>
                  </c:pt>
                  <c:pt idx="11">
                    <c:v>6.7000000000000002E-3</c:v>
                  </c:pt>
                  <c:pt idx="12">
                    <c:v>6.9999999999999999E-4</c:v>
                  </c:pt>
                  <c:pt idx="13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2279</c:v>
                </c:pt>
                <c:pt idx="2">
                  <c:v>2309</c:v>
                </c:pt>
                <c:pt idx="3">
                  <c:v>2361</c:v>
                </c:pt>
                <c:pt idx="4">
                  <c:v>2364</c:v>
                </c:pt>
                <c:pt idx="5">
                  <c:v>2457</c:v>
                </c:pt>
                <c:pt idx="6">
                  <c:v>3203</c:v>
                </c:pt>
                <c:pt idx="7">
                  <c:v>3238</c:v>
                </c:pt>
                <c:pt idx="8">
                  <c:v>3241.5</c:v>
                </c:pt>
                <c:pt idx="9">
                  <c:v>3241.5</c:v>
                </c:pt>
                <c:pt idx="10">
                  <c:v>3386.5</c:v>
                </c:pt>
                <c:pt idx="11">
                  <c:v>3468.5</c:v>
                </c:pt>
                <c:pt idx="12">
                  <c:v>3556</c:v>
                </c:pt>
                <c:pt idx="13">
                  <c:v>3558.5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EF-489C-8B61-2E7B0F78527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2279</c:v>
                </c:pt>
                <c:pt idx="2">
                  <c:v>2309</c:v>
                </c:pt>
                <c:pt idx="3">
                  <c:v>2361</c:v>
                </c:pt>
                <c:pt idx="4">
                  <c:v>2364</c:v>
                </c:pt>
                <c:pt idx="5">
                  <c:v>2457</c:v>
                </c:pt>
                <c:pt idx="6">
                  <c:v>3203</c:v>
                </c:pt>
                <c:pt idx="7">
                  <c:v>3238</c:v>
                </c:pt>
                <c:pt idx="8">
                  <c:v>3241.5</c:v>
                </c:pt>
                <c:pt idx="9">
                  <c:v>3241.5</c:v>
                </c:pt>
                <c:pt idx="10">
                  <c:v>3386.5</c:v>
                </c:pt>
                <c:pt idx="11">
                  <c:v>3468.5</c:v>
                </c:pt>
                <c:pt idx="12">
                  <c:v>3556</c:v>
                </c:pt>
                <c:pt idx="13">
                  <c:v>3558.5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-1.3359406341922897E-3</c:v>
                </c:pt>
                <c:pt idx="1">
                  <c:v>-0.51596476412514358</c:v>
                </c:pt>
                <c:pt idx="2">
                  <c:v>-0.52273916724261993</c:v>
                </c:pt>
                <c:pt idx="3">
                  <c:v>-0.53448146597957891</c:v>
                </c:pt>
                <c:pt idx="4">
                  <c:v>-0.53515890629132656</c:v>
                </c:pt>
                <c:pt idx="5">
                  <c:v>-0.55615955595550315</c:v>
                </c:pt>
                <c:pt idx="6">
                  <c:v>-0.72461638014341434</c:v>
                </c:pt>
                <c:pt idx="7">
                  <c:v>-0.73251985044713674</c:v>
                </c:pt>
                <c:pt idx="8">
                  <c:v>-0.73331019747750903</c:v>
                </c:pt>
                <c:pt idx="9">
                  <c:v>-0.73331019747750903</c:v>
                </c:pt>
                <c:pt idx="10">
                  <c:v>-0.76605314587864459</c:v>
                </c:pt>
                <c:pt idx="11">
                  <c:v>-0.78456984773307981</c:v>
                </c:pt>
                <c:pt idx="12">
                  <c:v>-0.80432852349238582</c:v>
                </c:pt>
                <c:pt idx="13">
                  <c:v>-0.80489305708550885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EF-489C-8B61-2E7B0F785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702784"/>
        <c:axId val="1"/>
      </c:scatterChart>
      <c:valAx>
        <c:axId val="778702784"/>
        <c:scaling>
          <c:orientation val="minMax"/>
          <c:min val="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702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FN Aur - O-C Diagr.</a:t>
            </a:r>
          </a:p>
        </c:rich>
      </c:tx>
      <c:layout>
        <c:manualLayout>
          <c:xMode val="edge"/>
          <c:yMode val="edge"/>
          <c:x val="0.345041756144118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5060081857812"/>
          <c:y val="0.15"/>
          <c:w val="0.7520668744218047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B!$F$21:$F$993</c:f>
              <c:numCache>
                <c:formatCode>General</c:formatCode>
                <c:ptCount val="973"/>
                <c:pt idx="0">
                  <c:v>-3241</c:v>
                </c:pt>
                <c:pt idx="1">
                  <c:v>-962</c:v>
                </c:pt>
                <c:pt idx="2">
                  <c:v>-932</c:v>
                </c:pt>
                <c:pt idx="3">
                  <c:v>-880</c:v>
                </c:pt>
                <c:pt idx="4">
                  <c:v>-877</c:v>
                </c:pt>
                <c:pt idx="5">
                  <c:v>-784</c:v>
                </c:pt>
                <c:pt idx="6">
                  <c:v>-38</c:v>
                </c:pt>
                <c:pt idx="7">
                  <c:v>-3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B!$H$21:$H$993</c:f>
              <c:numCache>
                <c:formatCode>General</c:formatCode>
                <c:ptCount val="973"/>
                <c:pt idx="0">
                  <c:v>9.6106712553591933E-3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0F-464E-882F-7127E4E8CF1A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B!$D$21:$D$993</c:f>
                <c:numCache>
                  <c:formatCode>General</c:formatCode>
                  <c:ptCount val="9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</c:numCache>
              </c:numRef>
            </c:plus>
            <c:minus>
              <c:numRef>
                <c:f>B!$D$21:$D$993</c:f>
                <c:numCache>
                  <c:formatCode>General</c:formatCode>
                  <c:ptCount val="9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-3241</c:v>
                </c:pt>
                <c:pt idx="1">
                  <c:v>-962</c:v>
                </c:pt>
                <c:pt idx="2">
                  <c:v>-932</c:v>
                </c:pt>
                <c:pt idx="3">
                  <c:v>-880</c:v>
                </c:pt>
                <c:pt idx="4">
                  <c:v>-877</c:v>
                </c:pt>
                <c:pt idx="5">
                  <c:v>-784</c:v>
                </c:pt>
                <c:pt idx="6">
                  <c:v>-38</c:v>
                </c:pt>
                <c:pt idx="7">
                  <c:v>-3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B!$I$21:$I$993</c:f>
              <c:numCache>
                <c:formatCode>General</c:formatCode>
                <c:ptCount val="973"/>
                <c:pt idx="1">
                  <c:v>9.0313318651169538E-3</c:v>
                </c:pt>
                <c:pt idx="2">
                  <c:v>4.6665314366691746E-3</c:v>
                </c:pt>
                <c:pt idx="3">
                  <c:v>-2.6899122640315909E-2</c:v>
                </c:pt>
                <c:pt idx="4">
                  <c:v>-2.0335602683189791E-2</c:v>
                </c:pt>
                <c:pt idx="5">
                  <c:v>-3.8664840249111876E-3</c:v>
                </c:pt>
                <c:pt idx="6">
                  <c:v>8.2954785975744016E-3</c:v>
                </c:pt>
                <c:pt idx="7">
                  <c:v>1.3103211429552175E-2</c:v>
                </c:pt>
                <c:pt idx="8">
                  <c:v>6.3939847168512642E-3</c:v>
                </c:pt>
                <c:pt idx="9">
                  <c:v>-1.7060152822523378E-3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0F-464E-882F-7127E4E8CF1A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B!$D$21:$D$44</c:f>
                <c:numCache>
                  <c:formatCode>General</c:formatCode>
                  <c:ptCount val="24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</c:numCache>
              </c:numRef>
            </c:plus>
            <c:minus>
              <c:numRef>
                <c:f>B!$D$21:$D$44</c:f>
                <c:numCache>
                  <c:formatCode>General</c:formatCode>
                  <c:ptCount val="24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-3241</c:v>
                </c:pt>
                <c:pt idx="1">
                  <c:v>-962</c:v>
                </c:pt>
                <c:pt idx="2">
                  <c:v>-932</c:v>
                </c:pt>
                <c:pt idx="3">
                  <c:v>-880</c:v>
                </c:pt>
                <c:pt idx="4">
                  <c:v>-877</c:v>
                </c:pt>
                <c:pt idx="5">
                  <c:v>-784</c:v>
                </c:pt>
                <c:pt idx="6">
                  <c:v>-38</c:v>
                </c:pt>
                <c:pt idx="7">
                  <c:v>-3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B!$J$21:$J$993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0F-464E-882F-7127E4E8CF1A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-3241</c:v>
                </c:pt>
                <c:pt idx="1">
                  <c:v>-962</c:v>
                </c:pt>
                <c:pt idx="2">
                  <c:v>-932</c:v>
                </c:pt>
                <c:pt idx="3">
                  <c:v>-880</c:v>
                </c:pt>
                <c:pt idx="4">
                  <c:v>-877</c:v>
                </c:pt>
                <c:pt idx="5">
                  <c:v>-784</c:v>
                </c:pt>
                <c:pt idx="6">
                  <c:v>-38</c:v>
                </c:pt>
                <c:pt idx="7">
                  <c:v>-3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B!$K$21:$K$993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0F-464E-882F-7127E4E8CF1A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-3241</c:v>
                </c:pt>
                <c:pt idx="1">
                  <c:v>-962</c:v>
                </c:pt>
                <c:pt idx="2">
                  <c:v>-932</c:v>
                </c:pt>
                <c:pt idx="3">
                  <c:v>-880</c:v>
                </c:pt>
                <c:pt idx="4">
                  <c:v>-877</c:v>
                </c:pt>
                <c:pt idx="5">
                  <c:v>-784</c:v>
                </c:pt>
                <c:pt idx="6">
                  <c:v>-38</c:v>
                </c:pt>
                <c:pt idx="7">
                  <c:v>-3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B!$L$21:$L$993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0F-464E-882F-7127E4E8CF1A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-3241</c:v>
                </c:pt>
                <c:pt idx="1">
                  <c:v>-962</c:v>
                </c:pt>
                <c:pt idx="2">
                  <c:v>-932</c:v>
                </c:pt>
                <c:pt idx="3">
                  <c:v>-880</c:v>
                </c:pt>
                <c:pt idx="4">
                  <c:v>-877</c:v>
                </c:pt>
                <c:pt idx="5">
                  <c:v>-784</c:v>
                </c:pt>
                <c:pt idx="6">
                  <c:v>-38</c:v>
                </c:pt>
                <c:pt idx="7">
                  <c:v>-3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B!$M$21:$M$993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0F-464E-882F-7127E4E8CF1A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1.1000000000000001E-3</c:v>
                  </c:pt>
                  <c:pt idx="7">
                    <c:v>1.6000000000000001E-3</c:v>
                  </c:pt>
                  <c:pt idx="8">
                    <c:v>2.0999999999999999E-3</c:v>
                  </c:pt>
                  <c:pt idx="9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-3241</c:v>
                </c:pt>
                <c:pt idx="1">
                  <c:v>-962</c:v>
                </c:pt>
                <c:pt idx="2">
                  <c:v>-932</c:v>
                </c:pt>
                <c:pt idx="3">
                  <c:v>-880</c:v>
                </c:pt>
                <c:pt idx="4">
                  <c:v>-877</c:v>
                </c:pt>
                <c:pt idx="5">
                  <c:v>-784</c:v>
                </c:pt>
                <c:pt idx="6">
                  <c:v>-38</c:v>
                </c:pt>
                <c:pt idx="7">
                  <c:v>-3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B!$N$21:$N$993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0F-464E-882F-7127E4E8CF1A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B!$F$21:$F$993</c:f>
              <c:numCache>
                <c:formatCode>General</c:formatCode>
                <c:ptCount val="973"/>
                <c:pt idx="0">
                  <c:v>-3241</c:v>
                </c:pt>
                <c:pt idx="1">
                  <c:v>-962</c:v>
                </c:pt>
                <c:pt idx="2">
                  <c:v>-932</c:v>
                </c:pt>
                <c:pt idx="3">
                  <c:v>-880</c:v>
                </c:pt>
                <c:pt idx="4">
                  <c:v>-877</c:v>
                </c:pt>
                <c:pt idx="5">
                  <c:v>-784</c:v>
                </c:pt>
                <c:pt idx="6">
                  <c:v>-38</c:v>
                </c:pt>
                <c:pt idx="7">
                  <c:v>-3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B!$O$21:$O$993</c:f>
              <c:numCache>
                <c:formatCode>General</c:formatCode>
                <c:ptCount val="973"/>
                <c:pt idx="0">
                  <c:v>2.1188701648654142E-4</c:v>
                </c:pt>
                <c:pt idx="1">
                  <c:v>-1.4111023149935618E-4</c:v>
                </c:pt>
                <c:pt idx="2">
                  <c:v>-1.4575697017402793E-4</c:v>
                </c:pt>
                <c:pt idx="3">
                  <c:v>-1.5381131721012563E-4</c:v>
                </c:pt>
                <c:pt idx="4">
                  <c:v>-1.5427599107759282E-4</c:v>
                </c:pt>
                <c:pt idx="5">
                  <c:v>-1.6868088096907524E-4</c:v>
                </c:pt>
                <c:pt idx="6">
                  <c:v>-2.8422978267924622E-4</c:v>
                </c:pt>
                <c:pt idx="7">
                  <c:v>-2.8965097779969659E-4</c:v>
                </c:pt>
                <c:pt idx="8">
                  <c:v>-2.9019309731174162E-4</c:v>
                </c:pt>
                <c:pt idx="9">
                  <c:v>-2.9019309731174162E-4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0F-464E-882F-7127E4E8C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708544"/>
        <c:axId val="1"/>
      </c:scatterChart>
      <c:valAx>
        <c:axId val="778708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0582850697381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708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0</xdr:row>
      <xdr:rowOff>0</xdr:rowOff>
    </xdr:from>
    <xdr:to>
      <xdr:col>17</xdr:col>
      <xdr:colOff>85725</xdr:colOff>
      <xdr:row>18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9167A95-1E56-5B28-D41A-CBE4B877E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342900</xdr:colOff>
      <xdr:row>0</xdr:row>
      <xdr:rowOff>0</xdr:rowOff>
    </xdr:from>
    <xdr:to>
      <xdr:col>27</xdr:col>
      <xdr:colOff>152400</xdr:colOff>
      <xdr:row>18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338E9F-B3FD-4CE9-B29F-B038395C31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06C1CAFE-DC11-AFBF-170E-4255F952E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81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S1" sqref="S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s="32" customFormat="1" ht="12.95" customHeight="1" x14ac:dyDescent="0.2">
      <c r="A2" s="32" t="s">
        <v>26</v>
      </c>
      <c r="B2" s="33" t="s">
        <v>38</v>
      </c>
    </row>
    <row r="3" spans="1:7" s="32" customFormat="1" ht="12.95" customHeight="1" x14ac:dyDescent="0.2"/>
    <row r="4" spans="1:7" s="32" customFormat="1" ht="12.95" customHeight="1" x14ac:dyDescent="0.2">
      <c r="A4" s="34" t="s">
        <v>0</v>
      </c>
      <c r="C4" s="35">
        <v>27041.279999999999</v>
      </c>
      <c r="D4" s="36">
        <v>8.3433659999999996</v>
      </c>
    </row>
    <row r="5" spans="1:7" s="32" customFormat="1" ht="12.95" customHeight="1" x14ac:dyDescent="0.2"/>
    <row r="6" spans="1:7" s="32" customFormat="1" ht="12.95" customHeight="1" x14ac:dyDescent="0.2">
      <c r="A6" s="34" t="s">
        <v>1</v>
      </c>
    </row>
    <row r="7" spans="1:7" s="32" customFormat="1" ht="12.95" customHeight="1" x14ac:dyDescent="0.2">
      <c r="A7" s="32" t="s">
        <v>2</v>
      </c>
      <c r="C7" s="32">
        <f>+C4</f>
        <v>27041.279999999999</v>
      </c>
    </row>
    <row r="8" spans="1:7" s="32" customFormat="1" ht="12.95" customHeight="1" x14ac:dyDescent="0.2">
      <c r="A8" s="32" t="s">
        <v>3</v>
      </c>
      <c r="C8" s="32">
        <f>+D4</f>
        <v>8.3433659999999996</v>
      </c>
    </row>
    <row r="9" spans="1:7" s="32" customFormat="1" ht="12.95" customHeight="1" x14ac:dyDescent="0.2">
      <c r="A9" s="37" t="s">
        <v>41</v>
      </c>
      <c r="C9" s="38">
        <v>-9.5</v>
      </c>
      <c r="D9" s="32" t="s">
        <v>42</v>
      </c>
    </row>
    <row r="10" spans="1:7" s="32" customFormat="1" ht="12.95" customHeight="1" thickBot="1" x14ac:dyDescent="0.25">
      <c r="C10" s="39" t="s">
        <v>22</v>
      </c>
      <c r="D10" s="39" t="s">
        <v>23</v>
      </c>
    </row>
    <row r="11" spans="1:7" s="32" customFormat="1" ht="12.95" customHeight="1" x14ac:dyDescent="0.2">
      <c r="A11" s="32" t="s">
        <v>16</v>
      </c>
      <c r="C11" s="40">
        <f ca="1">INTERCEPT(INDIRECT($G$11):G992,INDIRECT($F$11):F992)</f>
        <v>-1.3359406341922897E-3</v>
      </c>
      <c r="D11" s="41"/>
      <c r="F11" s="42" t="str">
        <f>"F"&amp;E19</f>
        <v>F21</v>
      </c>
      <c r="G11" s="40" t="str">
        <f>"G"&amp;E19</f>
        <v>G21</v>
      </c>
    </row>
    <row r="12" spans="1:7" s="32" customFormat="1" ht="12.95" customHeight="1" x14ac:dyDescent="0.2">
      <c r="A12" s="32" t="s">
        <v>17</v>
      </c>
      <c r="C12" s="40">
        <f ca="1">SLOPE(INDIRECT($G$11):G992,INDIRECT($F$11):F992)</f>
        <v>-2.2581343724921077E-4</v>
      </c>
      <c r="D12" s="41"/>
    </row>
    <row r="13" spans="1:7" s="32" customFormat="1" ht="12.95" customHeight="1" x14ac:dyDescent="0.2">
      <c r="A13" s="32" t="s">
        <v>21</v>
      </c>
      <c r="C13" s="41" t="s">
        <v>14</v>
      </c>
      <c r="D13" s="43" t="s">
        <v>52</v>
      </c>
      <c r="E13" s="38">
        <v>1</v>
      </c>
    </row>
    <row r="14" spans="1:7" s="32" customFormat="1" ht="12.95" customHeight="1" x14ac:dyDescent="0.2">
      <c r="D14" s="43" t="s">
        <v>43</v>
      </c>
      <c r="E14" s="44">
        <f ca="1">NOW()+15018.5+$C$9/24</f>
        <v>60322.790903009256</v>
      </c>
    </row>
    <row r="15" spans="1:7" s="32" customFormat="1" ht="12.95" customHeight="1" x14ac:dyDescent="0.2">
      <c r="A15" s="45" t="s">
        <v>18</v>
      </c>
      <c r="C15" s="46">
        <f ca="1">(C7+C11)+(C8+C12)*INT(MAX(F21:F3533))</f>
        <v>56726.171447849629</v>
      </c>
      <c r="D15" s="43" t="s">
        <v>53</v>
      </c>
      <c r="E15" s="44">
        <f ca="1">ROUND(2*(E14-$C$7)/$C$8,0)/2+E13</f>
        <v>3990</v>
      </c>
    </row>
    <row r="16" spans="1:7" s="32" customFormat="1" ht="12.95" customHeight="1" x14ac:dyDescent="0.2">
      <c r="A16" s="34" t="s">
        <v>4</v>
      </c>
      <c r="C16" s="47">
        <f ca="1">+C8+C12</f>
        <v>8.343140186562751</v>
      </c>
      <c r="D16" s="43" t="s">
        <v>44</v>
      </c>
      <c r="E16" s="40">
        <f ca="1">ROUND(2*(E14-$C$15)/$C$16,0)/2+E13</f>
        <v>432</v>
      </c>
    </row>
    <row r="17" spans="1:30" s="32" customFormat="1" ht="12.95" customHeight="1" thickBot="1" x14ac:dyDescent="0.25">
      <c r="A17" s="43" t="s">
        <v>37</v>
      </c>
      <c r="C17" s="32">
        <f>COUNT(C21:C2191)</f>
        <v>14</v>
      </c>
      <c r="D17" s="43" t="s">
        <v>45</v>
      </c>
      <c r="E17" s="48">
        <f ca="1">+$C$15+$C$16*E16-15018.5-$C$9/24</f>
        <v>45312.30384177807</v>
      </c>
    </row>
    <row r="18" spans="1:30" s="32" customFormat="1" ht="12.95" customHeight="1" x14ac:dyDescent="0.2">
      <c r="A18" s="34" t="s">
        <v>5</v>
      </c>
      <c r="C18" s="35">
        <f ca="1">+C15</f>
        <v>56726.171447849629</v>
      </c>
      <c r="D18" s="36">
        <f ca="1">+C16</f>
        <v>8.343140186562751</v>
      </c>
      <c r="E18" s="49" t="s">
        <v>46</v>
      </c>
    </row>
    <row r="19" spans="1:30" s="32" customFormat="1" ht="12.95" customHeight="1" thickTop="1" x14ac:dyDescent="0.2">
      <c r="A19" s="50" t="s">
        <v>50</v>
      </c>
      <c r="E19" s="51">
        <v>21</v>
      </c>
    </row>
    <row r="20" spans="1:30" s="32" customFormat="1" ht="12.95" customHeight="1" thickBot="1" x14ac:dyDescent="0.25">
      <c r="A20" s="39" t="s">
        <v>6</v>
      </c>
      <c r="B20" s="39" t="s">
        <v>7</v>
      </c>
      <c r="C20" s="39" t="s">
        <v>8</v>
      </c>
      <c r="D20" s="39" t="s">
        <v>13</v>
      </c>
      <c r="E20" s="39" t="s">
        <v>9</v>
      </c>
      <c r="F20" s="39" t="s">
        <v>10</v>
      </c>
      <c r="G20" s="39" t="s">
        <v>11</v>
      </c>
      <c r="H20" s="52" t="s">
        <v>12</v>
      </c>
      <c r="I20" s="52" t="s">
        <v>36</v>
      </c>
      <c r="J20" s="52" t="s">
        <v>55</v>
      </c>
      <c r="K20" s="52" t="s">
        <v>20</v>
      </c>
      <c r="L20" s="52" t="s">
        <v>27</v>
      </c>
      <c r="M20" s="52" t="s">
        <v>28</v>
      </c>
      <c r="N20" s="52" t="s">
        <v>29</v>
      </c>
      <c r="O20" s="52" t="s">
        <v>25</v>
      </c>
      <c r="P20" s="53" t="s">
        <v>24</v>
      </c>
      <c r="Q20" s="39" t="s">
        <v>15</v>
      </c>
    </row>
    <row r="21" spans="1:30" s="32" customFormat="1" ht="12.95" customHeight="1" x14ac:dyDescent="0.2">
      <c r="A21" s="32" t="s">
        <v>12</v>
      </c>
      <c r="C21" s="54">
        <v>27041.279999999999</v>
      </c>
      <c r="D21" s="54" t="s">
        <v>14</v>
      </c>
      <c r="E21" s="32">
        <f>+(C21-C$7)/C$8</f>
        <v>0</v>
      </c>
      <c r="F21" s="32">
        <f>ROUND(2*E21,0)/2</f>
        <v>0</v>
      </c>
      <c r="G21" s="32">
        <f>+C21-(C$7+F21*C$8)</f>
        <v>0</v>
      </c>
      <c r="H21" s="32">
        <f>+G21</f>
        <v>0</v>
      </c>
      <c r="O21" s="32">
        <f ca="1">+C$11+C$12*F21</f>
        <v>-1.3359406341922897E-3</v>
      </c>
      <c r="Q21" s="55">
        <f>+C21-15018.5</f>
        <v>12022.779999999999</v>
      </c>
    </row>
    <row r="22" spans="1:30" s="32" customFormat="1" ht="12.95" customHeight="1" x14ac:dyDescent="0.2">
      <c r="A22" s="32" t="s">
        <v>31</v>
      </c>
      <c r="C22" s="54">
        <v>46055.307999999997</v>
      </c>
      <c r="D22" s="54"/>
      <c r="E22" s="32">
        <f t="shared" ref="E22:E29" si="0">+(C22-C$7)/C$8</f>
        <v>2278.9396989176789</v>
      </c>
      <c r="F22" s="32">
        <f t="shared" ref="F22:F34" si="1">ROUND(2*E22,0)/2</f>
        <v>2279</v>
      </c>
      <c r="G22" s="32">
        <f t="shared" ref="G22:G29" si="2">+C22-(C$7+F22*C$8)</f>
        <v>-0.50311399999918649</v>
      </c>
      <c r="I22" s="32">
        <f t="shared" ref="I22:I29" si="3">G22</f>
        <v>-0.50311399999918649</v>
      </c>
      <c r="O22" s="32">
        <f t="shared" ref="O22:O29" ca="1" si="4">+C$11+C$12*F22</f>
        <v>-0.51596476412514358</v>
      </c>
      <c r="Q22" s="55">
        <f t="shared" ref="Q22:Q29" si="5">+C22-15018.5</f>
        <v>31036.807999999997</v>
      </c>
      <c r="AA22" s="32">
        <v>8</v>
      </c>
      <c r="AB22" s="32" t="s">
        <v>30</v>
      </c>
      <c r="AD22" s="32" t="s">
        <v>32</v>
      </c>
    </row>
    <row r="23" spans="1:30" s="32" customFormat="1" ht="12.95" customHeight="1" x14ac:dyDescent="0.2">
      <c r="A23" s="32" t="s">
        <v>33</v>
      </c>
      <c r="C23" s="54">
        <v>46305.597999999998</v>
      </c>
      <c r="D23" s="54"/>
      <c r="E23" s="32">
        <f t="shared" si="0"/>
        <v>2308.9383829020567</v>
      </c>
      <c r="F23" s="32">
        <f t="shared" si="1"/>
        <v>2309</v>
      </c>
      <c r="G23" s="32">
        <f t="shared" si="2"/>
        <v>-0.51409399999829475</v>
      </c>
      <c r="I23" s="32">
        <f t="shared" si="3"/>
        <v>-0.51409399999829475</v>
      </c>
      <c r="O23" s="32">
        <f t="shared" ca="1" si="4"/>
        <v>-0.52273916724261993</v>
      </c>
      <c r="Q23" s="55">
        <f t="shared" si="5"/>
        <v>31287.097999999998</v>
      </c>
      <c r="AA23" s="32">
        <v>6</v>
      </c>
      <c r="AB23" s="32" t="s">
        <v>30</v>
      </c>
      <c r="AD23" s="32" t="s">
        <v>32</v>
      </c>
    </row>
    <row r="24" spans="1:30" s="32" customFormat="1" ht="12.95" customHeight="1" x14ac:dyDescent="0.2">
      <c r="A24" s="32" t="s">
        <v>34</v>
      </c>
      <c r="C24" s="54">
        <v>46739.41</v>
      </c>
      <c r="D24" s="54"/>
      <c r="E24" s="32">
        <f t="shared" si="0"/>
        <v>2360.9332252714321</v>
      </c>
      <c r="F24" s="32">
        <f t="shared" si="1"/>
        <v>2361</v>
      </c>
      <c r="G24" s="32">
        <f t="shared" si="2"/>
        <v>-0.55712599999969825</v>
      </c>
      <c r="I24" s="32">
        <f t="shared" si="3"/>
        <v>-0.55712599999969825</v>
      </c>
      <c r="O24" s="32">
        <f t="shared" ca="1" si="4"/>
        <v>-0.53448146597957891</v>
      </c>
      <c r="Q24" s="55">
        <f t="shared" si="5"/>
        <v>31720.910000000003</v>
      </c>
      <c r="AA24" s="32">
        <v>4</v>
      </c>
      <c r="AB24" s="32" t="s">
        <v>30</v>
      </c>
      <c r="AD24" s="32" t="s">
        <v>32</v>
      </c>
    </row>
    <row r="25" spans="1:30" s="32" customFormat="1" ht="12.95" customHeight="1" x14ac:dyDescent="0.2">
      <c r="A25" s="32" t="s">
        <v>34</v>
      </c>
      <c r="C25" s="54">
        <v>46764.446000000004</v>
      </c>
      <c r="D25" s="54"/>
      <c r="E25" s="32">
        <f t="shared" si="0"/>
        <v>2363.9339326597928</v>
      </c>
      <c r="F25" s="32">
        <f t="shared" si="1"/>
        <v>2364</v>
      </c>
      <c r="G25" s="32">
        <f t="shared" si="2"/>
        <v>-0.55122399999527261</v>
      </c>
      <c r="I25" s="32">
        <f t="shared" si="3"/>
        <v>-0.55122399999527261</v>
      </c>
      <c r="O25" s="32">
        <f t="shared" ca="1" si="4"/>
        <v>-0.53515890629132656</v>
      </c>
      <c r="Q25" s="55">
        <f t="shared" si="5"/>
        <v>31745.946000000004</v>
      </c>
      <c r="AA25" s="32">
        <v>6</v>
      </c>
      <c r="AB25" s="32" t="s">
        <v>30</v>
      </c>
      <c r="AD25" s="32" t="s">
        <v>32</v>
      </c>
    </row>
    <row r="26" spans="1:30" s="32" customFormat="1" ht="12.95" customHeight="1" x14ac:dyDescent="0.2">
      <c r="A26" s="32" t="s">
        <v>35</v>
      </c>
      <c r="C26" s="54">
        <v>47540.375</v>
      </c>
      <c r="D26" s="54"/>
      <c r="E26" s="32">
        <f t="shared" si="0"/>
        <v>2456.9334486824623</v>
      </c>
      <c r="F26" s="32">
        <f t="shared" si="1"/>
        <v>2457</v>
      </c>
      <c r="G26" s="32">
        <f t="shared" si="2"/>
        <v>-0.55526199999439996</v>
      </c>
      <c r="I26" s="32">
        <f t="shared" si="3"/>
        <v>-0.55526199999439996</v>
      </c>
      <c r="O26" s="32">
        <f t="shared" ca="1" si="4"/>
        <v>-0.55615955595550315</v>
      </c>
      <c r="Q26" s="55">
        <f t="shared" si="5"/>
        <v>32521.875</v>
      </c>
      <c r="AA26" s="32">
        <v>6</v>
      </c>
      <c r="AB26" s="32" t="s">
        <v>30</v>
      </c>
      <c r="AD26" s="32" t="s">
        <v>32</v>
      </c>
    </row>
    <row r="27" spans="1:30" s="32" customFormat="1" ht="12.95" customHeight="1" x14ac:dyDescent="0.2">
      <c r="A27" s="32" t="s">
        <v>39</v>
      </c>
      <c r="B27" s="56"/>
      <c r="C27" s="54">
        <v>53764.373699999996</v>
      </c>
      <c r="D27" s="54">
        <v>1.1000000000000001E-3</v>
      </c>
      <c r="E27" s="32">
        <f t="shared" si="0"/>
        <v>3202.9151903440406</v>
      </c>
      <c r="F27" s="32">
        <f t="shared" si="1"/>
        <v>3203</v>
      </c>
      <c r="G27" s="32">
        <f t="shared" si="2"/>
        <v>-0.70759800000087125</v>
      </c>
      <c r="I27" s="32">
        <f t="shared" si="3"/>
        <v>-0.70759800000087125</v>
      </c>
      <c r="O27" s="32">
        <f t="shared" ca="1" si="4"/>
        <v>-0.72461638014341434</v>
      </c>
      <c r="Q27" s="55">
        <f t="shared" si="5"/>
        <v>38745.873699999996</v>
      </c>
    </row>
    <row r="28" spans="1:30" s="32" customFormat="1" ht="12.95" customHeight="1" x14ac:dyDescent="0.2">
      <c r="A28" s="57" t="s">
        <v>47</v>
      </c>
      <c r="B28" s="58" t="s">
        <v>49</v>
      </c>
      <c r="C28" s="59">
        <v>54056.388599999998</v>
      </c>
      <c r="D28" s="59">
        <v>1.6000000000000001E-3</v>
      </c>
      <c r="E28" s="32">
        <f t="shared" si="0"/>
        <v>3237.9148415639443</v>
      </c>
      <c r="F28" s="32">
        <f t="shared" si="1"/>
        <v>3238</v>
      </c>
      <c r="G28" s="32">
        <f t="shared" si="2"/>
        <v>-0.71050799999648007</v>
      </c>
      <c r="I28" s="32">
        <f t="shared" si="3"/>
        <v>-0.71050799999648007</v>
      </c>
      <c r="O28" s="32">
        <f t="shared" ca="1" si="4"/>
        <v>-0.73251985044713674</v>
      </c>
      <c r="Q28" s="55">
        <f t="shared" si="5"/>
        <v>39037.888599999998</v>
      </c>
    </row>
    <row r="29" spans="1:30" s="32" customFormat="1" ht="12.95" customHeight="1" x14ac:dyDescent="0.2">
      <c r="A29" s="57" t="s">
        <v>47</v>
      </c>
      <c r="B29" s="41" t="s">
        <v>48</v>
      </c>
      <c r="C29" s="59">
        <v>54085.582900000001</v>
      </c>
      <c r="D29" s="59">
        <v>2.0999999999999999E-3</v>
      </c>
      <c r="E29" s="32">
        <f t="shared" si="0"/>
        <v>3241.4139449234281</v>
      </c>
      <c r="F29" s="32">
        <f t="shared" si="1"/>
        <v>3241.5</v>
      </c>
      <c r="G29" s="32">
        <f t="shared" si="2"/>
        <v>-0.71798899999703281</v>
      </c>
      <c r="I29" s="32">
        <f t="shared" si="3"/>
        <v>-0.71798899999703281</v>
      </c>
      <c r="O29" s="32">
        <f t="shared" ca="1" si="4"/>
        <v>-0.73331019747750903</v>
      </c>
      <c r="Q29" s="55">
        <f t="shared" si="5"/>
        <v>39067.082900000001</v>
      </c>
    </row>
    <row r="30" spans="1:30" s="32" customFormat="1" ht="12.95" customHeight="1" x14ac:dyDescent="0.2">
      <c r="A30" s="60" t="s">
        <v>47</v>
      </c>
      <c r="B30" s="61" t="s">
        <v>48</v>
      </c>
      <c r="C30" s="60">
        <v>54085.574800000002</v>
      </c>
      <c r="D30" s="60">
        <v>5.4000000000000003E-3</v>
      </c>
      <c r="E30" s="32">
        <f>+(C30-C$7)/C$8</f>
        <v>3241.4129740922313</v>
      </c>
      <c r="F30" s="32">
        <f t="shared" si="1"/>
        <v>3241.5</v>
      </c>
      <c r="G30" s="32">
        <f>+C30-(C$7+F30*C$8)</f>
        <v>-0.72608899999613641</v>
      </c>
      <c r="I30" s="32">
        <f>G30</f>
        <v>-0.72608899999613641</v>
      </c>
      <c r="O30" s="32">
        <f ca="1">+C$11+C$12*F30</f>
        <v>-0.73331019747750903</v>
      </c>
      <c r="Q30" s="55">
        <f>+C30-15018.5</f>
        <v>39067.074800000002</v>
      </c>
    </row>
    <row r="31" spans="1:30" s="32" customFormat="1" ht="12.95" customHeight="1" x14ac:dyDescent="0.2">
      <c r="A31" s="62" t="s">
        <v>51</v>
      </c>
      <c r="B31" s="63" t="s">
        <v>49</v>
      </c>
      <c r="C31" s="64">
        <v>55295.296300000002</v>
      </c>
      <c r="D31" s="64">
        <v>2.0000000000000001E-4</v>
      </c>
      <c r="E31" s="32">
        <f>+(C31-C$7)/C$8</f>
        <v>3386.4049952980613</v>
      </c>
      <c r="F31" s="32">
        <f t="shared" si="1"/>
        <v>3386.5</v>
      </c>
      <c r="G31" s="32">
        <f>+C31-(C$7+F31*C$8)</f>
        <v>-0.79265899999882095</v>
      </c>
      <c r="I31" s="32">
        <f>G31</f>
        <v>-0.79265899999882095</v>
      </c>
      <c r="O31" s="32">
        <f ca="1">+C$11+C$12*F31</f>
        <v>-0.76605314587864459</v>
      </c>
      <c r="Q31" s="55">
        <f>+C31-15018.5</f>
        <v>40276.796300000002</v>
      </c>
    </row>
    <row r="32" spans="1:30" s="32" customFormat="1" ht="12.95" customHeight="1" x14ac:dyDescent="0.2">
      <c r="A32" s="62" t="s">
        <v>51</v>
      </c>
      <c r="B32" s="63" t="s">
        <v>49</v>
      </c>
      <c r="C32" s="64">
        <v>55979.434099999999</v>
      </c>
      <c r="D32" s="64">
        <v>6.7000000000000002E-3</v>
      </c>
      <c r="E32" s="32">
        <f>+(C32-C$7)/C$8</f>
        <v>3468.4028124859919</v>
      </c>
      <c r="F32" s="32">
        <f t="shared" si="1"/>
        <v>3468.5</v>
      </c>
      <c r="G32" s="32">
        <f>+C32-(C$7+F32*C$8)</f>
        <v>-0.81087099999422207</v>
      </c>
      <c r="I32" s="32">
        <f>G32</f>
        <v>-0.81087099999422207</v>
      </c>
      <c r="O32" s="32">
        <f ca="1">+C$11+C$12*F32</f>
        <v>-0.78456984773307981</v>
      </c>
      <c r="Q32" s="55">
        <f>+C32-15018.5</f>
        <v>40960.934099999999</v>
      </c>
    </row>
    <row r="33" spans="1:17" s="32" customFormat="1" ht="12.95" customHeight="1" x14ac:dyDescent="0.2">
      <c r="A33" s="65" t="s">
        <v>54</v>
      </c>
      <c r="B33" s="66" t="s">
        <v>49</v>
      </c>
      <c r="C33" s="65">
        <v>56709.4899</v>
      </c>
      <c r="D33" s="65">
        <v>6.9999999999999999E-4</v>
      </c>
      <c r="E33" s="32">
        <f>+(C33-C$7)/C$8</f>
        <v>3555.904163859047</v>
      </c>
      <c r="F33" s="32">
        <f t="shared" si="1"/>
        <v>3556</v>
      </c>
      <c r="G33" s="32">
        <f>+C33-(C$7+F33*C$8)</f>
        <v>-0.79959599999710917</v>
      </c>
      <c r="I33" s="32">
        <f>G33</f>
        <v>-0.79959599999710917</v>
      </c>
      <c r="O33" s="32">
        <f ca="1">+C$11+C$12*F33</f>
        <v>-0.80432852349238582</v>
      </c>
      <c r="Q33" s="55">
        <f>+C33-15018.5</f>
        <v>41690.9899</v>
      </c>
    </row>
    <row r="34" spans="1:17" s="32" customFormat="1" ht="12.95" customHeight="1" x14ac:dyDescent="0.2">
      <c r="A34" s="65" t="s">
        <v>54</v>
      </c>
      <c r="B34" s="66" t="s">
        <v>49</v>
      </c>
      <c r="C34" s="65">
        <v>56730.344599999997</v>
      </c>
      <c r="D34" s="65">
        <v>4.1000000000000003E-3</v>
      </c>
      <c r="E34" s="32">
        <f>+(C34-C$7)/C$8</f>
        <v>3558.4037185951088</v>
      </c>
      <c r="F34" s="32">
        <f t="shared" si="1"/>
        <v>3558.5</v>
      </c>
      <c r="G34" s="32">
        <f>+C34-(C$7+F34*C$8)</f>
        <v>-0.80331099999602884</v>
      </c>
      <c r="I34" s="32">
        <f>G34</f>
        <v>-0.80331099999602884</v>
      </c>
      <c r="O34" s="32">
        <f ca="1">+C$11+C$12*F34</f>
        <v>-0.80489305708550885</v>
      </c>
      <c r="Q34" s="55">
        <f>+C34-15018.5</f>
        <v>41711.844599999997</v>
      </c>
    </row>
    <row r="35" spans="1:17" s="32" customFormat="1" ht="12.95" customHeight="1" x14ac:dyDescent="0.2">
      <c r="D35" s="41"/>
    </row>
    <row r="36" spans="1:17" s="32" customFormat="1" ht="12.95" customHeight="1" x14ac:dyDescent="0.2">
      <c r="D36" s="41"/>
    </row>
    <row r="37" spans="1:17" s="32" customFormat="1" ht="12.95" customHeight="1" x14ac:dyDescent="0.2">
      <c r="D37" s="41"/>
    </row>
    <row r="38" spans="1:17" s="32" customFormat="1" ht="12.95" customHeight="1" x14ac:dyDescent="0.2">
      <c r="D38" s="41"/>
    </row>
    <row r="39" spans="1:17" s="32" customFormat="1" ht="12.95" customHeight="1" x14ac:dyDescent="0.2">
      <c r="D39" s="41"/>
    </row>
    <row r="40" spans="1:17" s="32" customFormat="1" ht="12.95" customHeight="1" x14ac:dyDescent="0.2">
      <c r="D40" s="41"/>
    </row>
    <row r="41" spans="1:17" s="32" customFormat="1" ht="12.95" customHeight="1" x14ac:dyDescent="0.2">
      <c r="D41" s="41"/>
    </row>
    <row r="42" spans="1:17" s="32" customFormat="1" ht="12.95" customHeight="1" x14ac:dyDescent="0.2">
      <c r="D42" s="41"/>
    </row>
    <row r="43" spans="1:17" s="32" customFormat="1" ht="12.95" customHeight="1" x14ac:dyDescent="0.2">
      <c r="D43" s="41"/>
    </row>
    <row r="44" spans="1:17" s="32" customFormat="1" ht="12.95" customHeight="1" x14ac:dyDescent="0.2">
      <c r="D44" s="41"/>
    </row>
    <row r="45" spans="1:17" s="32" customFormat="1" ht="12.95" customHeight="1" x14ac:dyDescent="0.2">
      <c r="D45" s="41"/>
    </row>
    <row r="46" spans="1:17" s="32" customFormat="1" ht="12.95" customHeight="1" x14ac:dyDescent="0.2">
      <c r="D46" s="41"/>
    </row>
    <row r="47" spans="1:17" s="32" customFormat="1" ht="12.95" customHeight="1" x14ac:dyDescent="0.2"/>
    <row r="48" spans="1:17" s="32" customFormat="1" ht="12.95" customHeight="1" x14ac:dyDescent="0.2"/>
    <row r="49" s="32" customFormat="1" ht="12.95" customHeight="1" x14ac:dyDescent="0.2"/>
    <row r="50" s="32" customFormat="1" ht="12.95" customHeight="1" x14ac:dyDescent="0.2"/>
    <row r="51" s="32" customFormat="1" ht="12.95" customHeight="1" x14ac:dyDescent="0.2"/>
    <row r="52" s="32" customFormat="1" ht="12.95" customHeight="1" x14ac:dyDescent="0.2"/>
    <row r="53" s="32" customFormat="1" ht="12.95" customHeight="1" x14ac:dyDescent="0.2"/>
    <row r="54" s="32" customFormat="1" ht="12.95" customHeight="1" x14ac:dyDescent="0.2"/>
    <row r="55" s="32" customFormat="1" ht="12.95" customHeight="1" x14ac:dyDescent="0.2"/>
    <row r="56" s="32" customFormat="1" ht="12.95" customHeight="1" x14ac:dyDescent="0.2"/>
    <row r="57" s="32" customFormat="1" ht="12.95" customHeight="1" x14ac:dyDescent="0.2"/>
    <row r="58" s="32" customFormat="1" ht="12.95" customHeight="1" x14ac:dyDescent="0.2"/>
    <row r="59" s="32" customFormat="1" ht="12.95" customHeight="1" x14ac:dyDescent="0.2"/>
    <row r="60" s="32" customFormat="1" ht="12.95" customHeight="1" x14ac:dyDescent="0.2"/>
    <row r="61" s="32" customFormat="1" ht="12.95" customHeight="1" x14ac:dyDescent="0.2"/>
    <row r="62" s="32" customFormat="1" ht="12.95" customHeight="1" x14ac:dyDescent="0.2"/>
    <row r="63" s="32" customFormat="1" ht="12.95" customHeight="1" x14ac:dyDescent="0.2"/>
    <row r="64" s="32" customFormat="1" ht="12.95" customHeight="1" x14ac:dyDescent="0.2"/>
    <row r="65" s="32" customFormat="1" ht="12.95" customHeight="1" x14ac:dyDescent="0.2"/>
    <row r="66" s="32" customFormat="1" ht="12.95" customHeight="1" x14ac:dyDescent="0.2"/>
    <row r="67" s="32" customFormat="1" ht="12.95" customHeight="1" x14ac:dyDescent="0.2"/>
    <row r="68" s="32" customFormat="1" ht="12.95" customHeight="1" x14ac:dyDescent="0.2"/>
    <row r="69" s="32" customFormat="1" ht="12.95" customHeight="1" x14ac:dyDescent="0.2"/>
    <row r="70" s="32" customFormat="1" ht="12.95" customHeight="1" x14ac:dyDescent="0.2"/>
    <row r="71" s="32" customFormat="1" ht="12.95" customHeight="1" x14ac:dyDescent="0.2"/>
    <row r="72" s="32" customFormat="1" ht="12.95" customHeight="1" x14ac:dyDescent="0.2"/>
    <row r="73" s="32" customFormat="1" ht="12.95" customHeight="1" x14ac:dyDescent="0.2"/>
    <row r="74" s="32" customFormat="1" ht="12.95" customHeight="1" x14ac:dyDescent="0.2"/>
    <row r="75" s="32" customFormat="1" ht="12.95" customHeight="1" x14ac:dyDescent="0.2"/>
    <row r="76" s="32" customFormat="1" ht="12.95" customHeight="1" x14ac:dyDescent="0.2"/>
    <row r="77" s="32" customFormat="1" ht="12.95" customHeight="1" x14ac:dyDescent="0.2"/>
    <row r="78" s="32" customFormat="1" ht="12.95" customHeight="1" x14ac:dyDescent="0.2"/>
    <row r="79" s="32" customFormat="1" ht="12.95" customHeight="1" x14ac:dyDescent="0.2"/>
    <row r="80" s="32" customFormat="1" ht="12.95" customHeight="1" x14ac:dyDescent="0.2"/>
    <row r="81" s="32" customFormat="1" ht="12.95" customHeight="1" x14ac:dyDescent="0.2"/>
    <row r="82" s="32" customFormat="1" ht="12.95" customHeight="1" x14ac:dyDescent="0.2"/>
    <row r="83" s="32" customFormat="1" ht="12.95" customHeight="1" x14ac:dyDescent="0.2"/>
    <row r="84" s="32" customFormat="1" ht="12.95" customHeight="1" x14ac:dyDescent="0.2"/>
    <row r="85" s="32" customFormat="1" ht="12.95" customHeight="1" x14ac:dyDescent="0.2"/>
    <row r="86" s="32" customFormat="1" ht="12.95" customHeight="1" x14ac:dyDescent="0.2"/>
    <row r="87" s="32" customFormat="1" ht="12.95" customHeight="1" x14ac:dyDescent="0.2"/>
    <row r="88" s="32" customFormat="1" ht="12.95" customHeight="1" x14ac:dyDescent="0.2"/>
    <row r="89" s="32" customFormat="1" ht="12.95" customHeight="1" x14ac:dyDescent="0.2"/>
    <row r="90" s="32" customFormat="1" ht="12.95" customHeight="1" x14ac:dyDescent="0.2"/>
    <row r="91" s="32" customFormat="1" ht="12.95" customHeight="1" x14ac:dyDescent="0.2"/>
    <row r="92" s="32" customFormat="1" ht="12.95" customHeight="1" x14ac:dyDescent="0.2"/>
    <row r="93" s="32" customFormat="1" ht="12.95" customHeight="1" x14ac:dyDescent="0.2"/>
    <row r="94" s="32" customFormat="1" ht="12.95" customHeight="1" x14ac:dyDescent="0.2"/>
    <row r="95" s="32" customFormat="1" ht="12.95" customHeight="1" x14ac:dyDescent="0.2"/>
    <row r="96" s="32" customFormat="1" ht="12.95" customHeight="1" x14ac:dyDescent="0.2"/>
    <row r="97" s="32" customFormat="1" ht="12.95" customHeight="1" x14ac:dyDescent="0.2"/>
    <row r="98" s="32" customFormat="1" ht="12.95" customHeight="1" x14ac:dyDescent="0.2"/>
    <row r="99" s="32" customFormat="1" ht="12.95" customHeight="1" x14ac:dyDescent="0.2"/>
    <row r="100" s="32" customFormat="1" ht="12.95" customHeight="1" x14ac:dyDescent="0.2"/>
    <row r="101" s="32" customFormat="1" ht="12.95" customHeight="1" x14ac:dyDescent="0.2"/>
    <row r="102" s="32" customFormat="1" ht="12.95" customHeight="1" x14ac:dyDescent="0.2"/>
    <row r="103" s="32" customFormat="1" ht="12.95" customHeight="1" x14ac:dyDescent="0.2"/>
    <row r="104" s="32" customFormat="1" ht="12.95" customHeight="1" x14ac:dyDescent="0.2"/>
    <row r="105" s="32" customFormat="1" ht="12.95" customHeight="1" x14ac:dyDescent="0.2"/>
    <row r="106" s="32" customFormat="1" ht="12.95" customHeight="1" x14ac:dyDescent="0.2"/>
    <row r="107" s="32" customFormat="1" ht="12.95" customHeight="1" x14ac:dyDescent="0.2"/>
    <row r="108" s="32" customFormat="1" ht="12.95" customHeight="1" x14ac:dyDescent="0.2"/>
    <row r="109" s="32" customFormat="1" ht="12.95" customHeight="1" x14ac:dyDescent="0.2"/>
    <row r="110" s="32" customFormat="1" ht="12.95" customHeight="1" x14ac:dyDescent="0.2"/>
    <row r="111" s="32" customFormat="1" ht="12.95" customHeight="1" x14ac:dyDescent="0.2"/>
    <row r="112" s="32" customFormat="1" ht="12.95" customHeight="1" x14ac:dyDescent="0.2"/>
    <row r="113" s="32" customFormat="1" ht="12.95" customHeight="1" x14ac:dyDescent="0.2"/>
    <row r="114" s="32" customFormat="1" ht="12.95" customHeight="1" x14ac:dyDescent="0.2"/>
    <row r="115" s="32" customFormat="1" ht="12.95" customHeight="1" x14ac:dyDescent="0.2"/>
    <row r="116" s="32" customFormat="1" ht="12.95" customHeight="1" x14ac:dyDescent="0.2"/>
    <row r="117" s="32" customFormat="1" ht="12.95" customHeight="1" x14ac:dyDescent="0.2"/>
    <row r="118" s="32" customFormat="1" ht="12.95" customHeight="1" x14ac:dyDescent="0.2"/>
    <row r="119" s="32" customFormat="1" ht="12.95" customHeight="1" x14ac:dyDescent="0.2"/>
    <row r="120" s="32" customFormat="1" ht="12.95" customHeight="1" x14ac:dyDescent="0.2"/>
    <row r="121" s="32" customFormat="1" ht="12.95" customHeight="1" x14ac:dyDescent="0.2"/>
    <row r="122" s="32" customFormat="1" ht="12.95" customHeight="1" x14ac:dyDescent="0.2"/>
    <row r="123" s="32" customFormat="1" ht="12.95" customHeight="1" x14ac:dyDescent="0.2"/>
    <row r="124" s="32" customFormat="1" ht="12.95" customHeight="1" x14ac:dyDescent="0.2"/>
    <row r="125" s="32" customFormat="1" ht="12.95" customHeight="1" x14ac:dyDescent="0.2"/>
    <row r="126" s="32" customFormat="1" ht="12.95" customHeight="1" x14ac:dyDescent="0.2"/>
    <row r="127" s="32" customFormat="1" ht="12.95" customHeight="1" x14ac:dyDescent="0.2"/>
    <row r="128" s="32" customFormat="1" ht="12.95" customHeight="1" x14ac:dyDescent="0.2"/>
    <row r="129" s="32" customFormat="1" ht="12.95" customHeight="1" x14ac:dyDescent="0.2"/>
    <row r="130" s="32" customFormat="1" ht="12.95" customHeight="1" x14ac:dyDescent="0.2"/>
    <row r="131" s="32" customFormat="1" ht="12.95" customHeight="1" x14ac:dyDescent="0.2"/>
    <row r="132" s="32" customFormat="1" ht="12.95" customHeight="1" x14ac:dyDescent="0.2"/>
    <row r="133" s="32" customFormat="1" ht="12.95" customHeight="1" x14ac:dyDescent="0.2"/>
    <row r="134" s="32" customFormat="1" ht="12.95" customHeight="1" x14ac:dyDescent="0.2"/>
    <row r="135" s="32" customFormat="1" ht="12.95" customHeight="1" x14ac:dyDescent="0.2"/>
    <row r="136" s="32" customFormat="1" ht="12.95" customHeight="1" x14ac:dyDescent="0.2"/>
    <row r="137" s="32" customFormat="1" ht="12.95" customHeight="1" x14ac:dyDescent="0.2"/>
    <row r="138" s="32" customFormat="1" ht="12.95" customHeight="1" x14ac:dyDescent="0.2"/>
    <row r="139" s="32" customFormat="1" ht="12.95" customHeight="1" x14ac:dyDescent="0.2"/>
    <row r="140" s="32" customFormat="1" ht="12.95" customHeight="1" x14ac:dyDescent="0.2"/>
    <row r="141" s="32" customFormat="1" ht="12.95" customHeight="1" x14ac:dyDescent="0.2"/>
    <row r="142" s="32" customFormat="1" ht="12.95" customHeight="1" x14ac:dyDescent="0.2"/>
    <row r="143" s="32" customFormat="1" ht="12.95" customHeight="1" x14ac:dyDescent="0.2"/>
    <row r="144" s="32" customFormat="1" ht="12.95" customHeight="1" x14ac:dyDescent="0.2"/>
    <row r="145" s="32" customFormat="1" ht="12.95" customHeight="1" x14ac:dyDescent="0.2"/>
    <row r="146" s="32" customFormat="1" ht="12.95" customHeight="1" x14ac:dyDescent="0.2"/>
    <row r="147" s="32" customFormat="1" ht="12.95" customHeight="1" x14ac:dyDescent="0.2"/>
    <row r="148" s="32" customFormat="1" ht="12.95" customHeight="1" x14ac:dyDescent="0.2"/>
    <row r="149" s="32" customFormat="1" ht="12.95" customHeight="1" x14ac:dyDescent="0.2"/>
    <row r="150" s="32" customFormat="1" ht="12.95" customHeight="1" x14ac:dyDescent="0.2"/>
    <row r="151" s="32" customFormat="1" ht="12.95" customHeight="1" x14ac:dyDescent="0.2"/>
    <row r="152" s="32" customFormat="1" ht="12.95" customHeight="1" x14ac:dyDescent="0.2"/>
    <row r="153" s="32" customFormat="1" ht="12.95" customHeight="1" x14ac:dyDescent="0.2"/>
    <row r="154" s="32" customFormat="1" ht="12.95" customHeight="1" x14ac:dyDescent="0.2"/>
    <row r="155" s="32" customFormat="1" ht="12.95" customHeight="1" x14ac:dyDescent="0.2"/>
    <row r="156" s="32" customFormat="1" ht="12.95" customHeight="1" x14ac:dyDescent="0.2"/>
    <row r="157" s="32" customFormat="1" ht="12.95" customHeight="1" x14ac:dyDescent="0.2"/>
    <row r="158" s="32" customFormat="1" ht="12.95" customHeight="1" x14ac:dyDescent="0.2"/>
    <row r="159" s="32" customFormat="1" ht="12.95" customHeight="1" x14ac:dyDescent="0.2"/>
    <row r="160" s="32" customFormat="1" ht="12.95" customHeight="1" x14ac:dyDescent="0.2"/>
    <row r="161" s="32" customFormat="1" ht="12.95" customHeight="1" x14ac:dyDescent="0.2"/>
    <row r="162" s="32" customFormat="1" ht="12.95" customHeight="1" x14ac:dyDescent="0.2"/>
    <row r="163" s="32" customFormat="1" ht="12.95" customHeight="1" x14ac:dyDescent="0.2"/>
    <row r="164" s="32" customFormat="1" ht="12.95" customHeight="1" x14ac:dyDescent="0.2"/>
    <row r="165" s="32" customFormat="1" ht="12.95" customHeight="1" x14ac:dyDescent="0.2"/>
    <row r="166" s="32" customFormat="1" ht="12.95" customHeight="1" x14ac:dyDescent="0.2"/>
    <row r="167" s="32" customFormat="1" ht="12.95" customHeight="1" x14ac:dyDescent="0.2"/>
    <row r="168" s="32" customFormat="1" ht="12.95" customHeight="1" x14ac:dyDescent="0.2"/>
    <row r="169" s="32" customFormat="1" ht="12.95" customHeight="1" x14ac:dyDescent="0.2"/>
    <row r="170" s="32" customFormat="1" ht="12.95" customHeight="1" x14ac:dyDescent="0.2"/>
    <row r="171" s="32" customFormat="1" ht="12.95" customHeight="1" x14ac:dyDescent="0.2"/>
    <row r="172" s="32" customFormat="1" ht="12.95" customHeight="1" x14ac:dyDescent="0.2"/>
    <row r="173" s="32" customFormat="1" ht="12.95" customHeight="1" x14ac:dyDescent="0.2"/>
    <row r="174" s="32" customFormat="1" ht="12.95" customHeight="1" x14ac:dyDescent="0.2"/>
    <row r="175" s="32" customFormat="1" ht="12.95" customHeight="1" x14ac:dyDescent="0.2"/>
    <row r="176" s="32" customFormat="1" ht="12.95" customHeight="1" x14ac:dyDescent="0.2"/>
    <row r="177" s="32" customFormat="1" ht="12.95" customHeight="1" x14ac:dyDescent="0.2"/>
    <row r="178" s="32" customFormat="1" ht="12.95" customHeight="1" x14ac:dyDescent="0.2"/>
    <row r="179" s="32" customFormat="1" ht="12.95" customHeight="1" x14ac:dyDescent="0.2"/>
    <row r="180" s="32" customFormat="1" ht="12.95" customHeight="1" x14ac:dyDescent="0.2"/>
    <row r="181" s="32" customFormat="1" ht="12.95" customHeight="1" x14ac:dyDescent="0.2"/>
    <row r="182" s="32" customFormat="1" ht="12.95" customHeight="1" x14ac:dyDescent="0.2"/>
    <row r="183" s="32" customFormat="1" ht="12.95" customHeight="1" x14ac:dyDescent="0.2"/>
    <row r="184" s="32" customFormat="1" ht="12.95" customHeight="1" x14ac:dyDescent="0.2"/>
    <row r="185" s="32" customFormat="1" ht="12.95" customHeight="1" x14ac:dyDescent="0.2"/>
    <row r="186" s="32" customFormat="1" ht="12.95" customHeight="1" x14ac:dyDescent="0.2"/>
    <row r="187" s="32" customFormat="1" ht="12.95" customHeight="1" x14ac:dyDescent="0.2"/>
    <row r="188" s="32" customFormat="1" ht="12.95" customHeight="1" x14ac:dyDescent="0.2"/>
    <row r="189" s="32" customFormat="1" ht="12.95" customHeight="1" x14ac:dyDescent="0.2"/>
    <row r="190" s="32" customFormat="1" ht="12.95" customHeight="1" x14ac:dyDescent="0.2"/>
    <row r="191" s="32" customFormat="1" ht="12.95" customHeight="1" x14ac:dyDescent="0.2"/>
    <row r="192" s="32" customFormat="1" ht="12.95" customHeight="1" x14ac:dyDescent="0.2"/>
    <row r="193" s="32" customFormat="1" ht="12.95" customHeight="1" x14ac:dyDescent="0.2"/>
    <row r="194" s="32" customFormat="1" ht="12.95" customHeight="1" x14ac:dyDescent="0.2"/>
    <row r="195" s="32" customFormat="1" ht="12.95" customHeight="1" x14ac:dyDescent="0.2"/>
    <row r="196" s="32" customFormat="1" ht="12.95" customHeight="1" x14ac:dyDescent="0.2"/>
    <row r="197" s="32" customFormat="1" ht="12.95" customHeight="1" x14ac:dyDescent="0.2"/>
    <row r="198" s="32" customFormat="1" ht="12.95" customHeight="1" x14ac:dyDescent="0.2"/>
    <row r="199" s="32" customFormat="1" ht="12.95" customHeight="1" x14ac:dyDescent="0.2"/>
    <row r="200" s="32" customFormat="1" ht="12.95" customHeight="1" x14ac:dyDescent="0.2"/>
    <row r="201" s="32" customFormat="1" ht="12.95" customHeight="1" x14ac:dyDescent="0.2"/>
    <row r="202" s="32" customFormat="1" ht="12.95" customHeight="1" x14ac:dyDescent="0.2"/>
    <row r="203" s="32" customFormat="1" ht="12.95" customHeight="1" x14ac:dyDescent="0.2"/>
    <row r="204" s="32" customFormat="1" ht="12.95" customHeight="1" x14ac:dyDescent="0.2"/>
    <row r="205" s="32" customFormat="1" ht="12.95" customHeight="1" x14ac:dyDescent="0.2"/>
    <row r="206" s="32" customFormat="1" ht="12.95" customHeight="1" x14ac:dyDescent="0.2"/>
    <row r="207" s="32" customFormat="1" ht="12.95" customHeight="1" x14ac:dyDescent="0.2"/>
    <row r="208" s="32" customFormat="1" ht="12.95" customHeight="1" x14ac:dyDescent="0.2"/>
    <row r="209" s="32" customFormat="1" ht="12.95" customHeight="1" x14ac:dyDescent="0.2"/>
    <row r="210" s="32" customFormat="1" ht="12.95" customHeight="1" x14ac:dyDescent="0.2"/>
    <row r="211" s="32" customFormat="1" ht="12.95" customHeight="1" x14ac:dyDescent="0.2"/>
    <row r="212" s="32" customFormat="1" ht="12.95" customHeight="1" x14ac:dyDescent="0.2"/>
    <row r="213" s="32" customFormat="1" ht="12.95" customHeight="1" x14ac:dyDescent="0.2"/>
    <row r="214" s="32" customFormat="1" ht="12.95" customHeight="1" x14ac:dyDescent="0.2"/>
    <row r="215" s="32" customFormat="1" ht="12.95" customHeight="1" x14ac:dyDescent="0.2"/>
    <row r="216" s="32" customFormat="1" ht="12.95" customHeight="1" x14ac:dyDescent="0.2"/>
    <row r="217" s="32" customFormat="1" ht="12.95" customHeight="1" x14ac:dyDescent="0.2"/>
    <row r="218" s="32" customFormat="1" ht="12.95" customHeight="1" x14ac:dyDescent="0.2"/>
    <row r="219" s="32" customFormat="1" ht="12.95" customHeight="1" x14ac:dyDescent="0.2"/>
    <row r="220" s="32" customFormat="1" ht="12.95" customHeight="1" x14ac:dyDescent="0.2"/>
    <row r="221" s="32" customFormat="1" ht="12.95" customHeight="1" x14ac:dyDescent="0.2"/>
    <row r="222" s="32" customFormat="1" ht="12.95" customHeight="1" x14ac:dyDescent="0.2"/>
    <row r="223" s="32" customFormat="1" ht="12.95" customHeight="1" x14ac:dyDescent="0.2"/>
    <row r="224" s="32" customFormat="1" ht="12.95" customHeight="1" x14ac:dyDescent="0.2"/>
    <row r="225" s="32" customFormat="1" ht="12.95" customHeight="1" x14ac:dyDescent="0.2"/>
    <row r="226" s="32" customFormat="1" ht="12.95" customHeight="1" x14ac:dyDescent="0.2"/>
    <row r="227" s="32" customFormat="1" ht="12.95" customHeight="1" x14ac:dyDescent="0.2"/>
    <row r="228" s="32" customFormat="1" ht="12.95" customHeight="1" x14ac:dyDescent="0.2"/>
    <row r="229" s="32" customFormat="1" ht="12.95" customHeight="1" x14ac:dyDescent="0.2"/>
    <row r="230" s="32" customFormat="1" ht="12.95" customHeight="1" x14ac:dyDescent="0.2"/>
    <row r="231" s="32" customFormat="1" ht="12.95" customHeight="1" x14ac:dyDescent="0.2"/>
    <row r="232" s="32" customFormat="1" ht="12.95" customHeight="1" x14ac:dyDescent="0.2"/>
    <row r="233" s="32" customFormat="1" ht="12.95" customHeight="1" x14ac:dyDescent="0.2"/>
    <row r="234" s="32" customFormat="1" ht="12.95" customHeight="1" x14ac:dyDescent="0.2"/>
    <row r="235" s="32" customFormat="1" ht="12.95" customHeight="1" x14ac:dyDescent="0.2"/>
    <row r="236" s="32" customFormat="1" ht="12.95" customHeight="1" x14ac:dyDescent="0.2"/>
    <row r="237" s="32" customFormat="1" ht="12.95" customHeight="1" x14ac:dyDescent="0.2"/>
    <row r="238" s="32" customFormat="1" ht="12.95" customHeight="1" x14ac:dyDescent="0.2"/>
    <row r="239" s="32" customFormat="1" ht="12.95" customHeight="1" x14ac:dyDescent="0.2"/>
    <row r="240" s="32" customFormat="1" ht="12.95" customHeight="1" x14ac:dyDescent="0.2"/>
    <row r="241" s="32" customFormat="1" ht="12.95" customHeight="1" x14ac:dyDescent="0.2"/>
    <row r="242" s="32" customFormat="1" ht="12.95" customHeight="1" x14ac:dyDescent="0.2"/>
    <row r="243" s="32" customFormat="1" ht="12.95" customHeight="1" x14ac:dyDescent="0.2"/>
    <row r="244" s="32" customFormat="1" ht="12.95" customHeight="1" x14ac:dyDescent="0.2"/>
    <row r="245" s="32" customFormat="1" ht="12.95" customHeight="1" x14ac:dyDescent="0.2"/>
    <row r="246" s="32" customFormat="1" ht="12.95" customHeight="1" x14ac:dyDescent="0.2"/>
    <row r="247" s="32" customFormat="1" ht="12.95" customHeight="1" x14ac:dyDescent="0.2"/>
    <row r="248" s="32" customFormat="1" ht="12.95" customHeight="1" x14ac:dyDescent="0.2"/>
    <row r="249" s="32" customFormat="1" ht="12.95" customHeight="1" x14ac:dyDescent="0.2"/>
    <row r="250" s="32" customFormat="1" ht="12.95" customHeight="1" x14ac:dyDescent="0.2"/>
    <row r="251" s="32" customFormat="1" ht="12.95" customHeight="1" x14ac:dyDescent="0.2"/>
    <row r="252" s="32" customFormat="1" ht="12.95" customHeight="1" x14ac:dyDescent="0.2"/>
    <row r="253" s="32" customFormat="1" ht="12.95" customHeight="1" x14ac:dyDescent="0.2"/>
    <row r="254" s="32" customFormat="1" ht="12.95" customHeight="1" x14ac:dyDescent="0.2"/>
    <row r="255" s="32" customFormat="1" ht="12.95" customHeight="1" x14ac:dyDescent="0.2"/>
    <row r="256" s="32" customFormat="1" ht="12.95" customHeight="1" x14ac:dyDescent="0.2"/>
    <row r="257" s="32" customFormat="1" ht="12.95" customHeight="1" x14ac:dyDescent="0.2"/>
    <row r="258" s="32" customFormat="1" ht="12.95" customHeight="1" x14ac:dyDescent="0.2"/>
    <row r="259" s="32" customFormat="1" ht="12.95" customHeight="1" x14ac:dyDescent="0.2"/>
    <row r="260" s="32" customFormat="1" ht="12.95" customHeight="1" x14ac:dyDescent="0.2"/>
    <row r="261" s="32" customFormat="1" ht="12.95" customHeight="1" x14ac:dyDescent="0.2"/>
    <row r="262" s="32" customFormat="1" ht="12.95" customHeight="1" x14ac:dyDescent="0.2"/>
    <row r="263" s="32" customFormat="1" ht="12.95" customHeight="1" x14ac:dyDescent="0.2"/>
    <row r="264" s="32" customFormat="1" ht="12.95" customHeight="1" x14ac:dyDescent="0.2"/>
    <row r="265" s="32" customFormat="1" ht="12.95" customHeight="1" x14ac:dyDescent="0.2"/>
    <row r="266" s="32" customFormat="1" ht="12.95" customHeight="1" x14ac:dyDescent="0.2"/>
    <row r="267" s="32" customFormat="1" ht="12.95" customHeight="1" x14ac:dyDescent="0.2"/>
    <row r="268" s="32" customFormat="1" ht="12.95" customHeight="1" x14ac:dyDescent="0.2"/>
    <row r="269" s="32" customFormat="1" ht="12.95" customHeight="1" x14ac:dyDescent="0.2"/>
    <row r="270" s="32" customFormat="1" ht="12.95" customHeight="1" x14ac:dyDescent="0.2"/>
    <row r="271" s="32" customFormat="1" ht="12.95" customHeight="1" x14ac:dyDescent="0.2"/>
    <row r="272" s="32" customFormat="1" ht="12.95" customHeight="1" x14ac:dyDescent="0.2"/>
    <row r="273" s="32" customFormat="1" ht="12.95" customHeight="1" x14ac:dyDescent="0.2"/>
    <row r="274" s="32" customFormat="1" ht="12.95" customHeight="1" x14ac:dyDescent="0.2"/>
    <row r="275" s="32" customFormat="1" ht="12.95" customHeight="1" x14ac:dyDescent="0.2"/>
    <row r="276" s="32" customFormat="1" ht="12.95" customHeight="1" x14ac:dyDescent="0.2"/>
    <row r="277" s="32" customFormat="1" ht="12.95" customHeight="1" x14ac:dyDescent="0.2"/>
    <row r="278" s="32" customFormat="1" ht="12.95" customHeight="1" x14ac:dyDescent="0.2"/>
    <row r="279" s="32" customFormat="1" ht="12.95" customHeight="1" x14ac:dyDescent="0.2"/>
    <row r="280" s="32" customFormat="1" ht="12.95" customHeight="1" x14ac:dyDescent="0.2"/>
    <row r="281" s="32" customFormat="1" ht="12.95" customHeight="1" x14ac:dyDescent="0.2"/>
    <row r="282" s="32" customFormat="1" ht="12.95" customHeight="1" x14ac:dyDescent="0.2"/>
    <row r="283" s="32" customFormat="1" ht="12.95" customHeight="1" x14ac:dyDescent="0.2"/>
    <row r="284" s="32" customFormat="1" ht="12.95" customHeight="1" x14ac:dyDescent="0.2"/>
    <row r="285" s="32" customFormat="1" ht="12.95" customHeight="1" x14ac:dyDescent="0.2"/>
    <row r="286" s="32" customFormat="1" ht="12.95" customHeight="1" x14ac:dyDescent="0.2"/>
    <row r="287" s="32" customFormat="1" ht="12.95" customHeight="1" x14ac:dyDescent="0.2"/>
    <row r="288" s="32" customFormat="1" ht="12.95" customHeight="1" x14ac:dyDescent="0.2"/>
    <row r="289" s="32" customFormat="1" ht="12.95" customHeight="1" x14ac:dyDescent="0.2"/>
    <row r="290" s="32" customFormat="1" ht="12.95" customHeight="1" x14ac:dyDescent="0.2"/>
    <row r="291" s="32" customFormat="1" ht="12.95" customHeight="1" x14ac:dyDescent="0.2"/>
    <row r="292" s="32" customFormat="1" ht="12.95" customHeight="1" x14ac:dyDescent="0.2"/>
    <row r="293" s="32" customFormat="1" ht="12.95" customHeight="1" x14ac:dyDescent="0.2"/>
    <row r="294" s="32" customFormat="1" ht="12.95" customHeight="1" x14ac:dyDescent="0.2"/>
    <row r="295" s="32" customFormat="1" ht="12.95" customHeight="1" x14ac:dyDescent="0.2"/>
    <row r="296" s="32" customFormat="1" ht="12.95" customHeight="1" x14ac:dyDescent="0.2"/>
    <row r="297" s="32" customFormat="1" ht="12.95" customHeight="1" x14ac:dyDescent="0.2"/>
    <row r="298" s="32" customFormat="1" ht="12.95" customHeight="1" x14ac:dyDescent="0.2"/>
    <row r="299" s="32" customFormat="1" ht="12.95" customHeight="1" x14ac:dyDescent="0.2"/>
    <row r="300" s="32" customFormat="1" ht="12.95" customHeight="1" x14ac:dyDescent="0.2"/>
    <row r="301" s="32" customFormat="1" ht="12.95" customHeight="1" x14ac:dyDescent="0.2"/>
    <row r="302" s="32" customFormat="1" ht="12.95" customHeight="1" x14ac:dyDescent="0.2"/>
    <row r="303" s="32" customFormat="1" ht="12.95" customHeight="1" x14ac:dyDescent="0.2"/>
    <row r="304" s="32" customFormat="1" ht="12.95" customHeight="1" x14ac:dyDescent="0.2"/>
    <row r="305" s="32" customFormat="1" ht="12.95" customHeight="1" x14ac:dyDescent="0.2"/>
    <row r="306" s="32" customFormat="1" ht="12.95" customHeight="1" x14ac:dyDescent="0.2"/>
    <row r="307" s="32" customFormat="1" ht="12.95" customHeight="1" x14ac:dyDescent="0.2"/>
    <row r="308" s="32" customFormat="1" ht="12.95" customHeight="1" x14ac:dyDescent="0.2"/>
    <row r="309" s="32" customFormat="1" ht="12.95" customHeight="1" x14ac:dyDescent="0.2"/>
    <row r="310" s="32" customFormat="1" ht="12.95" customHeight="1" x14ac:dyDescent="0.2"/>
    <row r="311" s="32" customFormat="1" ht="12.95" customHeight="1" x14ac:dyDescent="0.2"/>
    <row r="312" s="32" customFormat="1" ht="12.95" customHeight="1" x14ac:dyDescent="0.2"/>
    <row r="313" s="32" customFormat="1" ht="12.95" customHeight="1" x14ac:dyDescent="0.2"/>
    <row r="314" s="32" customFormat="1" ht="12.95" customHeight="1" x14ac:dyDescent="0.2"/>
    <row r="315" s="32" customFormat="1" ht="12.95" customHeight="1" x14ac:dyDescent="0.2"/>
    <row r="316" s="32" customFormat="1" ht="12.95" customHeight="1" x14ac:dyDescent="0.2"/>
    <row r="317" s="32" customFormat="1" ht="12.95" customHeight="1" x14ac:dyDescent="0.2"/>
    <row r="318" s="32" customFormat="1" ht="12.95" customHeight="1" x14ac:dyDescent="0.2"/>
    <row r="319" s="32" customFormat="1" ht="12.95" customHeight="1" x14ac:dyDescent="0.2"/>
    <row r="320" s="32" customFormat="1" ht="12.95" customHeight="1" x14ac:dyDescent="0.2"/>
    <row r="321" s="32" customFormat="1" ht="12.95" customHeight="1" x14ac:dyDescent="0.2"/>
    <row r="322" s="32" customFormat="1" ht="12.95" customHeight="1" x14ac:dyDescent="0.2"/>
    <row r="323" s="32" customFormat="1" ht="12.95" customHeight="1" x14ac:dyDescent="0.2"/>
    <row r="324" s="32" customFormat="1" ht="12.95" customHeight="1" x14ac:dyDescent="0.2"/>
    <row r="325" s="32" customFormat="1" ht="12.95" customHeight="1" x14ac:dyDescent="0.2"/>
    <row r="326" s="32" customFormat="1" ht="12.95" customHeight="1" x14ac:dyDescent="0.2"/>
    <row r="327" s="32" customFormat="1" ht="12.95" customHeight="1" x14ac:dyDescent="0.2"/>
    <row r="328" s="32" customFormat="1" ht="12.95" customHeight="1" x14ac:dyDescent="0.2"/>
    <row r="329" s="32" customFormat="1" ht="12.95" customHeight="1" x14ac:dyDescent="0.2"/>
    <row r="330" s="32" customFormat="1" ht="12.95" customHeight="1" x14ac:dyDescent="0.2"/>
    <row r="331" s="32" customFormat="1" ht="12.95" customHeight="1" x14ac:dyDescent="0.2"/>
    <row r="332" s="32" customFormat="1" ht="12.95" customHeight="1" x14ac:dyDescent="0.2"/>
    <row r="333" s="32" customFormat="1" ht="12.95" customHeight="1" x14ac:dyDescent="0.2"/>
    <row r="334" s="32" customFormat="1" ht="12.95" customHeight="1" x14ac:dyDescent="0.2"/>
    <row r="335" s="32" customFormat="1" ht="12.95" customHeight="1" x14ac:dyDescent="0.2"/>
    <row r="336" s="32" customFormat="1" ht="12.95" customHeight="1" x14ac:dyDescent="0.2"/>
    <row r="337" s="32" customFormat="1" ht="12.95" customHeight="1" x14ac:dyDescent="0.2"/>
    <row r="338" s="32" customFormat="1" ht="12.95" customHeight="1" x14ac:dyDescent="0.2"/>
    <row r="339" s="32" customFormat="1" ht="12.95" customHeight="1" x14ac:dyDescent="0.2"/>
    <row r="340" s="32" customFormat="1" ht="12.95" customHeight="1" x14ac:dyDescent="0.2"/>
    <row r="341" s="32" customFormat="1" ht="12.95" customHeight="1" x14ac:dyDescent="0.2"/>
    <row r="342" s="32" customFormat="1" ht="12.95" customHeight="1" x14ac:dyDescent="0.2"/>
    <row r="343" s="32" customFormat="1" ht="12.95" customHeight="1" x14ac:dyDescent="0.2"/>
    <row r="344" s="32" customFormat="1" ht="12.95" customHeight="1" x14ac:dyDescent="0.2"/>
    <row r="345" s="32" customFormat="1" ht="12.95" customHeight="1" x14ac:dyDescent="0.2"/>
    <row r="346" s="32" customFormat="1" ht="12.95" customHeight="1" x14ac:dyDescent="0.2"/>
    <row r="347" s="32" customFormat="1" ht="12.95" customHeight="1" x14ac:dyDescent="0.2"/>
    <row r="348" s="32" customFormat="1" ht="12.95" customHeight="1" x14ac:dyDescent="0.2"/>
    <row r="349" s="32" customFormat="1" ht="12.95" customHeight="1" x14ac:dyDescent="0.2"/>
    <row r="350" s="32" customFormat="1" ht="12.95" customHeight="1" x14ac:dyDescent="0.2"/>
    <row r="351" s="32" customFormat="1" ht="12.95" customHeight="1" x14ac:dyDescent="0.2"/>
    <row r="352" s="32" customFormat="1" ht="12.95" customHeight="1" x14ac:dyDescent="0.2"/>
    <row r="353" s="32" customFormat="1" ht="12.95" customHeight="1" x14ac:dyDescent="0.2"/>
    <row r="354" s="32" customFormat="1" ht="12.95" customHeight="1" x14ac:dyDescent="0.2"/>
    <row r="355" s="32" customFormat="1" ht="12.95" customHeight="1" x14ac:dyDescent="0.2"/>
    <row r="356" s="32" customFormat="1" ht="12.95" customHeight="1" x14ac:dyDescent="0.2"/>
    <row r="357" s="32" customFormat="1" ht="12.95" customHeight="1" x14ac:dyDescent="0.2"/>
    <row r="358" s="32" customFormat="1" ht="12.95" customHeight="1" x14ac:dyDescent="0.2"/>
    <row r="359" s="32" customFormat="1" ht="12.95" customHeight="1" x14ac:dyDescent="0.2"/>
    <row r="360" s="32" customFormat="1" ht="12.95" customHeight="1" x14ac:dyDescent="0.2"/>
    <row r="361" s="32" customFormat="1" ht="12.95" customHeight="1" x14ac:dyDescent="0.2"/>
    <row r="362" s="32" customFormat="1" ht="12.95" customHeight="1" x14ac:dyDescent="0.2"/>
    <row r="363" s="32" customFormat="1" ht="12.95" customHeight="1" x14ac:dyDescent="0.2"/>
    <row r="364" s="32" customFormat="1" ht="12.95" customHeight="1" x14ac:dyDescent="0.2"/>
    <row r="365" s="32" customFormat="1" ht="12.95" customHeight="1" x14ac:dyDescent="0.2"/>
    <row r="366" s="32" customFormat="1" ht="12.95" customHeight="1" x14ac:dyDescent="0.2"/>
    <row r="367" s="32" customFormat="1" ht="12.95" customHeight="1" x14ac:dyDescent="0.2"/>
    <row r="368" s="32" customFormat="1" ht="12.95" customHeight="1" x14ac:dyDescent="0.2"/>
    <row r="369" s="32" customFormat="1" ht="12.95" customHeight="1" x14ac:dyDescent="0.2"/>
    <row r="370" s="32" customFormat="1" ht="12.95" customHeight="1" x14ac:dyDescent="0.2"/>
    <row r="371" s="32" customFormat="1" ht="12.95" customHeight="1" x14ac:dyDescent="0.2"/>
    <row r="372" s="32" customFormat="1" ht="12.95" customHeight="1" x14ac:dyDescent="0.2"/>
    <row r="373" s="32" customFormat="1" ht="12.95" customHeight="1" x14ac:dyDescent="0.2"/>
    <row r="374" s="32" customFormat="1" ht="12.95" customHeight="1" x14ac:dyDescent="0.2"/>
    <row r="375" s="32" customFormat="1" ht="12.95" customHeight="1" x14ac:dyDescent="0.2"/>
    <row r="376" s="32" customFormat="1" ht="12.95" customHeight="1" x14ac:dyDescent="0.2"/>
    <row r="377" s="32" customFormat="1" ht="12.95" customHeight="1" x14ac:dyDescent="0.2"/>
    <row r="378" s="32" customFormat="1" ht="12.95" customHeight="1" x14ac:dyDescent="0.2"/>
    <row r="379" s="32" customFormat="1" ht="12.95" customHeight="1" x14ac:dyDescent="0.2"/>
    <row r="380" s="32" customFormat="1" ht="12.95" customHeight="1" x14ac:dyDescent="0.2"/>
    <row r="381" s="32" customFormat="1" ht="12.95" customHeight="1" x14ac:dyDescent="0.2"/>
    <row r="382" s="32" customFormat="1" ht="12.95" customHeight="1" x14ac:dyDescent="0.2"/>
    <row r="383" s="32" customFormat="1" ht="12.95" customHeight="1" x14ac:dyDescent="0.2"/>
    <row r="384" s="32" customFormat="1" ht="12.95" customHeight="1" x14ac:dyDescent="0.2"/>
    <row r="385" s="32" customFormat="1" ht="12.95" customHeight="1" x14ac:dyDescent="0.2"/>
    <row r="386" s="32" customFormat="1" ht="12.95" customHeight="1" x14ac:dyDescent="0.2"/>
    <row r="387" s="32" customFormat="1" ht="12.95" customHeight="1" x14ac:dyDescent="0.2"/>
    <row r="388" s="32" customFormat="1" ht="12.95" customHeight="1" x14ac:dyDescent="0.2"/>
    <row r="389" s="32" customFormat="1" ht="12.95" customHeight="1" x14ac:dyDescent="0.2"/>
    <row r="390" s="32" customFormat="1" ht="12.95" customHeight="1" x14ac:dyDescent="0.2"/>
    <row r="391" s="32" customFormat="1" ht="12.95" customHeight="1" x14ac:dyDescent="0.2"/>
    <row r="392" s="32" customFormat="1" ht="12.95" customHeight="1" x14ac:dyDescent="0.2"/>
    <row r="393" s="32" customFormat="1" ht="12.95" customHeight="1" x14ac:dyDescent="0.2"/>
    <row r="394" s="32" customFormat="1" ht="12.95" customHeight="1" x14ac:dyDescent="0.2"/>
    <row r="395" s="32" customFormat="1" ht="12.95" customHeight="1" x14ac:dyDescent="0.2"/>
    <row r="396" s="32" customFormat="1" ht="12.95" customHeight="1" x14ac:dyDescent="0.2"/>
    <row r="397" s="32" customFormat="1" ht="12.95" customHeight="1" x14ac:dyDescent="0.2"/>
    <row r="398" s="32" customFormat="1" ht="12.95" customHeight="1" x14ac:dyDescent="0.2"/>
    <row r="399" s="32" customFormat="1" ht="12.95" customHeight="1" x14ac:dyDescent="0.2"/>
    <row r="400" s="32" customFormat="1" ht="12.95" customHeight="1" x14ac:dyDescent="0.2"/>
    <row r="401" s="32" customFormat="1" ht="12.95" customHeight="1" x14ac:dyDescent="0.2"/>
    <row r="402" s="32" customFormat="1" ht="12.95" customHeight="1" x14ac:dyDescent="0.2"/>
    <row r="403" s="32" customFormat="1" ht="12.95" customHeight="1" x14ac:dyDescent="0.2"/>
    <row r="404" s="32" customFormat="1" ht="12.95" customHeight="1" x14ac:dyDescent="0.2"/>
    <row r="405" s="32" customFormat="1" ht="12.95" customHeight="1" x14ac:dyDescent="0.2"/>
    <row r="406" s="32" customFormat="1" ht="12.95" customHeight="1" x14ac:dyDescent="0.2"/>
    <row r="407" s="32" customFormat="1" ht="12.95" customHeight="1" x14ac:dyDescent="0.2"/>
    <row r="408" s="32" customFormat="1" ht="12.95" customHeight="1" x14ac:dyDescent="0.2"/>
    <row r="409" s="32" customFormat="1" ht="12.95" customHeight="1" x14ac:dyDescent="0.2"/>
    <row r="410" s="32" customFormat="1" ht="12.95" customHeight="1" x14ac:dyDescent="0.2"/>
    <row r="411" s="32" customFormat="1" ht="12.95" customHeight="1" x14ac:dyDescent="0.2"/>
    <row r="412" s="32" customFormat="1" ht="12.95" customHeight="1" x14ac:dyDescent="0.2"/>
    <row r="413" s="32" customFormat="1" ht="12.95" customHeight="1" x14ac:dyDescent="0.2"/>
    <row r="414" s="32" customFormat="1" ht="12.95" customHeight="1" x14ac:dyDescent="0.2"/>
    <row r="415" s="32" customFormat="1" ht="12.95" customHeight="1" x14ac:dyDescent="0.2"/>
    <row r="416" s="32" customFormat="1" ht="12.95" customHeight="1" x14ac:dyDescent="0.2"/>
    <row r="417" s="32" customFormat="1" ht="12.95" customHeight="1" x14ac:dyDescent="0.2"/>
    <row r="418" s="32" customFormat="1" ht="12.95" customHeight="1" x14ac:dyDescent="0.2"/>
    <row r="419" s="32" customFormat="1" ht="12.95" customHeight="1" x14ac:dyDescent="0.2"/>
    <row r="420" s="32" customFormat="1" ht="12.95" customHeight="1" x14ac:dyDescent="0.2"/>
    <row r="421" s="32" customFormat="1" ht="12.95" customHeight="1" x14ac:dyDescent="0.2"/>
    <row r="422" s="32" customFormat="1" ht="12.95" customHeight="1" x14ac:dyDescent="0.2"/>
    <row r="423" s="32" customFormat="1" ht="12.95" customHeight="1" x14ac:dyDescent="0.2"/>
    <row r="424" s="32" customFormat="1" ht="12.95" customHeight="1" x14ac:dyDescent="0.2"/>
    <row r="425" s="32" customFormat="1" ht="12.95" customHeight="1" x14ac:dyDescent="0.2"/>
    <row r="426" s="32" customFormat="1" ht="12.95" customHeight="1" x14ac:dyDescent="0.2"/>
    <row r="427" s="32" customFormat="1" ht="12.95" customHeight="1" x14ac:dyDescent="0.2"/>
    <row r="428" s="32" customFormat="1" ht="12.95" customHeight="1" x14ac:dyDescent="0.2"/>
    <row r="429" s="32" customFormat="1" ht="12.95" customHeight="1" x14ac:dyDescent="0.2"/>
    <row r="430" s="32" customFormat="1" ht="12.95" customHeight="1" x14ac:dyDescent="0.2"/>
    <row r="431" s="32" customFormat="1" ht="12.95" customHeight="1" x14ac:dyDescent="0.2"/>
    <row r="432" s="32" customFormat="1" ht="12.95" customHeight="1" x14ac:dyDescent="0.2"/>
    <row r="433" s="32" customFormat="1" ht="12.95" customHeight="1" x14ac:dyDescent="0.2"/>
    <row r="434" s="32" customFormat="1" ht="12.95" customHeight="1" x14ac:dyDescent="0.2"/>
    <row r="435" s="32" customFormat="1" ht="12.95" customHeight="1" x14ac:dyDescent="0.2"/>
    <row r="436" s="32" customFormat="1" ht="12.95" customHeight="1" x14ac:dyDescent="0.2"/>
    <row r="437" s="32" customFormat="1" ht="12.95" customHeight="1" x14ac:dyDescent="0.2"/>
    <row r="438" s="32" customFormat="1" ht="12.95" customHeight="1" x14ac:dyDescent="0.2"/>
    <row r="439" s="32" customFormat="1" ht="12.95" customHeight="1" x14ac:dyDescent="0.2"/>
    <row r="440" s="32" customFormat="1" ht="12.95" customHeight="1" x14ac:dyDescent="0.2"/>
    <row r="441" s="32" customFormat="1" ht="12.95" customHeight="1" x14ac:dyDescent="0.2"/>
    <row r="442" s="32" customFormat="1" ht="12.95" customHeight="1" x14ac:dyDescent="0.2"/>
    <row r="443" s="32" customFormat="1" ht="12.95" customHeight="1" x14ac:dyDescent="0.2"/>
    <row r="444" s="32" customFormat="1" ht="12.95" customHeight="1" x14ac:dyDescent="0.2"/>
    <row r="445" s="32" customFormat="1" ht="12.95" customHeight="1" x14ac:dyDescent="0.2"/>
    <row r="446" s="32" customFormat="1" ht="12.95" customHeight="1" x14ac:dyDescent="0.2"/>
    <row r="447" s="32" customFormat="1" ht="12.95" customHeight="1" x14ac:dyDescent="0.2"/>
    <row r="448" s="32" customFormat="1" ht="12.95" customHeight="1" x14ac:dyDescent="0.2"/>
    <row r="449" s="32" customFormat="1" ht="12.95" customHeight="1" x14ac:dyDescent="0.2"/>
    <row r="450" s="32" customFormat="1" ht="12.95" customHeight="1" x14ac:dyDescent="0.2"/>
    <row r="451" s="32" customFormat="1" ht="12.95" customHeight="1" x14ac:dyDescent="0.2"/>
    <row r="452" s="32" customFormat="1" ht="12.95" customHeight="1" x14ac:dyDescent="0.2"/>
    <row r="453" s="32" customFormat="1" ht="12.95" customHeight="1" x14ac:dyDescent="0.2"/>
    <row r="454" s="32" customFormat="1" ht="12.95" customHeight="1" x14ac:dyDescent="0.2"/>
    <row r="455" s="32" customFormat="1" ht="12.95" customHeight="1" x14ac:dyDescent="0.2"/>
    <row r="456" s="32" customFormat="1" ht="12.95" customHeight="1" x14ac:dyDescent="0.2"/>
    <row r="457" s="32" customFormat="1" ht="12.95" customHeight="1" x14ac:dyDescent="0.2"/>
    <row r="458" s="32" customFormat="1" ht="12.95" customHeight="1" x14ac:dyDescent="0.2"/>
    <row r="459" s="32" customFormat="1" ht="12.95" customHeight="1" x14ac:dyDescent="0.2"/>
    <row r="460" s="32" customFormat="1" ht="12.95" customHeight="1" x14ac:dyDescent="0.2"/>
    <row r="461" s="32" customFormat="1" ht="12.95" customHeight="1" x14ac:dyDescent="0.2"/>
    <row r="462" s="32" customFormat="1" ht="12.95" customHeight="1" x14ac:dyDescent="0.2"/>
    <row r="463" s="32" customFormat="1" ht="12.95" customHeight="1" x14ac:dyDescent="0.2"/>
    <row r="464" s="32" customFormat="1" ht="12.95" customHeight="1" x14ac:dyDescent="0.2"/>
    <row r="465" s="32" customFormat="1" ht="12.95" customHeight="1" x14ac:dyDescent="0.2"/>
    <row r="466" s="32" customFormat="1" ht="12.95" customHeight="1" x14ac:dyDescent="0.2"/>
    <row r="467" s="32" customFormat="1" ht="12.95" customHeight="1" x14ac:dyDescent="0.2"/>
    <row r="468" s="32" customFormat="1" ht="12.95" customHeight="1" x14ac:dyDescent="0.2"/>
    <row r="469" s="32" customFormat="1" ht="12.95" customHeight="1" x14ac:dyDescent="0.2"/>
    <row r="470" s="32" customFormat="1" ht="12.95" customHeight="1" x14ac:dyDescent="0.2"/>
    <row r="471" s="32" customFormat="1" ht="12.95" customHeight="1" x14ac:dyDescent="0.2"/>
    <row r="472" s="32" customFormat="1" ht="12.95" customHeight="1" x14ac:dyDescent="0.2"/>
    <row r="473" s="32" customFormat="1" ht="12.95" customHeight="1" x14ac:dyDescent="0.2"/>
    <row r="474" s="32" customFormat="1" ht="12.95" customHeight="1" x14ac:dyDescent="0.2"/>
    <row r="475" s="32" customFormat="1" ht="12.95" customHeight="1" x14ac:dyDescent="0.2"/>
    <row r="476" s="32" customFormat="1" ht="12.95" customHeight="1" x14ac:dyDescent="0.2"/>
    <row r="477" s="32" customFormat="1" ht="12.95" customHeight="1" x14ac:dyDescent="0.2"/>
    <row r="478" s="32" customFormat="1" ht="12.95" customHeight="1" x14ac:dyDescent="0.2"/>
    <row r="479" s="32" customFormat="1" ht="12.95" customHeight="1" x14ac:dyDescent="0.2"/>
    <row r="480" s="32" customFormat="1" ht="12.95" customHeight="1" x14ac:dyDescent="0.2"/>
    <row r="481" s="32" customFormat="1" ht="12.95" customHeight="1" x14ac:dyDescent="0.2"/>
    <row r="482" s="32" customFormat="1" ht="12.95" customHeight="1" x14ac:dyDescent="0.2"/>
    <row r="483" s="32" customFormat="1" ht="12.95" customHeight="1" x14ac:dyDescent="0.2"/>
    <row r="484" s="32" customFormat="1" ht="12.95" customHeight="1" x14ac:dyDescent="0.2"/>
    <row r="485" s="32" customFormat="1" ht="12.95" customHeight="1" x14ac:dyDescent="0.2"/>
    <row r="486" s="32" customFormat="1" ht="12.95" customHeight="1" x14ac:dyDescent="0.2"/>
    <row r="487" s="32" customFormat="1" ht="12.95" customHeight="1" x14ac:dyDescent="0.2"/>
    <row r="488" s="32" customFormat="1" ht="12.95" customHeight="1" x14ac:dyDescent="0.2"/>
    <row r="489" s="32" customFormat="1" ht="12.95" customHeight="1" x14ac:dyDescent="0.2"/>
    <row r="490" s="32" customFormat="1" ht="12.95" customHeight="1" x14ac:dyDescent="0.2"/>
    <row r="491" s="32" customFormat="1" ht="12.95" customHeight="1" x14ac:dyDescent="0.2"/>
    <row r="492" s="32" customFormat="1" ht="12.95" customHeight="1" x14ac:dyDescent="0.2"/>
    <row r="493" s="32" customFormat="1" ht="12.95" customHeight="1" x14ac:dyDescent="0.2"/>
    <row r="494" s="32" customFormat="1" ht="12.95" customHeight="1" x14ac:dyDescent="0.2"/>
    <row r="495" s="32" customFormat="1" ht="12.95" customHeight="1" x14ac:dyDescent="0.2"/>
    <row r="496" s="32" customFormat="1" ht="12.95" customHeight="1" x14ac:dyDescent="0.2"/>
    <row r="497" s="32" customFormat="1" ht="12.95" customHeight="1" x14ac:dyDescent="0.2"/>
    <row r="498" s="32" customFormat="1" ht="12.95" customHeight="1" x14ac:dyDescent="0.2"/>
    <row r="499" s="32" customFormat="1" ht="12.95" customHeight="1" x14ac:dyDescent="0.2"/>
    <row r="500" s="32" customFormat="1" ht="12.95" customHeight="1" x14ac:dyDescent="0.2"/>
    <row r="501" s="32" customFormat="1" ht="12.95" customHeight="1" x14ac:dyDescent="0.2"/>
    <row r="502" s="32" customFormat="1" ht="12.95" customHeight="1" x14ac:dyDescent="0.2"/>
    <row r="503" s="32" customFormat="1" ht="12.95" customHeight="1" x14ac:dyDescent="0.2"/>
    <row r="504" s="32" customFormat="1" ht="12.95" customHeight="1" x14ac:dyDescent="0.2"/>
    <row r="505" s="32" customFormat="1" ht="12.95" customHeight="1" x14ac:dyDescent="0.2"/>
    <row r="506" s="32" customFormat="1" ht="12.95" customHeight="1" x14ac:dyDescent="0.2"/>
    <row r="507" s="32" customFormat="1" ht="12.95" customHeight="1" x14ac:dyDescent="0.2"/>
    <row r="508" s="32" customFormat="1" ht="12.95" customHeight="1" x14ac:dyDescent="0.2"/>
    <row r="509" s="32" customFormat="1" ht="12.95" customHeight="1" x14ac:dyDescent="0.2"/>
    <row r="510" s="32" customFormat="1" ht="12.95" customHeight="1" x14ac:dyDescent="0.2"/>
    <row r="511" s="32" customFormat="1" ht="12.95" customHeight="1" x14ac:dyDescent="0.2"/>
    <row r="512" s="32" customFormat="1" ht="12.95" customHeight="1" x14ac:dyDescent="0.2"/>
    <row r="513" s="32" customFormat="1" ht="12.95" customHeight="1" x14ac:dyDescent="0.2"/>
    <row r="514" s="32" customFormat="1" ht="12.95" customHeight="1" x14ac:dyDescent="0.2"/>
    <row r="515" s="32" customFormat="1" ht="12.95" customHeight="1" x14ac:dyDescent="0.2"/>
    <row r="516" s="32" customFormat="1" ht="12.95" customHeight="1" x14ac:dyDescent="0.2"/>
    <row r="517" s="32" customFormat="1" ht="12.95" customHeight="1" x14ac:dyDescent="0.2"/>
    <row r="518" s="32" customFormat="1" ht="12.95" customHeight="1" x14ac:dyDescent="0.2"/>
    <row r="519" s="32" customFormat="1" ht="12.95" customHeight="1" x14ac:dyDescent="0.2"/>
    <row r="520" s="32" customFormat="1" ht="12.95" customHeight="1" x14ac:dyDescent="0.2"/>
    <row r="521" s="32" customFormat="1" ht="12.95" customHeight="1" x14ac:dyDescent="0.2"/>
    <row r="522" s="32" customFormat="1" ht="12.95" customHeight="1" x14ac:dyDescent="0.2"/>
    <row r="523" s="32" customFormat="1" ht="12.95" customHeight="1" x14ac:dyDescent="0.2"/>
    <row r="524" s="32" customFormat="1" ht="12.95" customHeight="1" x14ac:dyDescent="0.2"/>
    <row r="525" s="32" customFormat="1" ht="12.95" customHeight="1" x14ac:dyDescent="0.2"/>
    <row r="526" s="32" customFormat="1" ht="12.95" customHeight="1" x14ac:dyDescent="0.2"/>
    <row r="527" s="32" customFormat="1" ht="12.95" customHeight="1" x14ac:dyDescent="0.2"/>
    <row r="528" s="32" customFormat="1" ht="12.95" customHeight="1" x14ac:dyDescent="0.2"/>
    <row r="529" s="32" customFormat="1" ht="12.95" customHeight="1" x14ac:dyDescent="0.2"/>
    <row r="530" s="32" customFormat="1" ht="12.95" customHeight="1" x14ac:dyDescent="0.2"/>
    <row r="531" s="32" customFormat="1" ht="12.95" customHeight="1" x14ac:dyDescent="0.2"/>
    <row r="532" s="32" customFormat="1" ht="12.95" customHeight="1" x14ac:dyDescent="0.2"/>
    <row r="533" s="32" customFormat="1" ht="12.95" customHeight="1" x14ac:dyDescent="0.2"/>
    <row r="534" s="32" customFormat="1" ht="12.95" customHeight="1" x14ac:dyDescent="0.2"/>
    <row r="535" s="32" customFormat="1" ht="12.95" customHeight="1" x14ac:dyDescent="0.2"/>
    <row r="536" s="32" customFormat="1" ht="12.95" customHeight="1" x14ac:dyDescent="0.2"/>
    <row r="537" s="32" customFormat="1" ht="12.95" customHeight="1" x14ac:dyDescent="0.2"/>
    <row r="538" s="32" customFormat="1" ht="12.95" customHeight="1" x14ac:dyDescent="0.2"/>
    <row r="539" s="32" customFormat="1" ht="12.95" customHeight="1" x14ac:dyDescent="0.2"/>
    <row r="540" s="32" customFormat="1" ht="12.95" customHeight="1" x14ac:dyDescent="0.2"/>
    <row r="541" s="32" customFormat="1" ht="12.95" customHeight="1" x14ac:dyDescent="0.2"/>
    <row r="542" s="32" customFormat="1" ht="12.95" customHeight="1" x14ac:dyDescent="0.2"/>
    <row r="543" s="32" customFormat="1" ht="12.95" customHeight="1" x14ac:dyDescent="0.2"/>
    <row r="544" s="32" customFormat="1" ht="12.95" customHeight="1" x14ac:dyDescent="0.2"/>
    <row r="545" s="32" customFormat="1" ht="12.95" customHeight="1" x14ac:dyDescent="0.2"/>
    <row r="546" s="32" customFormat="1" ht="12.95" customHeight="1" x14ac:dyDescent="0.2"/>
    <row r="547" s="32" customFormat="1" ht="12.95" customHeight="1" x14ac:dyDescent="0.2"/>
    <row r="548" s="32" customFormat="1" ht="12.95" customHeight="1" x14ac:dyDescent="0.2"/>
    <row r="549" s="32" customFormat="1" ht="12.95" customHeight="1" x14ac:dyDescent="0.2"/>
    <row r="550" s="32" customFormat="1" ht="12.95" customHeight="1" x14ac:dyDescent="0.2"/>
    <row r="551" s="32" customFormat="1" ht="12.95" customHeight="1" x14ac:dyDescent="0.2"/>
    <row r="552" s="32" customFormat="1" ht="12.95" customHeight="1" x14ac:dyDescent="0.2"/>
    <row r="553" s="32" customFormat="1" ht="12.95" customHeight="1" x14ac:dyDescent="0.2"/>
    <row r="554" s="32" customFormat="1" ht="12.95" customHeight="1" x14ac:dyDescent="0.2"/>
    <row r="555" s="32" customFormat="1" ht="12.95" customHeight="1" x14ac:dyDescent="0.2"/>
    <row r="556" s="32" customFormat="1" ht="12.95" customHeight="1" x14ac:dyDescent="0.2"/>
    <row r="557" s="32" customFormat="1" ht="12.95" customHeight="1" x14ac:dyDescent="0.2"/>
    <row r="558" s="32" customFormat="1" ht="12.95" customHeight="1" x14ac:dyDescent="0.2"/>
    <row r="559" s="32" customFormat="1" ht="12.95" customHeight="1" x14ac:dyDescent="0.2"/>
    <row r="560" s="32" customFormat="1" ht="12.95" customHeight="1" x14ac:dyDescent="0.2"/>
    <row r="561" s="32" customFormat="1" ht="12.95" customHeight="1" x14ac:dyDescent="0.2"/>
    <row r="562" s="32" customFormat="1" ht="12.95" customHeight="1" x14ac:dyDescent="0.2"/>
    <row r="563" s="32" customFormat="1" ht="12.95" customHeight="1" x14ac:dyDescent="0.2"/>
    <row r="564" s="32" customFormat="1" ht="12.95" customHeight="1" x14ac:dyDescent="0.2"/>
    <row r="565" s="32" customFormat="1" ht="12.95" customHeight="1" x14ac:dyDescent="0.2"/>
    <row r="566" s="32" customFormat="1" ht="12.95" customHeight="1" x14ac:dyDescent="0.2"/>
    <row r="567" s="32" customFormat="1" ht="12.95" customHeight="1" x14ac:dyDescent="0.2"/>
    <row r="568" s="32" customFormat="1" ht="12.95" customHeight="1" x14ac:dyDescent="0.2"/>
    <row r="569" s="32" customFormat="1" ht="12.95" customHeight="1" x14ac:dyDescent="0.2"/>
    <row r="570" s="32" customFormat="1" ht="12.95" customHeight="1" x14ac:dyDescent="0.2"/>
    <row r="571" s="32" customFormat="1" ht="12.95" customHeight="1" x14ac:dyDescent="0.2"/>
    <row r="572" s="32" customFormat="1" ht="12.95" customHeight="1" x14ac:dyDescent="0.2"/>
    <row r="573" s="32" customFormat="1" ht="12.95" customHeight="1" x14ac:dyDescent="0.2"/>
    <row r="574" s="32" customFormat="1" ht="12.95" customHeight="1" x14ac:dyDescent="0.2"/>
    <row r="575" s="32" customFormat="1" ht="12.95" customHeight="1" x14ac:dyDescent="0.2"/>
    <row r="576" s="32" customFormat="1" ht="12.95" customHeight="1" x14ac:dyDescent="0.2"/>
    <row r="577" s="32" customFormat="1" ht="12.95" customHeight="1" x14ac:dyDescent="0.2"/>
    <row r="578" s="32" customFormat="1" ht="12.95" customHeight="1" x14ac:dyDescent="0.2"/>
    <row r="579" s="32" customFormat="1" ht="12.95" customHeight="1" x14ac:dyDescent="0.2"/>
    <row r="580" s="32" customFormat="1" ht="12.95" customHeight="1" x14ac:dyDescent="0.2"/>
    <row r="581" s="32" customFormat="1" ht="12.95" customHeight="1" x14ac:dyDescent="0.2"/>
    <row r="582" s="32" customFormat="1" ht="12.95" customHeight="1" x14ac:dyDescent="0.2"/>
    <row r="583" s="32" customFormat="1" ht="12.95" customHeight="1" x14ac:dyDescent="0.2"/>
    <row r="584" s="32" customFormat="1" ht="12.95" customHeight="1" x14ac:dyDescent="0.2"/>
    <row r="585" s="32" customFormat="1" ht="12.95" customHeight="1" x14ac:dyDescent="0.2"/>
    <row r="586" s="32" customFormat="1" ht="12.95" customHeight="1" x14ac:dyDescent="0.2"/>
    <row r="587" s="32" customFormat="1" ht="12.95" customHeight="1" x14ac:dyDescent="0.2"/>
    <row r="588" s="32" customFormat="1" ht="12.95" customHeight="1" x14ac:dyDescent="0.2"/>
    <row r="589" s="32" customFormat="1" ht="12.95" customHeight="1" x14ac:dyDescent="0.2"/>
    <row r="590" s="32" customFormat="1" ht="12.95" customHeight="1" x14ac:dyDescent="0.2"/>
    <row r="591" s="32" customFormat="1" ht="12.95" customHeight="1" x14ac:dyDescent="0.2"/>
    <row r="592" s="32" customFormat="1" ht="12.95" customHeight="1" x14ac:dyDescent="0.2"/>
    <row r="593" s="32" customFormat="1" ht="12.95" customHeight="1" x14ac:dyDescent="0.2"/>
    <row r="594" s="32" customFormat="1" ht="12.95" customHeight="1" x14ac:dyDescent="0.2"/>
    <row r="595" s="32" customFormat="1" ht="12.95" customHeight="1" x14ac:dyDescent="0.2"/>
    <row r="596" s="32" customFormat="1" ht="12.95" customHeight="1" x14ac:dyDescent="0.2"/>
    <row r="597" s="32" customFormat="1" ht="12.95" customHeight="1" x14ac:dyDescent="0.2"/>
    <row r="598" s="32" customFormat="1" ht="12.95" customHeight="1" x14ac:dyDescent="0.2"/>
    <row r="599" s="32" customFormat="1" ht="12.95" customHeight="1" x14ac:dyDescent="0.2"/>
    <row r="600" s="32" customFormat="1" ht="12.95" customHeight="1" x14ac:dyDescent="0.2"/>
    <row r="601" s="32" customFormat="1" ht="12.95" customHeight="1" x14ac:dyDescent="0.2"/>
    <row r="602" s="32" customFormat="1" ht="12.95" customHeight="1" x14ac:dyDescent="0.2"/>
    <row r="603" s="32" customFormat="1" ht="12.95" customHeight="1" x14ac:dyDescent="0.2"/>
    <row r="604" s="32" customFormat="1" ht="12.95" customHeight="1" x14ac:dyDescent="0.2"/>
    <row r="605" s="32" customFormat="1" ht="12.95" customHeight="1" x14ac:dyDescent="0.2"/>
    <row r="606" s="32" customFormat="1" ht="12.95" customHeight="1" x14ac:dyDescent="0.2"/>
    <row r="607" s="32" customFormat="1" ht="12.95" customHeight="1" x14ac:dyDescent="0.2"/>
    <row r="608" s="32" customFormat="1" ht="12.95" customHeight="1" x14ac:dyDescent="0.2"/>
    <row r="609" s="32" customFormat="1" ht="12.95" customHeight="1" x14ac:dyDescent="0.2"/>
    <row r="610" s="32" customFormat="1" ht="12.95" customHeight="1" x14ac:dyDescent="0.2"/>
    <row r="611" s="32" customFormat="1" ht="12.95" customHeight="1" x14ac:dyDescent="0.2"/>
    <row r="612" s="32" customFormat="1" ht="12.95" customHeight="1" x14ac:dyDescent="0.2"/>
    <row r="613" s="32" customFormat="1" ht="12.95" customHeight="1" x14ac:dyDescent="0.2"/>
    <row r="614" s="32" customFormat="1" ht="12.95" customHeight="1" x14ac:dyDescent="0.2"/>
    <row r="615" s="32" customFormat="1" ht="12.95" customHeight="1" x14ac:dyDescent="0.2"/>
    <row r="616" s="32" customFormat="1" ht="12.95" customHeight="1" x14ac:dyDescent="0.2"/>
    <row r="617" s="32" customFormat="1" ht="12.95" customHeight="1" x14ac:dyDescent="0.2"/>
    <row r="618" s="32" customFormat="1" ht="12.95" customHeight="1" x14ac:dyDescent="0.2"/>
    <row r="619" s="32" customFormat="1" ht="12.95" customHeight="1" x14ac:dyDescent="0.2"/>
    <row r="620" s="32" customFormat="1" ht="12.95" customHeight="1" x14ac:dyDescent="0.2"/>
    <row r="621" s="32" customFormat="1" ht="12.95" customHeight="1" x14ac:dyDescent="0.2"/>
    <row r="622" s="32" customFormat="1" ht="12.95" customHeight="1" x14ac:dyDescent="0.2"/>
    <row r="623" s="32" customFormat="1" ht="12.95" customHeight="1" x14ac:dyDescent="0.2"/>
    <row r="624" s="32" customFormat="1" ht="12.95" customHeight="1" x14ac:dyDescent="0.2"/>
    <row r="625" s="32" customFormat="1" ht="12.95" customHeight="1" x14ac:dyDescent="0.2"/>
    <row r="626" s="32" customFormat="1" ht="12.95" customHeight="1" x14ac:dyDescent="0.2"/>
    <row r="627" s="32" customFormat="1" ht="12.95" customHeight="1" x14ac:dyDescent="0.2"/>
    <row r="628" s="32" customFormat="1" ht="12.95" customHeight="1" x14ac:dyDescent="0.2"/>
    <row r="629" s="32" customFormat="1" ht="12.95" customHeight="1" x14ac:dyDescent="0.2"/>
    <row r="630" s="32" customFormat="1" ht="12.95" customHeight="1" x14ac:dyDescent="0.2"/>
    <row r="631" s="32" customFormat="1" ht="12.95" customHeight="1" x14ac:dyDescent="0.2"/>
    <row r="632" s="32" customFormat="1" ht="12.95" customHeight="1" x14ac:dyDescent="0.2"/>
    <row r="633" s="32" customFormat="1" ht="12.95" customHeight="1" x14ac:dyDescent="0.2"/>
    <row r="634" s="32" customFormat="1" ht="12.95" customHeight="1" x14ac:dyDescent="0.2"/>
    <row r="635" s="32" customFormat="1" ht="12.95" customHeight="1" x14ac:dyDescent="0.2"/>
    <row r="636" s="32" customFormat="1" ht="12.95" customHeight="1" x14ac:dyDescent="0.2"/>
    <row r="637" s="32" customFormat="1" ht="12.95" customHeight="1" x14ac:dyDescent="0.2"/>
    <row r="638" s="32" customFormat="1" ht="12.95" customHeight="1" x14ac:dyDescent="0.2"/>
    <row r="639" s="32" customFormat="1" ht="12.95" customHeight="1" x14ac:dyDescent="0.2"/>
    <row r="640" s="32" customFormat="1" ht="12.95" customHeight="1" x14ac:dyDescent="0.2"/>
    <row r="641" s="32" customFormat="1" ht="12.95" customHeight="1" x14ac:dyDescent="0.2"/>
    <row r="642" s="32" customFormat="1" ht="12.95" customHeight="1" x14ac:dyDescent="0.2"/>
    <row r="643" s="32" customFormat="1" ht="12.95" customHeight="1" x14ac:dyDescent="0.2"/>
    <row r="644" s="32" customFormat="1" ht="12.95" customHeight="1" x14ac:dyDescent="0.2"/>
    <row r="645" s="32" customFormat="1" ht="12.95" customHeight="1" x14ac:dyDescent="0.2"/>
    <row r="646" s="32" customFormat="1" ht="12.95" customHeight="1" x14ac:dyDescent="0.2"/>
    <row r="647" s="32" customFormat="1" ht="12.95" customHeight="1" x14ac:dyDescent="0.2"/>
    <row r="648" s="32" customFormat="1" ht="12.95" customHeight="1" x14ac:dyDescent="0.2"/>
    <row r="649" s="32" customFormat="1" ht="12.95" customHeight="1" x14ac:dyDescent="0.2"/>
    <row r="650" s="32" customFormat="1" ht="12.95" customHeight="1" x14ac:dyDescent="0.2"/>
    <row r="651" s="32" customFormat="1" ht="12.95" customHeight="1" x14ac:dyDescent="0.2"/>
    <row r="652" s="32" customFormat="1" ht="12.95" customHeight="1" x14ac:dyDescent="0.2"/>
    <row r="653" s="32" customFormat="1" ht="12.95" customHeight="1" x14ac:dyDescent="0.2"/>
    <row r="654" s="32" customFormat="1" ht="12.95" customHeight="1" x14ac:dyDescent="0.2"/>
    <row r="655" s="32" customFormat="1" ht="12.95" customHeight="1" x14ac:dyDescent="0.2"/>
    <row r="656" s="32" customFormat="1" ht="12.95" customHeight="1" x14ac:dyDescent="0.2"/>
    <row r="657" s="32" customFormat="1" ht="12.95" customHeight="1" x14ac:dyDescent="0.2"/>
    <row r="658" s="32" customFormat="1" ht="12.95" customHeight="1" x14ac:dyDescent="0.2"/>
    <row r="659" s="32" customFormat="1" ht="12.95" customHeight="1" x14ac:dyDescent="0.2"/>
    <row r="660" s="32" customFormat="1" ht="12.95" customHeight="1" x14ac:dyDescent="0.2"/>
    <row r="661" s="32" customFormat="1" ht="12.95" customHeight="1" x14ac:dyDescent="0.2"/>
    <row r="662" s="32" customFormat="1" ht="12.95" customHeight="1" x14ac:dyDescent="0.2"/>
    <row r="663" s="32" customFormat="1" ht="12.95" customHeight="1" x14ac:dyDescent="0.2"/>
    <row r="664" s="32" customFormat="1" ht="12.95" customHeight="1" x14ac:dyDescent="0.2"/>
    <row r="665" s="32" customFormat="1" ht="12.95" customHeight="1" x14ac:dyDescent="0.2"/>
    <row r="666" s="32" customFormat="1" ht="12.95" customHeight="1" x14ac:dyDescent="0.2"/>
    <row r="667" s="32" customFormat="1" ht="12.95" customHeight="1" x14ac:dyDescent="0.2"/>
    <row r="668" s="32" customFormat="1" ht="12.95" customHeight="1" x14ac:dyDescent="0.2"/>
    <row r="669" s="32" customFormat="1" ht="12.95" customHeight="1" x14ac:dyDescent="0.2"/>
    <row r="670" s="32" customFormat="1" ht="12.95" customHeight="1" x14ac:dyDescent="0.2"/>
    <row r="671" s="32" customFormat="1" ht="12.95" customHeight="1" x14ac:dyDescent="0.2"/>
    <row r="672" s="32" customFormat="1" ht="12.95" customHeight="1" x14ac:dyDescent="0.2"/>
    <row r="673" s="32" customFormat="1" ht="12.95" customHeight="1" x14ac:dyDescent="0.2"/>
    <row r="674" s="32" customFormat="1" ht="12.95" customHeight="1" x14ac:dyDescent="0.2"/>
    <row r="675" s="32" customFormat="1" ht="12.95" customHeight="1" x14ac:dyDescent="0.2"/>
    <row r="676" s="32" customFormat="1" ht="12.95" customHeight="1" x14ac:dyDescent="0.2"/>
    <row r="677" s="32" customFormat="1" ht="12.95" customHeight="1" x14ac:dyDescent="0.2"/>
    <row r="678" s="32" customFormat="1" ht="12.95" customHeight="1" x14ac:dyDescent="0.2"/>
    <row r="679" s="32" customFormat="1" ht="12.95" customHeight="1" x14ac:dyDescent="0.2"/>
    <row r="680" s="32" customFormat="1" ht="12.95" customHeight="1" x14ac:dyDescent="0.2"/>
    <row r="681" s="32" customFormat="1" ht="12.95" customHeight="1" x14ac:dyDescent="0.2"/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workbookViewId="0">
      <selection activeCell="B30" sqref="B3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 x14ac:dyDescent="0.3">
      <c r="A1" s="1" t="s">
        <v>40</v>
      </c>
    </row>
    <row r="2" spans="1:5" x14ac:dyDescent="0.2">
      <c r="A2" t="s">
        <v>26</v>
      </c>
      <c r="B2" s="10" t="s">
        <v>38</v>
      </c>
    </row>
    <row r="4" spans="1:5" x14ac:dyDescent="0.2">
      <c r="A4" s="7" t="s">
        <v>0</v>
      </c>
      <c r="C4" s="3">
        <v>27041.279999999999</v>
      </c>
      <c r="D4" s="4">
        <v>8.3433659999999996</v>
      </c>
    </row>
    <row r="6" spans="1:5" x14ac:dyDescent="0.2">
      <c r="A6" s="7" t="s">
        <v>1</v>
      </c>
    </row>
    <row r="7" spans="1:5" x14ac:dyDescent="0.2">
      <c r="A7" t="s">
        <v>2</v>
      </c>
      <c r="C7">
        <v>54081.404933268612</v>
      </c>
    </row>
    <row r="8" spans="1:5" x14ac:dyDescent="0.2">
      <c r="A8" t="s">
        <v>3</v>
      </c>
      <c r="C8">
        <v>8.3431454933476914</v>
      </c>
    </row>
    <row r="9" spans="1:5" x14ac:dyDescent="0.2">
      <c r="A9" s="14" t="s">
        <v>41</v>
      </c>
      <c r="B9" s="11"/>
      <c r="C9" s="15">
        <v>8</v>
      </c>
      <c r="D9" s="11" t="s">
        <v>42</v>
      </c>
      <c r="E9" s="11"/>
    </row>
    <row r="10" spans="1:5" ht="13.5" thickBot="1" x14ac:dyDescent="0.25">
      <c r="A10" s="11"/>
      <c r="B10" s="11"/>
      <c r="C10" s="6" t="s">
        <v>22</v>
      </c>
      <c r="D10" s="6" t="s">
        <v>23</v>
      </c>
      <c r="E10" s="11"/>
    </row>
    <row r="11" spans="1:5" x14ac:dyDescent="0.2">
      <c r="A11" s="11" t="s">
        <v>16</v>
      </c>
      <c r="B11" s="11"/>
      <c r="C11" s="11">
        <f>INTERCEPT(G21:G998,F21:F998)</f>
        <v>-2.9011565166716378E-4</v>
      </c>
      <c r="D11" s="5"/>
      <c r="E11" s="11"/>
    </row>
    <row r="12" spans="1:5" x14ac:dyDescent="0.2">
      <c r="A12" s="11" t="s">
        <v>17</v>
      </c>
      <c r="B12" s="11"/>
      <c r="C12" s="11">
        <f>SLOPE(G21:G998,F21:F998)</f>
        <v>-1.5489128915572515E-7</v>
      </c>
      <c r="D12" s="5"/>
      <c r="E12" s="11"/>
    </row>
    <row r="13" spans="1:5" x14ac:dyDescent="0.2">
      <c r="A13" s="11" t="s">
        <v>21</v>
      </c>
      <c r="B13" s="11"/>
      <c r="C13" s="5" t="s">
        <v>14</v>
      </c>
      <c r="D13" s="5"/>
      <c r="E13" s="11"/>
    </row>
    <row r="14" spans="1:5" x14ac:dyDescent="0.2">
      <c r="A14" s="11"/>
      <c r="B14" s="11"/>
      <c r="C14" s="11"/>
      <c r="D14" s="11"/>
      <c r="E14" s="11"/>
    </row>
    <row r="15" spans="1:5" x14ac:dyDescent="0.2">
      <c r="A15" s="16" t="s">
        <v>18</v>
      </c>
      <c r="B15" s="11"/>
      <c r="C15" s="17">
        <f>(C7+C11)+(C8+C12)*INT(MAX(F21:F3533))</f>
        <v>54081.404643152957</v>
      </c>
      <c r="D15" s="18" t="s">
        <v>43</v>
      </c>
      <c r="E15" s="19">
        <f ca="1">TODAY()+15018.5-B9/24</f>
        <v>60322.5</v>
      </c>
    </row>
    <row r="16" spans="1:5" x14ac:dyDescent="0.2">
      <c r="A16" s="20" t="s">
        <v>4</v>
      </c>
      <c r="B16" s="11"/>
      <c r="C16" s="21">
        <f>+C8+C12</f>
        <v>8.3431453384564023</v>
      </c>
      <c r="D16" s="18" t="s">
        <v>44</v>
      </c>
      <c r="E16" s="19">
        <f ca="1">ROUND(2*(E15-C15)/C16,0)/2+1</f>
        <v>749</v>
      </c>
    </row>
    <row r="17" spans="1:30" ht="13.5" thickBot="1" x14ac:dyDescent="0.25">
      <c r="A17" s="18" t="s">
        <v>37</v>
      </c>
      <c r="B17" s="11"/>
      <c r="C17" s="11">
        <f>COUNT(C21:C2191)</f>
        <v>10</v>
      </c>
      <c r="D17" s="18" t="s">
        <v>45</v>
      </c>
      <c r="E17" s="22">
        <f ca="1">+C15+C16*E16-15018.5-C9/24</f>
        <v>45311.587168323465</v>
      </c>
    </row>
    <row r="18" spans="1:30" x14ac:dyDescent="0.2">
      <c r="A18" s="20" t="s">
        <v>5</v>
      </c>
      <c r="B18" s="11"/>
      <c r="C18" s="23">
        <f>+C15</f>
        <v>54081.404643152957</v>
      </c>
      <c r="D18" s="24">
        <f>+C16</f>
        <v>8.3431453384564023</v>
      </c>
      <c r="E18" s="25" t="s">
        <v>46</v>
      </c>
    </row>
    <row r="19" spans="1:30" ht="13.5" thickTop="1" x14ac:dyDescent="0.2"/>
    <row r="20" spans="1:30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36</v>
      </c>
      <c r="J20" s="9" t="s">
        <v>19</v>
      </c>
      <c r="K20" s="9" t="s">
        <v>20</v>
      </c>
      <c r="L20" s="9" t="s">
        <v>27</v>
      </c>
      <c r="M20" s="9" t="s">
        <v>28</v>
      </c>
      <c r="N20" s="9" t="s">
        <v>29</v>
      </c>
      <c r="O20" s="9" t="s">
        <v>25</v>
      </c>
      <c r="P20" s="8" t="s">
        <v>24</v>
      </c>
      <c r="Q20" s="6" t="s">
        <v>15</v>
      </c>
    </row>
    <row r="21" spans="1:30" x14ac:dyDescent="0.2">
      <c r="A21" t="s">
        <v>12</v>
      </c>
      <c r="C21" s="26">
        <v>27041.279999999999</v>
      </c>
      <c r="D21" s="26" t="s">
        <v>14</v>
      </c>
      <c r="E21">
        <f t="shared" ref="E21:E30" si="0">+(C21-C$7)/C$8</f>
        <v>-3240.9988480757934</v>
      </c>
      <c r="F21">
        <f t="shared" ref="F21:F30" si="1">ROUND(2*E21,0)/2</f>
        <v>-3241</v>
      </c>
      <c r="G21">
        <f t="shared" ref="G21:G30" si="2">+C21-(C$7+F21*C$8)</f>
        <v>9.6106712553591933E-3</v>
      </c>
      <c r="H21">
        <f>+G21</f>
        <v>9.6106712553591933E-3</v>
      </c>
      <c r="O21">
        <f t="shared" ref="O21:O30" si="3">+C$11+C$12*F21</f>
        <v>2.1188701648654142E-4</v>
      </c>
      <c r="Q21" s="2">
        <f t="shared" ref="Q21:Q30" si="4">+C21-15018.5</f>
        <v>12022.779999999999</v>
      </c>
    </row>
    <row r="22" spans="1:30" x14ac:dyDescent="0.2">
      <c r="A22" t="s">
        <v>31</v>
      </c>
      <c r="C22" s="26">
        <v>46055.307999999997</v>
      </c>
      <c r="D22" s="26"/>
      <c r="E22">
        <f t="shared" si="0"/>
        <v>-961.99891751475843</v>
      </c>
      <c r="F22">
        <f t="shared" si="1"/>
        <v>-962</v>
      </c>
      <c r="G22">
        <f t="shared" si="2"/>
        <v>9.0313318651169538E-3</v>
      </c>
      <c r="I22">
        <f t="shared" ref="I22:I30" si="5">G22</f>
        <v>9.0313318651169538E-3</v>
      </c>
      <c r="O22">
        <f t="shared" si="3"/>
        <v>-1.4111023149935618E-4</v>
      </c>
      <c r="Q22" s="2">
        <f t="shared" si="4"/>
        <v>31036.807999999997</v>
      </c>
      <c r="AA22">
        <v>8</v>
      </c>
      <c r="AB22" t="s">
        <v>30</v>
      </c>
      <c r="AD22" t="s">
        <v>32</v>
      </c>
    </row>
    <row r="23" spans="1:30" x14ac:dyDescent="0.2">
      <c r="A23" t="s">
        <v>33</v>
      </c>
      <c r="C23" s="26">
        <v>46305.597999999998</v>
      </c>
      <c r="D23" s="26"/>
      <c r="E23">
        <f t="shared" si="0"/>
        <v>-931.99944067481044</v>
      </c>
      <c r="F23">
        <f t="shared" si="1"/>
        <v>-932</v>
      </c>
      <c r="G23">
        <f t="shared" si="2"/>
        <v>4.6665314366691746E-3</v>
      </c>
      <c r="I23">
        <f t="shared" si="5"/>
        <v>4.6665314366691746E-3</v>
      </c>
      <c r="O23">
        <f t="shared" si="3"/>
        <v>-1.4575697017402793E-4</v>
      </c>
      <c r="Q23" s="2">
        <f t="shared" si="4"/>
        <v>31287.097999999998</v>
      </c>
      <c r="AA23">
        <v>6</v>
      </c>
      <c r="AB23" t="s">
        <v>30</v>
      </c>
      <c r="AD23" t="s">
        <v>32</v>
      </c>
    </row>
    <row r="24" spans="1:30" x14ac:dyDescent="0.2">
      <c r="A24" t="s">
        <v>34</v>
      </c>
      <c r="C24" s="26">
        <v>46739.41</v>
      </c>
      <c r="D24" s="26"/>
      <c r="E24">
        <f t="shared" si="0"/>
        <v>-880.0032240984724</v>
      </c>
      <c r="F24">
        <f t="shared" si="1"/>
        <v>-880</v>
      </c>
      <c r="G24">
        <f t="shared" si="2"/>
        <v>-2.6899122640315909E-2</v>
      </c>
      <c r="I24">
        <f t="shared" si="5"/>
        <v>-2.6899122640315909E-2</v>
      </c>
      <c r="O24">
        <f t="shared" si="3"/>
        <v>-1.5381131721012563E-4</v>
      </c>
      <c r="Q24" s="2">
        <f t="shared" si="4"/>
        <v>31720.910000000003</v>
      </c>
      <c r="AA24">
        <v>4</v>
      </c>
      <c r="AB24" t="s">
        <v>30</v>
      </c>
      <c r="AD24" t="s">
        <v>32</v>
      </c>
    </row>
    <row r="25" spans="1:30" x14ac:dyDescent="0.2">
      <c r="A25" t="s">
        <v>34</v>
      </c>
      <c r="C25" s="26">
        <v>46764.446000000004</v>
      </c>
      <c r="D25" s="26"/>
      <c r="E25">
        <f t="shared" si="0"/>
        <v>-877.00243740238011</v>
      </c>
      <c r="F25">
        <f t="shared" si="1"/>
        <v>-877</v>
      </c>
      <c r="G25">
        <f t="shared" si="2"/>
        <v>-2.0335602683189791E-2</v>
      </c>
      <c r="I25">
        <f t="shared" si="5"/>
        <v>-2.0335602683189791E-2</v>
      </c>
      <c r="O25">
        <f t="shared" si="3"/>
        <v>-1.5427599107759282E-4</v>
      </c>
      <c r="Q25" s="2">
        <f t="shared" si="4"/>
        <v>31745.946000000004</v>
      </c>
      <c r="AA25">
        <v>6</v>
      </c>
      <c r="AB25" t="s">
        <v>30</v>
      </c>
      <c r="AD25" t="s">
        <v>32</v>
      </c>
    </row>
    <row r="26" spans="1:30" x14ac:dyDescent="0.2">
      <c r="A26" t="s">
        <v>35</v>
      </c>
      <c r="C26" s="26">
        <v>47540.375</v>
      </c>
      <c r="D26" s="26"/>
      <c r="E26">
        <f t="shared" si="0"/>
        <v>-784.0004634324099</v>
      </c>
      <c r="F26">
        <f t="shared" si="1"/>
        <v>-784</v>
      </c>
      <c r="G26">
        <f t="shared" si="2"/>
        <v>-3.8664840249111876E-3</v>
      </c>
      <c r="I26">
        <f t="shared" si="5"/>
        <v>-3.8664840249111876E-3</v>
      </c>
      <c r="O26">
        <f t="shared" si="3"/>
        <v>-1.6868088096907524E-4</v>
      </c>
      <c r="Q26" s="2">
        <f t="shared" si="4"/>
        <v>32521.875</v>
      </c>
      <c r="AA26">
        <v>6</v>
      </c>
      <c r="AB26" t="s">
        <v>30</v>
      </c>
      <c r="AD26" t="s">
        <v>32</v>
      </c>
    </row>
    <row r="27" spans="1:30" x14ac:dyDescent="0.2">
      <c r="A27" s="11" t="s">
        <v>39</v>
      </c>
      <c r="B27" s="12"/>
      <c r="C27" s="26">
        <v>53764.373699999996</v>
      </c>
      <c r="D27" s="26">
        <v>1.1000000000000001E-3</v>
      </c>
      <c r="E27">
        <f t="shared" si="0"/>
        <v>-37.999005713300392</v>
      </c>
      <c r="F27">
        <f t="shared" si="1"/>
        <v>-38</v>
      </c>
      <c r="G27">
        <f t="shared" si="2"/>
        <v>8.2954785975744016E-3</v>
      </c>
      <c r="I27">
        <f t="shared" si="5"/>
        <v>8.2954785975744016E-3</v>
      </c>
      <c r="O27">
        <f t="shared" si="3"/>
        <v>-2.8422978267924622E-4</v>
      </c>
      <c r="Q27" s="2">
        <f t="shared" si="4"/>
        <v>38745.873699999996</v>
      </c>
    </row>
    <row r="28" spans="1:30" x14ac:dyDescent="0.2">
      <c r="A28" s="27" t="s">
        <v>47</v>
      </c>
      <c r="B28" s="28" t="s">
        <v>49</v>
      </c>
      <c r="C28" s="13">
        <v>54056.388599999998</v>
      </c>
      <c r="D28" s="13">
        <v>1.6000000000000001E-3</v>
      </c>
      <c r="E28">
        <f t="shared" si="0"/>
        <v>-2.9984294638706537</v>
      </c>
      <c r="F28">
        <f t="shared" si="1"/>
        <v>-3</v>
      </c>
      <c r="G28">
        <f t="shared" si="2"/>
        <v>1.3103211429552175E-2</v>
      </c>
      <c r="I28">
        <f t="shared" si="5"/>
        <v>1.3103211429552175E-2</v>
      </c>
      <c r="O28">
        <f t="shared" si="3"/>
        <v>-2.8965097779969659E-4</v>
      </c>
      <c r="Q28" s="2">
        <f t="shared" si="4"/>
        <v>39037.888599999998</v>
      </c>
    </row>
    <row r="29" spans="1:30" x14ac:dyDescent="0.2">
      <c r="A29" s="27" t="s">
        <v>47</v>
      </c>
      <c r="B29" s="5" t="s">
        <v>48</v>
      </c>
      <c r="C29" s="13">
        <v>54085.582900000001</v>
      </c>
      <c r="D29" s="13">
        <v>2.0999999999999999E-3</v>
      </c>
      <c r="E29">
        <f t="shared" si="0"/>
        <v>0.50076637578964833</v>
      </c>
      <c r="F29">
        <f t="shared" si="1"/>
        <v>0.5</v>
      </c>
      <c r="G29">
        <f t="shared" si="2"/>
        <v>6.3939847168512642E-3</v>
      </c>
      <c r="I29">
        <f t="shared" si="5"/>
        <v>6.3939847168512642E-3</v>
      </c>
      <c r="O29">
        <f t="shared" si="3"/>
        <v>-2.9019309731174162E-4</v>
      </c>
      <c r="Q29" s="2">
        <f t="shared" si="4"/>
        <v>39067.082900000001</v>
      </c>
    </row>
    <row r="30" spans="1:30" x14ac:dyDescent="0.2">
      <c r="A30" s="29" t="s">
        <v>47</v>
      </c>
      <c r="B30" s="31" t="s">
        <v>48</v>
      </c>
      <c r="C30" s="30">
        <v>54085.574800000002</v>
      </c>
      <c r="D30" s="30">
        <v>5.4000000000000003E-3</v>
      </c>
      <c r="E30">
        <f t="shared" si="0"/>
        <v>0.49979551893409396</v>
      </c>
      <c r="F30">
        <f t="shared" si="1"/>
        <v>0.5</v>
      </c>
      <c r="G30">
        <f t="shared" si="2"/>
        <v>-1.7060152822523378E-3</v>
      </c>
      <c r="I30">
        <f t="shared" si="5"/>
        <v>-1.7060152822523378E-3</v>
      </c>
      <c r="O30">
        <f t="shared" si="3"/>
        <v>-2.9019309731174162E-4</v>
      </c>
      <c r="Q30" s="2">
        <f t="shared" si="4"/>
        <v>39067.074800000002</v>
      </c>
    </row>
    <row r="31" spans="1:30" x14ac:dyDescent="0.2">
      <c r="C31" s="26"/>
      <c r="D31" s="26"/>
    </row>
    <row r="32" spans="1:30" x14ac:dyDescent="0.2">
      <c r="C32" s="26"/>
      <c r="D32" s="26"/>
    </row>
    <row r="33" spans="3:4" x14ac:dyDescent="0.2">
      <c r="C33" s="26"/>
      <c r="D33" s="26"/>
    </row>
    <row r="34" spans="3:4" x14ac:dyDescent="0.2">
      <c r="D34" s="5"/>
    </row>
    <row r="35" spans="3:4" x14ac:dyDescent="0.2">
      <c r="D35" s="5"/>
    </row>
    <row r="36" spans="3:4" x14ac:dyDescent="0.2">
      <c r="D36" s="5"/>
    </row>
    <row r="37" spans="3:4" x14ac:dyDescent="0.2">
      <c r="D37" s="5"/>
    </row>
    <row r="38" spans="3:4" x14ac:dyDescent="0.2">
      <c r="D38" s="5"/>
    </row>
    <row r="39" spans="3:4" x14ac:dyDescent="0.2">
      <c r="D39" s="5"/>
    </row>
    <row r="40" spans="3:4" x14ac:dyDescent="0.2">
      <c r="D40" s="5"/>
    </row>
    <row r="41" spans="3:4" x14ac:dyDescent="0.2">
      <c r="D41" s="5"/>
    </row>
    <row r="42" spans="3:4" x14ac:dyDescent="0.2">
      <c r="D42" s="5"/>
    </row>
    <row r="43" spans="3:4" x14ac:dyDescent="0.2">
      <c r="D43" s="5"/>
    </row>
    <row r="44" spans="3:4" x14ac:dyDescent="0.2">
      <c r="D44" s="5"/>
    </row>
    <row r="45" spans="3:4" x14ac:dyDescent="0.2">
      <c r="D45" s="5"/>
    </row>
    <row r="46" spans="3:4" x14ac:dyDescent="0.2">
      <c r="D46" s="5"/>
    </row>
  </sheetData>
  <sheetProtection sheet="1"/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2024-01-13T05:58:54Z</dcterms:modified>
</cp:coreProperties>
</file>