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894D534-556B-4A56-9903-783F40AE982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52" i="1" l="1"/>
  <c r="C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E51" i="1"/>
  <c r="F51" i="1"/>
  <c r="G51" i="1"/>
  <c r="K51" i="1"/>
  <c r="E49" i="1"/>
  <c r="F49" i="1"/>
  <c r="G49" i="1"/>
  <c r="J49" i="1"/>
  <c r="E47" i="1"/>
  <c r="F47" i="1"/>
  <c r="G47" i="1"/>
  <c r="N47" i="1"/>
  <c r="E45" i="1"/>
  <c r="F45" i="1"/>
  <c r="G45" i="1"/>
  <c r="J45" i="1"/>
  <c r="E43" i="1"/>
  <c r="F43" i="1"/>
  <c r="G43" i="1"/>
  <c r="J43" i="1"/>
  <c r="E41" i="1"/>
  <c r="F41" i="1"/>
  <c r="G41" i="1"/>
  <c r="J41" i="1"/>
  <c r="E39" i="1"/>
  <c r="F39" i="1"/>
  <c r="G39" i="1"/>
  <c r="J39" i="1"/>
  <c r="E37" i="1"/>
  <c r="F37" i="1"/>
  <c r="G37" i="1"/>
  <c r="I37" i="1"/>
  <c r="E35" i="1"/>
  <c r="F35" i="1"/>
  <c r="G35" i="1"/>
  <c r="I35" i="1"/>
  <c r="E33" i="1"/>
  <c r="F33" i="1"/>
  <c r="G33" i="1"/>
  <c r="I33" i="1"/>
  <c r="E31" i="1"/>
  <c r="F31" i="1"/>
  <c r="G31" i="1"/>
  <c r="I31" i="1"/>
  <c r="E29" i="1"/>
  <c r="F29" i="1"/>
  <c r="G29" i="1"/>
  <c r="I29" i="1"/>
  <c r="E27" i="1"/>
  <c r="F27" i="1"/>
  <c r="G27" i="1"/>
  <c r="I27" i="1"/>
  <c r="E25" i="1"/>
  <c r="F25" i="1"/>
  <c r="G25" i="1"/>
  <c r="I25" i="1"/>
  <c r="E23" i="1"/>
  <c r="F23" i="1"/>
  <c r="G23" i="1"/>
  <c r="I23" i="1"/>
  <c r="E21" i="1"/>
  <c r="F21" i="1"/>
  <c r="G21" i="1"/>
  <c r="I21" i="1"/>
  <c r="C8" i="1"/>
  <c r="C7" i="1"/>
  <c r="E52" i="1"/>
  <c r="F52" i="1"/>
  <c r="F12" i="1"/>
  <c r="D14" i="1"/>
  <c r="D13" i="1"/>
  <c r="C14" i="1"/>
  <c r="C17" i="1"/>
  <c r="Q21" i="1"/>
  <c r="R49" i="1"/>
  <c r="S33" i="1"/>
  <c r="S47" i="1"/>
  <c r="S39" i="1"/>
  <c r="S31" i="1"/>
  <c r="R23" i="1"/>
  <c r="R21" i="1"/>
  <c r="G38" i="1"/>
  <c r="G40" i="1"/>
  <c r="S45" i="1"/>
  <c r="R37" i="1"/>
  <c r="R29" i="1"/>
  <c r="R25" i="1"/>
  <c r="G52" i="1"/>
  <c r="E22" i="1"/>
  <c r="F22" i="1"/>
  <c r="G22" i="1"/>
  <c r="E24" i="1"/>
  <c r="F24" i="1"/>
  <c r="G24" i="1"/>
  <c r="E26" i="1"/>
  <c r="F26" i="1"/>
  <c r="G26" i="1"/>
  <c r="E28" i="1"/>
  <c r="F28" i="1"/>
  <c r="G28" i="1"/>
  <c r="E30" i="1"/>
  <c r="F30" i="1"/>
  <c r="G30" i="1"/>
  <c r="E32" i="1"/>
  <c r="F32" i="1"/>
  <c r="G32" i="1"/>
  <c r="E34" i="1"/>
  <c r="F34" i="1"/>
  <c r="G34" i="1"/>
  <c r="E36" i="1"/>
  <c r="F36" i="1"/>
  <c r="G36" i="1"/>
  <c r="E38" i="1"/>
  <c r="F38" i="1"/>
  <c r="E40" i="1"/>
  <c r="F40" i="1"/>
  <c r="E42" i="1"/>
  <c r="F42" i="1"/>
  <c r="G42" i="1"/>
  <c r="E44" i="1"/>
  <c r="F44" i="1"/>
  <c r="G44" i="1"/>
  <c r="E46" i="1"/>
  <c r="F46" i="1"/>
  <c r="G46" i="1"/>
  <c r="E48" i="1"/>
  <c r="F48" i="1"/>
  <c r="G48" i="1"/>
  <c r="E50" i="1"/>
  <c r="F50" i="1"/>
  <c r="G50" i="1"/>
  <c r="S51" i="1"/>
  <c r="R43" i="1"/>
  <c r="R35" i="1"/>
  <c r="S27" i="1"/>
  <c r="R41" i="1"/>
  <c r="R30" i="1"/>
  <c r="I30" i="1"/>
  <c r="R50" i="1"/>
  <c r="K50" i="1"/>
  <c r="S48" i="1"/>
  <c r="N48" i="1"/>
  <c r="R46" i="1"/>
  <c r="J46" i="1"/>
  <c r="S28" i="1"/>
  <c r="I28" i="1"/>
  <c r="R36" i="1"/>
  <c r="I36" i="1"/>
  <c r="R34" i="1"/>
  <c r="I34" i="1"/>
  <c r="S32" i="1"/>
  <c r="I32" i="1"/>
  <c r="R44" i="1"/>
  <c r="K44" i="1"/>
  <c r="R42" i="1"/>
  <c r="N42" i="1"/>
  <c r="S26" i="1"/>
  <c r="I26" i="1"/>
  <c r="R38" i="1"/>
  <c r="I38" i="1"/>
  <c r="R40" i="1"/>
  <c r="J40" i="1"/>
  <c r="H24" i="1"/>
  <c r="R24" i="1"/>
  <c r="S22" i="1"/>
  <c r="I22" i="1"/>
  <c r="S52" i="1"/>
  <c r="K52" i="1"/>
  <c r="S19" i="1"/>
  <c r="E19" i="1"/>
  <c r="R19" i="1"/>
  <c r="E18" i="1"/>
  <c r="C12" i="1"/>
  <c r="D12" i="1"/>
  <c r="D11" i="1"/>
  <c r="C11" i="1"/>
  <c r="O32" i="1" l="1"/>
  <c r="O43" i="1"/>
  <c r="O33" i="1"/>
  <c r="O26" i="1"/>
  <c r="O51" i="1"/>
  <c r="O23" i="1"/>
  <c r="O30" i="1"/>
  <c r="O31" i="1"/>
  <c r="O29" i="1"/>
  <c r="O40" i="1"/>
  <c r="O41" i="1"/>
  <c r="C15" i="1"/>
  <c r="O44" i="1"/>
  <c r="O37" i="1"/>
  <c r="O48" i="1"/>
  <c r="O34" i="1"/>
  <c r="O49" i="1"/>
  <c r="O45" i="1"/>
  <c r="O39" i="1"/>
  <c r="O22" i="1"/>
  <c r="O28" i="1"/>
  <c r="O42" i="1"/>
  <c r="O36" i="1"/>
  <c r="O47" i="1"/>
  <c r="O52" i="1"/>
  <c r="O38" i="1"/>
  <c r="O50" i="1"/>
  <c r="O27" i="1"/>
  <c r="O46" i="1"/>
  <c r="O21" i="1"/>
  <c r="O24" i="1"/>
  <c r="O35" i="1"/>
  <c r="O25" i="1"/>
  <c r="P34" i="1"/>
  <c r="P24" i="1"/>
  <c r="P27" i="1"/>
  <c r="P46" i="1"/>
  <c r="P39" i="1"/>
  <c r="P42" i="1"/>
  <c r="P32" i="1"/>
  <c r="P35" i="1"/>
  <c r="P21" i="1"/>
  <c r="P41" i="1"/>
  <c r="P50" i="1"/>
  <c r="P40" i="1"/>
  <c r="P43" i="1"/>
  <c r="P25" i="1"/>
  <c r="P29" i="1"/>
  <c r="P48" i="1"/>
  <c r="P33" i="1"/>
  <c r="P51" i="1"/>
  <c r="P37" i="1"/>
  <c r="P36" i="1"/>
  <c r="P28" i="1"/>
  <c r="P45" i="1"/>
  <c r="D15" i="1"/>
  <c r="C19" i="1" s="1"/>
  <c r="P22" i="1"/>
  <c r="P49" i="1"/>
  <c r="P52" i="1"/>
  <c r="P30" i="1"/>
  <c r="P44" i="1"/>
  <c r="P26" i="1"/>
  <c r="P23" i="1"/>
  <c r="P38" i="1"/>
  <c r="P31" i="1"/>
  <c r="P47" i="1"/>
  <c r="D16" i="1"/>
  <c r="D19" i="1" s="1"/>
  <c r="C16" i="1"/>
  <c r="D18" i="1" s="1"/>
  <c r="F13" i="1"/>
  <c r="F14" i="1" l="1"/>
  <c r="F15" i="1" s="1"/>
  <c r="C18" i="1"/>
</calcChain>
</file>

<file path=xl/sharedStrings.xml><?xml version="1.0" encoding="utf-8"?>
<sst xmlns="http://schemas.openxmlformats.org/spreadsheetml/2006/main" count="87" uniqueCount="62">
  <si>
    <t>VSB-063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</si>
  <si>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</si>
  <si>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</si>
  <si>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</si>
  <si>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</si>
  <si>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</si>
  <si>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</si>
  <si>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</si>
  <si>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</si>
  <si>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</si>
  <si>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</si>
  <si>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</si>
  <si>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</si>
  <si>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</si>
  <si>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</si>
  <si>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</si>
  <si>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</si>
  <si>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</si>
  <si>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</si>
  <si>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</si>
  <si>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</si>
  <si>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</si>
  <si>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</si>
  <si>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</si>
  <si>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</si>
  <si>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</si>
  <si>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</si>
  <si>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</si>
  <si>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</si>
  <si>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</si>
  <si>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</si>
  <si>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</si>
  <si>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</si>
  <si>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S2</t>
  </si>
  <si>
    <t>S3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</si>
  <si>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</si>
  <si>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</si>
  <si>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</si>
  <si>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</si>
  <si>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</si>
  <si>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</si>
  <si>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</si>
  <si>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</si>
  <si>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HS Aur / GSC 03394-00326</t>
  </si>
  <si>
    <t>EA/DM</t>
  </si>
  <si>
    <t>MVS 370</t>
  </si>
  <si>
    <t>BBSAG Bull.8</t>
  </si>
  <si>
    <t>BBSAG Bull.19</t>
  </si>
  <si>
    <t>BAV-M 36</t>
  </si>
  <si>
    <t>BBSAG Bull.117</t>
  </si>
  <si>
    <t>IBVS 5493</t>
  </si>
  <si>
    <t>IBVS 5676</t>
  </si>
  <si>
    <t>II</t>
  </si>
  <si>
    <t>IBVS 5871</t>
  </si>
  <si>
    <t>I</t>
  </si>
  <si>
    <t>OEJV 0160</t>
  </si>
  <si>
    <t>OEJV 0168</t>
  </si>
  <si>
    <t>IBVS 6152</t>
  </si>
  <si>
    <t>IBVS 6196</t>
  </si>
  <si>
    <t>OEJV 0179</t>
  </si>
  <si>
    <t>Rc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</si>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</sst>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2" fontId="16" fillId="0" borderId="1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18" fillId="0" borderId="0" xfId="42" applyFont="1" applyAlignment="1">
      <alignment horizontal="left" vertical="center"/>
    </xf>
    <xf numFmtId="0" fontId="18" fillId="0" borderId="0" xfId="42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Aur - O-C Diagr.</a:t>
            </a:r>
          </a:p>
        </c:rich>
      </c:tx>
      <c:layout>
        <c:manualLayout>
          <c:xMode val="edge"/>
          <c:yMode val="edge"/>
          <c:x val="0.369354838709677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26769.326000000001</c:v>
                  </c:pt>
                  <c:pt idx="1">
                    <c:v>26823.362000000001</c:v>
                  </c:pt>
                  <c:pt idx="2">
                    <c:v>27397.530999999999</c:v>
                  </c:pt>
                  <c:pt idx="3">
                    <c:v>27397.531999999999</c:v>
                  </c:pt>
                  <c:pt idx="4">
                    <c:v>27397.556</c:v>
                  </c:pt>
                  <c:pt idx="5">
                    <c:v>28629.326000000001</c:v>
                  </c:pt>
                  <c:pt idx="6">
                    <c:v>28629.366999999998</c:v>
                  </c:pt>
                  <c:pt idx="7">
                    <c:v>28835.489000000001</c:v>
                  </c:pt>
                  <c:pt idx="8">
                    <c:v>29576.493999999999</c:v>
                  </c:pt>
                  <c:pt idx="9">
                    <c:v>29576.512999999999</c:v>
                  </c:pt>
                  <c:pt idx="10">
                    <c:v>30376.517</c:v>
                  </c:pt>
                  <c:pt idx="11">
                    <c:v>30435.374</c:v>
                  </c:pt>
                  <c:pt idx="12">
                    <c:v>34626.578000000001</c:v>
                  </c:pt>
                  <c:pt idx="13">
                    <c:v>35220.398999999998</c:v>
                  </c:pt>
                  <c:pt idx="14">
                    <c:v>35868.228000000003</c:v>
                  </c:pt>
                  <c:pt idx="15">
                    <c:v>35907.457999999999</c:v>
                  </c:pt>
                  <c:pt idx="16">
                    <c:v>36113.595000000001</c:v>
                  </c:pt>
                  <c:pt idx="17">
                    <c:v>36231.372000000003</c:v>
                  </c:pt>
                  <c:pt idx="18">
                    <c:v>41762.351999999999</c:v>
                  </c:pt>
                  <c:pt idx="19">
                    <c:v>42405.243999999999</c:v>
                  </c:pt>
                  <c:pt idx="20">
                    <c:v>42405.247000000003</c:v>
                  </c:pt>
                  <c:pt idx="21">
                    <c:v>45055.400999999998</c:v>
                  </c:pt>
                  <c:pt idx="22">
                    <c:v>50856.284899999999</c:v>
                  </c:pt>
                  <c:pt idx="23">
                    <c:v>52642.684000000001</c:v>
                  </c:pt>
                  <c:pt idx="24">
                    <c:v>52981.336049999998</c:v>
                  </c:pt>
                  <c:pt idx="25">
                    <c:v>54811.885499999997</c:v>
                  </c:pt>
                  <c:pt idx="26">
                    <c:v>56220.411169999999</c:v>
                  </c:pt>
                  <c:pt idx="27">
                    <c:v>56750.440309999998</c:v>
                  </c:pt>
                  <c:pt idx="28">
                    <c:v>57069.415300000001</c:v>
                  </c:pt>
                  <c:pt idx="29">
                    <c:v>57383.510300000002</c:v>
                  </c:pt>
                  <c:pt idx="30">
                    <c:v>56966.382559999998</c:v>
                  </c:pt>
                  <c:pt idx="31">
                    <c:v>57722.163699999997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26769.326000000001</c:v>
                  </c:pt>
                  <c:pt idx="1">
                    <c:v>26823.362000000001</c:v>
                  </c:pt>
                  <c:pt idx="2">
                    <c:v>27397.530999999999</c:v>
                  </c:pt>
                  <c:pt idx="3">
                    <c:v>27397.531999999999</c:v>
                  </c:pt>
                  <c:pt idx="4">
                    <c:v>27397.556</c:v>
                  </c:pt>
                  <c:pt idx="5">
                    <c:v>28629.326000000001</c:v>
                  </c:pt>
                  <c:pt idx="6">
                    <c:v>28629.366999999998</c:v>
                  </c:pt>
                  <c:pt idx="7">
                    <c:v>28835.489000000001</c:v>
                  </c:pt>
                  <c:pt idx="8">
                    <c:v>29576.493999999999</c:v>
                  </c:pt>
                  <c:pt idx="9">
                    <c:v>29576.512999999999</c:v>
                  </c:pt>
                  <c:pt idx="10">
                    <c:v>30376.517</c:v>
                  </c:pt>
                  <c:pt idx="11">
                    <c:v>30435.374</c:v>
                  </c:pt>
                  <c:pt idx="12">
                    <c:v>34626.578000000001</c:v>
                  </c:pt>
                  <c:pt idx="13">
                    <c:v>35220.398999999998</c:v>
                  </c:pt>
                  <c:pt idx="14">
                    <c:v>35868.228000000003</c:v>
                  </c:pt>
                  <c:pt idx="15">
                    <c:v>35907.457999999999</c:v>
                  </c:pt>
                  <c:pt idx="16">
                    <c:v>36113.595000000001</c:v>
                  </c:pt>
                  <c:pt idx="17">
                    <c:v>36231.372000000003</c:v>
                  </c:pt>
                  <c:pt idx="18">
                    <c:v>41762.351999999999</c:v>
                  </c:pt>
                  <c:pt idx="19">
                    <c:v>42405.243999999999</c:v>
                  </c:pt>
                  <c:pt idx="20">
                    <c:v>42405.247000000003</c:v>
                  </c:pt>
                  <c:pt idx="21">
                    <c:v>45055.400999999998</c:v>
                  </c:pt>
                  <c:pt idx="22">
                    <c:v>50856.284899999999</c:v>
                  </c:pt>
                  <c:pt idx="23">
                    <c:v>52642.684000000001</c:v>
                  </c:pt>
                  <c:pt idx="24">
                    <c:v>52981.336049999998</c:v>
                  </c:pt>
                  <c:pt idx="25">
                    <c:v>54811.885499999997</c:v>
                  </c:pt>
                  <c:pt idx="26">
                    <c:v>56220.411169999999</c:v>
                  </c:pt>
                  <c:pt idx="27">
                    <c:v>56750.440309999998</c:v>
                  </c:pt>
                  <c:pt idx="28">
                    <c:v>57069.415300000001</c:v>
                  </c:pt>
                  <c:pt idx="29">
                    <c:v>57383.510300000002</c:v>
                  </c:pt>
                  <c:pt idx="30">
                    <c:v>56966.382559999998</c:v>
                  </c:pt>
                  <c:pt idx="31">
                    <c:v>57722.163699999997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52-4B13-949F-81A66EBFE9E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-2.1807999997690786E-2</c:v>
                </c:pt>
                <c:pt idx="1">
                  <c:v>2.9613000002427725E-2</c:v>
                </c:pt>
                <c:pt idx="2">
                  <c:v>-1.0000000002037268E-3</c:v>
                </c:pt>
                <c:pt idx="4">
                  <c:v>2.4000000001251465E-2</c:v>
                </c:pt>
                <c:pt idx="5">
                  <c:v>-3.5938999997597421E-2</c:v>
                </c:pt>
                <c:pt idx="6">
                  <c:v>5.0609999998414423E-3</c:v>
                </c:pt>
                <c:pt idx="7">
                  <c:v>4.1230000024370383E-3</c:v>
                </c:pt>
                <c:pt idx="8">
                  <c:v>-5.1916000000346685E-2</c:v>
                </c:pt>
                <c:pt idx="9">
                  <c:v>-3.2916000000113854E-2</c:v>
                </c:pt>
                <c:pt idx="10">
                  <c:v>1.7777000000933185E-2</c:v>
                </c:pt>
                <c:pt idx="11">
                  <c:v>-1.7490999998699408E-2</c:v>
                </c:pt>
                <c:pt idx="12">
                  <c:v>2.0103000002563931E-2</c:v>
                </c:pt>
                <c:pt idx="13">
                  <c:v>1.0733999995863996E-2</c:v>
                </c:pt>
                <c:pt idx="14">
                  <c:v>2.4786000001768116E-2</c:v>
                </c:pt>
                <c:pt idx="15">
                  <c:v>-6.7259999996167608E-3</c:v>
                </c:pt>
                <c:pt idx="16">
                  <c:v>7.3360000023967586E-3</c:v>
                </c:pt>
                <c:pt idx="17">
                  <c:v>-1.9999999494757503E-4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52-4B13-949F-81A66EBFE9E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18">
                  <c:v>1.4297000001533888E-2</c:v>
                </c:pt>
                <c:pt idx="19">
                  <c:v>-9.6199999825330451E-4</c:v>
                </c:pt>
                <c:pt idx="20">
                  <c:v>2.0380000059958547E-3</c:v>
                </c:pt>
                <c:pt idx="22">
                  <c:v>-5.2000000141561031E-4</c:v>
                </c:pt>
                <c:pt idx="24">
                  <c:v>2.1292999997967854E-2</c:v>
                </c:pt>
                <c:pt idx="25">
                  <c:v>2.7459999910206534E-3</c:v>
                </c:pt>
                <c:pt idx="28">
                  <c:v>-4.3939999959548004E-3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52-4B13-949F-81A66EBFE9E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23">
                  <c:v>-2.1600000036414713E-4</c:v>
                </c:pt>
                <c:pt idx="29">
                  <c:v>-1.4900000023772009E-3</c:v>
                </c:pt>
                <c:pt idx="30">
                  <c:v>2.4334999994607642E-2</c:v>
                </c:pt>
                <c:pt idx="31">
                  <c:v>2.1368999994592741E-2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52-4B13-949F-81A66EBFE9E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52-4B13-949F-81A66EBFE9E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52-4B13-949F-81A66EBFE9E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  <c:pt idx="21">
                  <c:v>3.9779999933671206E-3</c:v>
                </c:pt>
                <c:pt idx="26">
                  <c:v>2.1673000002920162E-2</c:v>
                </c:pt>
                <c:pt idx="27">
                  <c:v>2.0400999994308222E-2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52-4B13-949F-81A66EBFE9E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-6.4792215071468179E-3</c:v>
                </c:pt>
                <c:pt idx="1">
                  <c:v>-6.4621017295971679E-3</c:v>
                </c:pt>
                <c:pt idx="2">
                  <c:v>-6.2800095502054407E-3</c:v>
                </c:pt>
                <c:pt idx="3">
                  <c:v>-6.2800095502054407E-3</c:v>
                </c:pt>
                <c:pt idx="4">
                  <c:v>-6.2800095502054407E-3</c:v>
                </c:pt>
                <c:pt idx="5">
                  <c:v>-5.8893673533907086E-3</c:v>
                </c:pt>
                <c:pt idx="6">
                  <c:v>-5.8893673533907086E-3</c:v>
                </c:pt>
                <c:pt idx="7">
                  <c:v>-5.8240009300193196E-3</c:v>
                </c:pt>
                <c:pt idx="8">
                  <c:v>-5.5889930745650386E-3</c:v>
                </c:pt>
                <c:pt idx="9">
                  <c:v>-5.5889930745650386E-3</c:v>
                </c:pt>
                <c:pt idx="10">
                  <c:v>-5.3353090981475039E-3</c:v>
                </c:pt>
                <c:pt idx="11">
                  <c:v>-5.3166329771842501E-3</c:v>
                </c:pt>
                <c:pt idx="12">
                  <c:v>-3.9875157019659997E-3</c:v>
                </c:pt>
                <c:pt idx="13">
                  <c:v>-3.7991981489198536E-3</c:v>
                </c:pt>
                <c:pt idx="14">
                  <c:v>-3.5937608183240584E-3</c:v>
                </c:pt>
                <c:pt idx="15">
                  <c:v>-3.5813100710152222E-3</c:v>
                </c:pt>
                <c:pt idx="16">
                  <c:v>-3.5159436476438328E-3</c:v>
                </c:pt>
                <c:pt idx="17">
                  <c:v>-3.4785914057173248E-3</c:v>
                </c:pt>
                <c:pt idx="18">
                  <c:v>-1.7245923785850431E-3</c:v>
                </c:pt>
                <c:pt idx="19">
                  <c:v>-1.5207113914028529E-3</c:v>
                </c:pt>
                <c:pt idx="20">
                  <c:v>-1.5207113914028529E-3</c:v>
                </c:pt>
                <c:pt idx="21">
                  <c:v>-6.8028594805641818E-4</c:v>
                </c:pt>
                <c:pt idx="22">
                  <c:v>1.1593119668241118E-3</c:v>
                </c:pt>
                <c:pt idx="23">
                  <c:v>1.7258209693761526E-3</c:v>
                </c:pt>
                <c:pt idx="24">
                  <c:v>1.8332086649148647E-3</c:v>
                </c:pt>
                <c:pt idx="25">
                  <c:v>2.4137247581893463E-3</c:v>
                </c:pt>
                <c:pt idx="26">
                  <c:v>2.8603953178938405E-3</c:v>
                </c:pt>
                <c:pt idx="27">
                  <c:v>3.0284804065631261E-3</c:v>
                </c:pt>
                <c:pt idx="28">
                  <c:v>3.1296427284474198E-3</c:v>
                </c:pt>
                <c:pt idx="29">
                  <c:v>3.2292487069181088E-3</c:v>
                </c:pt>
                <c:pt idx="30">
                  <c:v>3.0969595167617244E-3</c:v>
                </c:pt>
                <c:pt idx="31">
                  <c:v>3.3366364024568192E-3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52-4B13-949F-81A66EBFE9E6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1.3460964464695393E-3</c:v>
                </c:pt>
                <c:pt idx="1">
                  <c:v>1.3842358489274749E-3</c:v>
                </c:pt>
                <c:pt idx="2">
                  <c:v>1.7899004023436988E-3</c:v>
                </c:pt>
                <c:pt idx="3">
                  <c:v>1.7899004023436988E-3</c:v>
                </c:pt>
                <c:pt idx="4">
                  <c:v>1.7899004023436988E-3</c:v>
                </c:pt>
                <c:pt idx="5">
                  <c:v>2.6601722220656833E-3</c:v>
                </c:pt>
                <c:pt idx="6">
                  <c:v>2.6601722220656833E-3</c:v>
                </c:pt>
                <c:pt idx="7">
                  <c:v>2.8057953950868918E-3</c:v>
                </c:pt>
                <c:pt idx="8">
                  <c:v>3.3293453742821895E-3</c:v>
                </c:pt>
                <c:pt idx="9">
                  <c:v>3.3293453742821895E-3</c:v>
                </c:pt>
                <c:pt idx="10">
                  <c:v>3.8945019743406896E-3</c:v>
                </c:pt>
                <c:pt idx="11">
                  <c:v>3.936108595203892E-3</c:v>
                </c:pt>
                <c:pt idx="12">
                  <c:v>6.8971131133018001E-3</c:v>
                </c:pt>
                <c:pt idx="13">
                  <c:v>7.3166465403390916E-3</c:v>
                </c:pt>
                <c:pt idx="14">
                  <c:v>7.7743193698343186E-3</c:v>
                </c:pt>
                <c:pt idx="15">
                  <c:v>7.802057117076453E-3</c:v>
                </c:pt>
                <c:pt idx="16">
                  <c:v>7.9476802900976615E-3</c:v>
                </c:pt>
                <c:pt idx="17">
                  <c:v>8.0308935318240664E-3</c:v>
                </c:pt>
                <c:pt idx="18">
                  <c:v>1.1938448674559831E-2</c:v>
                </c:pt>
                <c:pt idx="19">
                  <c:v>1.239265428564979E-2</c:v>
                </c:pt>
                <c:pt idx="20">
                  <c:v>1.239265428564979E-2</c:v>
                </c:pt>
                <c:pt idx="21">
                  <c:v>1.42649522244939E-2</c:v>
                </c:pt>
                <c:pt idx="22">
                  <c:v>1.8363204379519341E-2</c:v>
                </c:pt>
                <c:pt idx="23">
                  <c:v>1.9625271879036482E-2</c:v>
                </c:pt>
                <c:pt idx="24">
                  <c:v>1.9864509948999895E-2</c:v>
                </c:pt>
                <c:pt idx="25">
                  <c:v>2.1157782414164439E-2</c:v>
                </c:pt>
                <c:pt idx="26">
                  <c:v>2.2152874096476032E-2</c:v>
                </c:pt>
                <c:pt idx="27">
                  <c:v>2.2527333684244852E-2</c:v>
                </c:pt>
                <c:pt idx="28">
                  <c:v>2.27527028805872E-2</c:v>
                </c:pt>
                <c:pt idx="29">
                  <c:v>2.2974604858524282E-2</c:v>
                </c:pt>
                <c:pt idx="30">
                  <c:v>2.2679891294076597E-2</c:v>
                </c:pt>
                <c:pt idx="31">
                  <c:v>2.3213842928487695E-2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52-4B13-949F-81A66EBFE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78920"/>
        <c:axId val="1"/>
      </c:scatterChart>
      <c:valAx>
        <c:axId val="42717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7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64516129032258"/>
          <c:y val="0.92097264437689974"/>
          <c:w val="0.833870967741935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Aur - Prim. O-C Diagr.</a:t>
            </a:r>
          </a:p>
        </c:rich>
      </c:tx>
      <c:layout>
        <c:manualLayout>
          <c:xMode val="edge"/>
          <c:yMode val="edge"/>
          <c:x val="0.29937651764423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-2.1807999997690786E-2</c:v>
                </c:pt>
                <c:pt idx="2">
                  <c:v>-1.0000000002037268E-3</c:v>
                </c:pt>
                <c:pt idx="3">
                  <c:v>0</c:v>
                </c:pt>
                <c:pt idx="4">
                  <c:v>2.4000000001251465E-2</c:v>
                </c:pt>
                <c:pt idx="8">
                  <c:v>-5.1916000000346685E-2</c:v>
                </c:pt>
                <c:pt idx="9">
                  <c:v>-3.2916000000113854E-2</c:v>
                </c:pt>
                <c:pt idx="13">
                  <c:v>1.0733999995863996E-2</c:v>
                </c:pt>
                <c:pt idx="14">
                  <c:v>2.4786000001768116E-2</c:v>
                </c:pt>
                <c:pt idx="15">
                  <c:v>-6.7259999996167608E-3</c:v>
                </c:pt>
                <c:pt idx="16">
                  <c:v>7.3360000023967586E-3</c:v>
                </c:pt>
                <c:pt idx="17">
                  <c:v>-1.9999999494757503E-4</c:v>
                </c:pt>
                <c:pt idx="19">
                  <c:v>-9.6199999825330451E-4</c:v>
                </c:pt>
                <c:pt idx="20">
                  <c:v>2.0380000059958547E-3</c:v>
                </c:pt>
                <c:pt idx="21">
                  <c:v>3.9779999933671206E-3</c:v>
                </c:pt>
                <c:pt idx="22">
                  <c:v>-5.2000000141561031E-4</c:v>
                </c:pt>
                <c:pt idx="23">
                  <c:v>-2.1600000036414713E-4</c:v>
                </c:pt>
                <c:pt idx="25">
                  <c:v>2.7459999910206534E-3</c:v>
                </c:pt>
                <c:pt idx="28">
                  <c:v>-4.3939999959548004E-3</c:v>
                </c:pt>
                <c:pt idx="29">
                  <c:v>-1.4900000023772009E-3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D-4B9C-B078-1767175B371E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-6.4792215071468179E-3</c:v>
                </c:pt>
                <c:pt idx="1">
                  <c:v>-6.4621017295971679E-3</c:v>
                </c:pt>
                <c:pt idx="2">
                  <c:v>-6.2800095502054407E-3</c:v>
                </c:pt>
                <c:pt idx="3">
                  <c:v>-6.2800095502054407E-3</c:v>
                </c:pt>
                <c:pt idx="4">
                  <c:v>-6.2800095502054407E-3</c:v>
                </c:pt>
                <c:pt idx="5">
                  <c:v>-5.8893673533907086E-3</c:v>
                </c:pt>
                <c:pt idx="6">
                  <c:v>-5.8893673533907086E-3</c:v>
                </c:pt>
                <c:pt idx="7">
                  <c:v>-5.8240009300193196E-3</c:v>
                </c:pt>
                <c:pt idx="8">
                  <c:v>-5.5889930745650386E-3</c:v>
                </c:pt>
                <c:pt idx="9">
                  <c:v>-5.5889930745650386E-3</c:v>
                </c:pt>
                <c:pt idx="10">
                  <c:v>-5.3353090981475039E-3</c:v>
                </c:pt>
                <c:pt idx="11">
                  <c:v>-5.3166329771842501E-3</c:v>
                </c:pt>
                <c:pt idx="12">
                  <c:v>-3.9875157019659997E-3</c:v>
                </c:pt>
                <c:pt idx="13">
                  <c:v>-3.7991981489198536E-3</c:v>
                </c:pt>
                <c:pt idx="14">
                  <c:v>-3.5937608183240584E-3</c:v>
                </c:pt>
                <c:pt idx="15">
                  <c:v>-3.5813100710152222E-3</c:v>
                </c:pt>
                <c:pt idx="16">
                  <c:v>-3.5159436476438328E-3</c:v>
                </c:pt>
                <c:pt idx="17">
                  <c:v>-3.4785914057173248E-3</c:v>
                </c:pt>
                <c:pt idx="18">
                  <c:v>-1.7245923785850431E-3</c:v>
                </c:pt>
                <c:pt idx="19">
                  <c:v>-1.5207113914028529E-3</c:v>
                </c:pt>
                <c:pt idx="20">
                  <c:v>-1.5207113914028529E-3</c:v>
                </c:pt>
                <c:pt idx="21">
                  <c:v>-6.8028594805641818E-4</c:v>
                </c:pt>
                <c:pt idx="22">
                  <c:v>1.1593119668241118E-3</c:v>
                </c:pt>
                <c:pt idx="23">
                  <c:v>1.7258209693761526E-3</c:v>
                </c:pt>
                <c:pt idx="24">
                  <c:v>1.8332086649148647E-3</c:v>
                </c:pt>
                <c:pt idx="25">
                  <c:v>2.4137247581893463E-3</c:v>
                </c:pt>
                <c:pt idx="26">
                  <c:v>2.8603953178938405E-3</c:v>
                </c:pt>
                <c:pt idx="27">
                  <c:v>3.0284804065631261E-3</c:v>
                </c:pt>
                <c:pt idx="28">
                  <c:v>3.1296427284474198E-3</c:v>
                </c:pt>
                <c:pt idx="29">
                  <c:v>3.2292487069181088E-3</c:v>
                </c:pt>
                <c:pt idx="30">
                  <c:v>3.0969595167617244E-3</c:v>
                </c:pt>
                <c:pt idx="31">
                  <c:v>3.3366364024568192E-3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D-4B9C-B078-1767175B3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914184"/>
        <c:axId val="1"/>
      </c:scatterChart>
      <c:valAx>
        <c:axId val="702914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914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Aur - Sec. O-C Diagr.</a:t>
            </a:r>
          </a:p>
        </c:rich>
      </c:tx>
      <c:layout>
        <c:manualLayout>
          <c:xMode val="edge"/>
          <c:yMode val="edge"/>
          <c:x val="0.3081634795650543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2.9613000002427725E-2</c:v>
                </c:pt>
                <c:pt idx="5">
                  <c:v>-3.5938999997597421E-2</c:v>
                </c:pt>
                <c:pt idx="6">
                  <c:v>5.0609999998414423E-3</c:v>
                </c:pt>
                <c:pt idx="7">
                  <c:v>4.1230000024370383E-3</c:v>
                </c:pt>
                <c:pt idx="10">
                  <c:v>1.7777000000933185E-2</c:v>
                </c:pt>
                <c:pt idx="11">
                  <c:v>-1.7490999998699408E-2</c:v>
                </c:pt>
                <c:pt idx="12">
                  <c:v>2.0103000002563931E-2</c:v>
                </c:pt>
                <c:pt idx="18">
                  <c:v>1.4297000001533888E-2</c:v>
                </c:pt>
                <c:pt idx="24">
                  <c:v>2.1292999997967854E-2</c:v>
                </c:pt>
                <c:pt idx="26">
                  <c:v>2.1673000002920162E-2</c:v>
                </c:pt>
                <c:pt idx="27">
                  <c:v>2.0400999994308222E-2</c:v>
                </c:pt>
                <c:pt idx="30">
                  <c:v>2.4334999994607642E-2</c:v>
                </c:pt>
                <c:pt idx="31">
                  <c:v>2.1368999994592741E-2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03-4C30-9C0C-1A73A73BE05D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-64</c:v>
                </c:pt>
                <c:pt idx="1">
                  <c:v>-58.5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125.5</c:v>
                </c:pt>
                <c:pt idx="6">
                  <c:v>125.5</c:v>
                </c:pt>
                <c:pt idx="7">
                  <c:v>146.5</c:v>
                </c:pt>
                <c:pt idx="8">
                  <c:v>222</c:v>
                </c:pt>
                <c:pt idx="9">
                  <c:v>222</c:v>
                </c:pt>
                <c:pt idx="10">
                  <c:v>303.5</c:v>
                </c:pt>
                <c:pt idx="11">
                  <c:v>309.5</c:v>
                </c:pt>
                <c:pt idx="12">
                  <c:v>736.5</c:v>
                </c:pt>
                <c:pt idx="13">
                  <c:v>797</c:v>
                </c:pt>
                <c:pt idx="14">
                  <c:v>863</c:v>
                </c:pt>
                <c:pt idx="15">
                  <c:v>867</c:v>
                </c:pt>
                <c:pt idx="16">
                  <c:v>888</c:v>
                </c:pt>
                <c:pt idx="17">
                  <c:v>900</c:v>
                </c:pt>
                <c:pt idx="18">
                  <c:v>1463.5</c:v>
                </c:pt>
                <c:pt idx="19">
                  <c:v>1529</c:v>
                </c:pt>
                <c:pt idx="20">
                  <c:v>1529</c:v>
                </c:pt>
                <c:pt idx="21">
                  <c:v>1799</c:v>
                </c:pt>
                <c:pt idx="22">
                  <c:v>2390</c:v>
                </c:pt>
                <c:pt idx="23">
                  <c:v>2572</c:v>
                </c:pt>
                <c:pt idx="24">
                  <c:v>2606.5</c:v>
                </c:pt>
                <c:pt idx="25">
                  <c:v>2793</c:v>
                </c:pt>
                <c:pt idx="26">
                  <c:v>2936.5</c:v>
                </c:pt>
                <c:pt idx="27">
                  <c:v>2990.5</c:v>
                </c:pt>
                <c:pt idx="28">
                  <c:v>3023</c:v>
                </c:pt>
                <c:pt idx="29">
                  <c:v>3055</c:v>
                </c:pt>
                <c:pt idx="30">
                  <c:v>3012.5</c:v>
                </c:pt>
                <c:pt idx="31">
                  <c:v>3089.5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1.3460964464695393E-3</c:v>
                </c:pt>
                <c:pt idx="1">
                  <c:v>1.3842358489274749E-3</c:v>
                </c:pt>
                <c:pt idx="2">
                  <c:v>1.7899004023436988E-3</c:v>
                </c:pt>
                <c:pt idx="3">
                  <c:v>1.7899004023436988E-3</c:v>
                </c:pt>
                <c:pt idx="4">
                  <c:v>1.7899004023436988E-3</c:v>
                </c:pt>
                <c:pt idx="5">
                  <c:v>2.6601722220656833E-3</c:v>
                </c:pt>
                <c:pt idx="6">
                  <c:v>2.6601722220656833E-3</c:v>
                </c:pt>
                <c:pt idx="7">
                  <c:v>2.8057953950868918E-3</c:v>
                </c:pt>
                <c:pt idx="8">
                  <c:v>3.3293453742821895E-3</c:v>
                </c:pt>
                <c:pt idx="9">
                  <c:v>3.3293453742821895E-3</c:v>
                </c:pt>
                <c:pt idx="10">
                  <c:v>3.8945019743406896E-3</c:v>
                </c:pt>
                <c:pt idx="11">
                  <c:v>3.936108595203892E-3</c:v>
                </c:pt>
                <c:pt idx="12">
                  <c:v>6.8971131133018001E-3</c:v>
                </c:pt>
                <c:pt idx="13">
                  <c:v>7.3166465403390916E-3</c:v>
                </c:pt>
                <c:pt idx="14">
                  <c:v>7.7743193698343186E-3</c:v>
                </c:pt>
                <c:pt idx="15">
                  <c:v>7.802057117076453E-3</c:v>
                </c:pt>
                <c:pt idx="16">
                  <c:v>7.9476802900976615E-3</c:v>
                </c:pt>
                <c:pt idx="17">
                  <c:v>8.0308935318240664E-3</c:v>
                </c:pt>
                <c:pt idx="18">
                  <c:v>1.1938448674559831E-2</c:v>
                </c:pt>
                <c:pt idx="19">
                  <c:v>1.239265428564979E-2</c:v>
                </c:pt>
                <c:pt idx="20">
                  <c:v>1.239265428564979E-2</c:v>
                </c:pt>
                <c:pt idx="21">
                  <c:v>1.42649522244939E-2</c:v>
                </c:pt>
                <c:pt idx="22">
                  <c:v>1.8363204379519341E-2</c:v>
                </c:pt>
                <c:pt idx="23">
                  <c:v>1.9625271879036482E-2</c:v>
                </c:pt>
                <c:pt idx="24">
                  <c:v>1.9864509948999895E-2</c:v>
                </c:pt>
                <c:pt idx="25">
                  <c:v>2.1157782414164439E-2</c:v>
                </c:pt>
                <c:pt idx="26">
                  <c:v>2.2152874096476032E-2</c:v>
                </c:pt>
                <c:pt idx="27">
                  <c:v>2.2527333684244852E-2</c:v>
                </c:pt>
                <c:pt idx="28">
                  <c:v>2.27527028805872E-2</c:v>
                </c:pt>
                <c:pt idx="29">
                  <c:v>2.2974604858524282E-2</c:v>
                </c:pt>
                <c:pt idx="30">
                  <c:v>2.2679891294076597E-2</c:v>
                </c:pt>
                <c:pt idx="31">
                  <c:v>2.3213842928487695E-2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03-4C30-9C0C-1A73A73BE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9520"/>
        <c:axId val="1"/>
      </c:scatterChart>
      <c:valAx>
        <c:axId val="700209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9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0</xdr:rowOff>
    </xdr:from>
    <xdr:to>
      <xdr:col>18</xdr:col>
      <xdr:colOff>676274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A2D58C6-C3B7-3665-C5D8-851028A13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13</xdr:col>
      <xdr:colOff>295275</xdr:colOff>
      <xdr:row>21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999FC2-B246-0427-2FB1-A4BC06A0E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21</xdr:row>
      <xdr:rowOff>66675</xdr:rowOff>
    </xdr:from>
    <xdr:to>
      <xdr:col>13</xdr:col>
      <xdr:colOff>323850</xdr:colOff>
      <xdr:row>41</xdr:row>
      <xdr:rowOff>38100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15257F7-60BC-C08D-BF92-24C3480C1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6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 s="2" customFormat="1" ht="12.95" customHeight="1">
      <c r="A2" s="2" t="s">
        <v>18</v>
      </c>
      <c r="B2" s="3" t="s">
        <v>44</v>
      </c>
    </row>
    <row r="3" spans="1:6" s="2" customFormat="1" ht="12.95" customHeight="1" thickBot="1"/>
    <row r="4" spans="1:6" s="2" customFormat="1" ht="12.95" customHeight="1" thickTop="1" thickBot="1">
      <c r="A4" s="4" t="s">
        <v>1</v>
      </c>
      <c r="C4" s="5">
        <v>27397.531999999999</v>
      </c>
      <c r="D4" s="6">
        <v>9.8153780000000008</v>
      </c>
    </row>
    <row r="5" spans="1:6" s="2" customFormat="1" ht="12.95" customHeight="1" thickTop="1">
      <c r="A5" s="7" t="s">
        <v>35</v>
      </c>
      <c r="C5" s="8">
        <v>-9.5</v>
      </c>
      <c r="D5" s="2" t="s">
        <v>36</v>
      </c>
    </row>
    <row r="6" spans="1:6" s="2" customFormat="1" ht="12.95" customHeight="1">
      <c r="A6" s="4" t="s">
        <v>2</v>
      </c>
    </row>
    <row r="7" spans="1:6" s="2" customFormat="1" ht="12.95" customHeight="1">
      <c r="A7" s="2" t="s">
        <v>3</v>
      </c>
      <c r="C7" s="2">
        <f>+C4</f>
        <v>27397.531999999999</v>
      </c>
    </row>
    <row r="8" spans="1:6" s="2" customFormat="1" ht="12.95" customHeight="1">
      <c r="A8" s="2" t="s">
        <v>4</v>
      </c>
      <c r="C8" s="2">
        <f>+D4</f>
        <v>9.8153780000000008</v>
      </c>
    </row>
    <row r="9" spans="1:6" s="2" customFormat="1" ht="12.95" customHeight="1">
      <c r="A9" s="9" t="s">
        <v>30</v>
      </c>
      <c r="B9" s="9"/>
      <c r="C9" s="10">
        <v>21</v>
      </c>
      <c r="D9" s="10">
        <v>21</v>
      </c>
    </row>
    <row r="10" spans="1:6" s="2" customFormat="1" ht="12.95" customHeight="1" thickBot="1">
      <c r="C10" s="11" t="s">
        <v>20</v>
      </c>
      <c r="D10" s="11" t="s">
        <v>21</v>
      </c>
    </row>
    <row r="11" spans="1:6" s="2" customFormat="1" ht="12.95" customHeight="1">
      <c r="A11" s="2" t="s">
        <v>15</v>
      </c>
      <c r="C11" s="12">
        <f ca="1">INTERCEPT(INDIRECT(C14):R$935,INDIRECT(C13):$F$935)</f>
        <v>-6.2800095502054407E-3</v>
      </c>
      <c r="D11" s="12">
        <f ca="1">INTERCEPT(INDIRECT(D14):S$935,INDIRECT(D13):$F$935)</f>
        <v>1.7899004023436988E-3</v>
      </c>
      <c r="E11" s="9" t="s">
        <v>38</v>
      </c>
      <c r="F11" s="2">
        <v>1</v>
      </c>
    </row>
    <row r="12" spans="1:6" s="2" customFormat="1" ht="12.95" customHeight="1">
      <c r="A12" s="2" t="s">
        <v>16</v>
      </c>
      <c r="C12" s="12">
        <f ca="1">SLOPE(INDIRECT(C14):R$935,INDIRECT(C13):$F$935)</f>
        <v>3.1126868272090177E-6</v>
      </c>
      <c r="D12" s="12">
        <f ca="1">SLOPE(INDIRECT(D14):S$935,INDIRECT(D13):$F$935)</f>
        <v>6.9344368105337421E-6</v>
      </c>
      <c r="E12" s="9" t="s">
        <v>39</v>
      </c>
      <c r="F12" s="13">
        <f ca="1">NOW()+15018.5+$C$5/24</f>
        <v>60322.802730902775</v>
      </c>
    </row>
    <row r="13" spans="1:6" s="2" customFormat="1" ht="12.95" customHeight="1">
      <c r="A13" s="9" t="s">
        <v>31</v>
      </c>
      <c r="B13" s="9"/>
      <c r="C13" s="10" t="str">
        <f>"F"&amp;C9</f>
        <v>F21</v>
      </c>
      <c r="D13" s="10" t="str">
        <f>"F"&amp;D9</f>
        <v>F21</v>
      </c>
      <c r="E13" s="9" t="s">
        <v>40</v>
      </c>
      <c r="F13" s="13">
        <f ca="1">ROUND(2*(F12-$C$7)/$C$8,0)/2+F11</f>
        <v>3355.5</v>
      </c>
    </row>
    <row r="14" spans="1:6" s="2" customFormat="1" ht="12.95" customHeight="1">
      <c r="A14" s="9" t="s">
        <v>32</v>
      </c>
      <c r="B14" s="9"/>
      <c r="C14" s="10" t="str">
        <f>"R"&amp;C9</f>
        <v>R21</v>
      </c>
      <c r="D14" s="10" t="str">
        <f>"S"&amp;D9</f>
        <v>S21</v>
      </c>
      <c r="E14" s="9" t="s">
        <v>41</v>
      </c>
      <c r="F14" s="12">
        <f ca="1">ROUND(2*(F12-$C$15)/$C$16,0)/2+F11</f>
        <v>266.5</v>
      </c>
    </row>
    <row r="15" spans="1:6" s="2" customFormat="1" ht="12.95" customHeight="1">
      <c r="A15" s="14" t="s">
        <v>17</v>
      </c>
      <c r="C15" s="15">
        <f ca="1">($C7+C11)+($C8+C12)*INT(MAX($F21:$F3533))</f>
        <v>57717.237977080062</v>
      </c>
      <c r="D15" s="15">
        <f ca="1">($C7+D11)+($C8+D12)*INT(MAX($F21:$F3533))</f>
        <v>57717.257852375711</v>
      </c>
      <c r="E15" s="9" t="s">
        <v>42</v>
      </c>
      <c r="F15" s="16">
        <f ca="1">+$C$15+$C$16*F14-15018.5-$C$5/24</f>
        <v>45314.93287694444</v>
      </c>
    </row>
    <row r="16" spans="1:6" s="2" customFormat="1" ht="12.95" customHeight="1">
      <c r="A16" s="4" t="s">
        <v>5</v>
      </c>
      <c r="C16" s="17">
        <f ca="1">+$C8+C12</f>
        <v>9.8153811126868273</v>
      </c>
      <c r="D16" s="12">
        <f ca="1">+$C8+D12</f>
        <v>9.8153849344368105</v>
      </c>
      <c r="E16" s="18"/>
      <c r="F16" s="18" t="s">
        <v>37</v>
      </c>
    </row>
    <row r="17" spans="1:19" s="2" customFormat="1" ht="12.95" customHeight="1" thickBot="1">
      <c r="A17" s="9" t="s">
        <v>29</v>
      </c>
      <c r="C17" s="2">
        <f>COUNT(C21:C1247)</f>
        <v>32</v>
      </c>
    </row>
    <row r="18" spans="1:19" s="2" customFormat="1" ht="12.95" customHeight="1" thickTop="1" thickBot="1">
      <c r="A18" s="4" t="s">
        <v>23</v>
      </c>
      <c r="C18" s="5">
        <f ca="1">+C15</f>
        <v>57717.237977080062</v>
      </c>
      <c r="D18" s="6">
        <f ca="1">+C16</f>
        <v>9.8153811126868273</v>
      </c>
      <c r="E18" s="19">
        <f>R19</f>
        <v>19</v>
      </c>
    </row>
    <row r="19" spans="1:19" s="2" customFormat="1" ht="12.95" customHeight="1" thickTop="1" thickBot="1">
      <c r="A19" s="4" t="s">
        <v>24</v>
      </c>
      <c r="C19" s="5">
        <f ca="1">+D15</f>
        <v>57717.257852375711</v>
      </c>
      <c r="D19" s="6">
        <f ca="1">+D16</f>
        <v>9.8153849344368105</v>
      </c>
      <c r="E19" s="19">
        <f>S19</f>
        <v>13</v>
      </c>
      <c r="R19" s="2">
        <f>COUNT(R21:R322)</f>
        <v>19</v>
      </c>
      <c r="S19" s="2">
        <f>COUNT(S21:S322)</f>
        <v>13</v>
      </c>
    </row>
    <row r="20" spans="1:19" s="2" customFormat="1" ht="12.95" customHeight="1" thickTop="1" thickBot="1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0" t="s">
        <v>12</v>
      </c>
      <c r="I20" s="20" t="s">
        <v>33</v>
      </c>
      <c r="J20" s="20" t="s">
        <v>34</v>
      </c>
      <c r="K20" s="20" t="s">
        <v>61</v>
      </c>
      <c r="L20" s="20" t="s">
        <v>27</v>
      </c>
      <c r="M20" s="20" t="s">
        <v>19</v>
      </c>
      <c r="N20" s="20" t="s">
        <v>22</v>
      </c>
      <c r="O20" s="20" t="s">
        <v>25</v>
      </c>
      <c r="P20" s="21" t="s">
        <v>26</v>
      </c>
      <c r="Q20" s="11" t="s">
        <v>14</v>
      </c>
      <c r="R20" s="22" t="s">
        <v>20</v>
      </c>
      <c r="S20" s="22" t="s">
        <v>21</v>
      </c>
    </row>
    <row r="21" spans="1:19" s="2" customFormat="1" ht="12.95" customHeight="1">
      <c r="A21" s="2" t="s">
        <v>45</v>
      </c>
      <c r="C21" s="23">
        <v>26769.326000000001</v>
      </c>
      <c r="D21" s="23"/>
      <c r="E21" s="2">
        <f t="shared" ref="E21:E51" si="0">+(C21-C$7)/C$8</f>
        <v>-64.002221819679107</v>
      </c>
      <c r="F21" s="2">
        <f t="shared" ref="F21:F52" si="1">ROUND(2*E21,0)/2</f>
        <v>-64</v>
      </c>
      <c r="G21" s="2">
        <f t="shared" ref="G21:G51" si="2">+C21-(C$7+F21*C$8)</f>
        <v>-2.1807999997690786E-2</v>
      </c>
      <c r="I21" s="2">
        <f>G21</f>
        <v>-2.1807999997690786E-2</v>
      </c>
      <c r="O21" s="2">
        <f ca="1">+C$11+C$12*$F21</f>
        <v>-6.4792215071468179E-3</v>
      </c>
      <c r="P21" s="2">
        <f ca="1">+D$11+D$12*$F21</f>
        <v>1.3460964464695393E-3</v>
      </c>
      <c r="Q21" s="24">
        <f>+C21-15018.5</f>
        <v>11750.826000000001</v>
      </c>
      <c r="R21" s="2">
        <f>G21</f>
        <v>-2.1807999997690786E-2</v>
      </c>
    </row>
    <row r="22" spans="1:19" s="2" customFormat="1" ht="12.95" customHeight="1">
      <c r="A22" s="2" t="s">
        <v>45</v>
      </c>
      <c r="C22" s="23">
        <v>26823.362000000001</v>
      </c>
      <c r="D22" s="23"/>
      <c r="E22" s="2">
        <f t="shared" si="0"/>
        <v>-58.496982999533813</v>
      </c>
      <c r="F22" s="2">
        <f t="shared" si="1"/>
        <v>-58.5</v>
      </c>
      <c r="G22" s="2">
        <f t="shared" si="2"/>
        <v>2.9613000002427725E-2</v>
      </c>
      <c r="I22" s="2">
        <f>G22</f>
        <v>2.9613000002427725E-2</v>
      </c>
      <c r="O22" s="2">
        <f t="shared" ref="O22:O51" ca="1" si="3">+C$11+C$12*$F22</f>
        <v>-6.4621017295971679E-3</v>
      </c>
      <c r="P22" s="2">
        <f t="shared" ref="P22:P51" ca="1" si="4">+D$11+D$12*$F22</f>
        <v>1.3842358489274749E-3</v>
      </c>
      <c r="Q22" s="24">
        <f t="shared" ref="Q22:Q51" si="5">+C22-15018.5</f>
        <v>11804.862000000001</v>
      </c>
      <c r="S22" s="2">
        <f>G22</f>
        <v>2.9613000002427725E-2</v>
      </c>
    </row>
    <row r="23" spans="1:19" s="2" customFormat="1" ht="12.95" customHeight="1">
      <c r="A23" s="2" t="s">
        <v>45</v>
      </c>
      <c r="C23" s="23">
        <v>27397.530999999999</v>
      </c>
      <c r="D23" s="23"/>
      <c r="E23" s="2">
        <f t="shared" si="0"/>
        <v>-1.018809464295442E-4</v>
      </c>
      <c r="F23" s="2">
        <f t="shared" si="1"/>
        <v>0</v>
      </c>
      <c r="G23" s="2">
        <f t="shared" si="2"/>
        <v>-1.0000000002037268E-3</v>
      </c>
      <c r="I23" s="2">
        <f>G23</f>
        <v>-1.0000000002037268E-3</v>
      </c>
      <c r="O23" s="2">
        <f t="shared" ca="1" si="3"/>
        <v>-6.2800095502054407E-3</v>
      </c>
      <c r="P23" s="2">
        <f t="shared" ca="1" si="4"/>
        <v>1.7899004023436988E-3</v>
      </c>
      <c r="Q23" s="24">
        <f t="shared" si="5"/>
        <v>12379.030999999999</v>
      </c>
      <c r="R23" s="2">
        <f t="shared" ref="R23:R50" si="6">G23</f>
        <v>-1.0000000002037268E-3</v>
      </c>
    </row>
    <row r="24" spans="1:19" s="2" customFormat="1" ht="12.95" customHeight="1">
      <c r="A24" s="2" t="s">
        <v>12</v>
      </c>
      <c r="C24" s="23">
        <v>27397.531999999999</v>
      </c>
      <c r="D24" s="23" t="s">
        <v>28</v>
      </c>
      <c r="E24" s="2">
        <f t="shared" si="0"/>
        <v>0</v>
      </c>
      <c r="F24" s="2">
        <f t="shared" si="1"/>
        <v>0</v>
      </c>
      <c r="G24" s="2">
        <f t="shared" si="2"/>
        <v>0</v>
      </c>
      <c r="H24" s="2">
        <f>+G24</f>
        <v>0</v>
      </c>
      <c r="O24" s="2">
        <f t="shared" ca="1" si="3"/>
        <v>-6.2800095502054407E-3</v>
      </c>
      <c r="P24" s="2">
        <f t="shared" ca="1" si="4"/>
        <v>1.7899004023436988E-3</v>
      </c>
      <c r="Q24" s="24">
        <f t="shared" si="5"/>
        <v>12379.031999999999</v>
      </c>
      <c r="R24" s="2">
        <f t="shared" si="6"/>
        <v>0</v>
      </c>
    </row>
    <row r="25" spans="1:19" s="2" customFormat="1" ht="12.95" customHeight="1">
      <c r="A25" s="2" t="s">
        <v>45</v>
      </c>
      <c r="C25" s="23">
        <v>27397.556</v>
      </c>
      <c r="D25" s="23"/>
      <c r="E25" s="2">
        <f t="shared" si="0"/>
        <v>2.4451427139384201E-3</v>
      </c>
      <c r="F25" s="2">
        <f t="shared" si="1"/>
        <v>0</v>
      </c>
      <c r="G25" s="2">
        <f t="shared" si="2"/>
        <v>2.4000000001251465E-2</v>
      </c>
      <c r="I25" s="2">
        <f t="shared" ref="I25:I38" si="7">G25</f>
        <v>2.4000000001251465E-2</v>
      </c>
      <c r="O25" s="2">
        <f t="shared" ca="1" si="3"/>
        <v>-6.2800095502054407E-3</v>
      </c>
      <c r="P25" s="2">
        <f t="shared" ca="1" si="4"/>
        <v>1.7899004023436988E-3</v>
      </c>
      <c r="Q25" s="24">
        <f t="shared" si="5"/>
        <v>12379.056</v>
      </c>
      <c r="R25" s="2">
        <f t="shared" si="6"/>
        <v>2.4000000001251465E-2</v>
      </c>
    </row>
    <row r="26" spans="1:19" s="2" customFormat="1" ht="12.95" customHeight="1">
      <c r="A26" s="2" t="s">
        <v>45</v>
      </c>
      <c r="C26" s="23">
        <v>28629.326000000001</v>
      </c>
      <c r="D26" s="23"/>
      <c r="E26" s="2">
        <f t="shared" si="0"/>
        <v>125.49633850066718</v>
      </c>
      <c r="F26" s="2">
        <f t="shared" si="1"/>
        <v>125.5</v>
      </c>
      <c r="G26" s="2">
        <f t="shared" si="2"/>
        <v>-3.5938999997597421E-2</v>
      </c>
      <c r="I26" s="2">
        <f t="shared" si="7"/>
        <v>-3.5938999997597421E-2</v>
      </c>
      <c r="O26" s="2">
        <f t="shared" ca="1" si="3"/>
        <v>-5.8893673533907086E-3</v>
      </c>
      <c r="P26" s="2">
        <f t="shared" ca="1" si="4"/>
        <v>2.6601722220656833E-3</v>
      </c>
      <c r="Q26" s="24">
        <f t="shared" si="5"/>
        <v>13610.826000000001</v>
      </c>
      <c r="S26" s="2">
        <f>G26</f>
        <v>-3.5938999997597421E-2</v>
      </c>
    </row>
    <row r="27" spans="1:19" s="2" customFormat="1" ht="12.95" customHeight="1">
      <c r="A27" s="2" t="s">
        <v>45</v>
      </c>
      <c r="C27" s="23">
        <v>28629.366999999998</v>
      </c>
      <c r="D27" s="23"/>
      <c r="E27" s="2">
        <f t="shared" si="0"/>
        <v>125.50051561946968</v>
      </c>
      <c r="F27" s="2">
        <f t="shared" si="1"/>
        <v>125.5</v>
      </c>
      <c r="G27" s="2">
        <f t="shared" si="2"/>
        <v>5.0609999998414423E-3</v>
      </c>
      <c r="I27" s="2">
        <f t="shared" si="7"/>
        <v>5.0609999998414423E-3</v>
      </c>
      <c r="O27" s="2">
        <f t="shared" ca="1" si="3"/>
        <v>-5.8893673533907086E-3</v>
      </c>
      <c r="P27" s="2">
        <f t="shared" ca="1" si="4"/>
        <v>2.6601722220656833E-3</v>
      </c>
      <c r="Q27" s="24">
        <f t="shared" si="5"/>
        <v>13610.866999999998</v>
      </c>
      <c r="S27" s="2">
        <f>G27</f>
        <v>5.0609999998414423E-3</v>
      </c>
    </row>
    <row r="28" spans="1:19" s="2" customFormat="1" ht="12.95" customHeight="1">
      <c r="A28" s="2" t="s">
        <v>45</v>
      </c>
      <c r="C28" s="23">
        <v>28835.489000000001</v>
      </c>
      <c r="D28" s="23"/>
      <c r="E28" s="2">
        <f t="shared" si="0"/>
        <v>146.50042005514226</v>
      </c>
      <c r="F28" s="2">
        <f t="shared" si="1"/>
        <v>146.5</v>
      </c>
      <c r="G28" s="2">
        <f t="shared" si="2"/>
        <v>4.1230000024370383E-3</v>
      </c>
      <c r="I28" s="2">
        <f t="shared" si="7"/>
        <v>4.1230000024370383E-3</v>
      </c>
      <c r="O28" s="2">
        <f t="shared" ca="1" si="3"/>
        <v>-5.8240009300193196E-3</v>
      </c>
      <c r="P28" s="2">
        <f t="shared" ca="1" si="4"/>
        <v>2.8057953950868918E-3</v>
      </c>
      <c r="Q28" s="24">
        <f t="shared" si="5"/>
        <v>13816.989000000001</v>
      </c>
      <c r="S28" s="2">
        <f>G28</f>
        <v>4.1230000024370383E-3</v>
      </c>
    </row>
    <row r="29" spans="1:19" s="2" customFormat="1" ht="12.95" customHeight="1">
      <c r="A29" s="2" t="s">
        <v>45</v>
      </c>
      <c r="C29" s="23">
        <v>29576.493999999999</v>
      </c>
      <c r="D29" s="23"/>
      <c r="E29" s="2">
        <f t="shared" si="0"/>
        <v>221.99471074878616</v>
      </c>
      <c r="F29" s="2">
        <f t="shared" si="1"/>
        <v>222</v>
      </c>
      <c r="G29" s="2">
        <f t="shared" si="2"/>
        <v>-5.1916000000346685E-2</v>
      </c>
      <c r="I29" s="2">
        <f t="shared" si="7"/>
        <v>-5.1916000000346685E-2</v>
      </c>
      <c r="O29" s="2">
        <f t="shared" ca="1" si="3"/>
        <v>-5.5889930745650386E-3</v>
      </c>
      <c r="P29" s="2">
        <f t="shared" ca="1" si="4"/>
        <v>3.3293453742821895E-3</v>
      </c>
      <c r="Q29" s="24">
        <f t="shared" si="5"/>
        <v>14557.993999999999</v>
      </c>
      <c r="R29" s="2">
        <f t="shared" si="6"/>
        <v>-5.1916000000346685E-2</v>
      </c>
    </row>
    <row r="30" spans="1:19" s="2" customFormat="1" ht="12.95" customHeight="1">
      <c r="A30" s="2" t="s">
        <v>45</v>
      </c>
      <c r="C30" s="23">
        <v>29576.512999999999</v>
      </c>
      <c r="D30" s="23"/>
      <c r="E30" s="2">
        <f t="shared" si="0"/>
        <v>221.99664648676796</v>
      </c>
      <c r="F30" s="2">
        <f t="shared" si="1"/>
        <v>222</v>
      </c>
      <c r="G30" s="2">
        <f t="shared" si="2"/>
        <v>-3.2916000000113854E-2</v>
      </c>
      <c r="I30" s="2">
        <f t="shared" si="7"/>
        <v>-3.2916000000113854E-2</v>
      </c>
      <c r="O30" s="2">
        <f t="shared" ca="1" si="3"/>
        <v>-5.5889930745650386E-3</v>
      </c>
      <c r="P30" s="2">
        <f t="shared" ca="1" si="4"/>
        <v>3.3293453742821895E-3</v>
      </c>
      <c r="Q30" s="24">
        <f t="shared" si="5"/>
        <v>14558.012999999999</v>
      </c>
      <c r="R30" s="2">
        <f t="shared" si="6"/>
        <v>-3.2916000000113854E-2</v>
      </c>
    </row>
    <row r="31" spans="1:19" s="2" customFormat="1" ht="12.95" customHeight="1">
      <c r="A31" s="2" t="s">
        <v>45</v>
      </c>
      <c r="C31" s="23">
        <v>30376.517</v>
      </c>
      <c r="D31" s="23"/>
      <c r="E31" s="2">
        <f t="shared" si="0"/>
        <v>303.50181113758435</v>
      </c>
      <c r="F31" s="2">
        <f t="shared" si="1"/>
        <v>303.5</v>
      </c>
      <c r="G31" s="2">
        <f t="shared" si="2"/>
        <v>1.7777000000933185E-2</v>
      </c>
      <c r="I31" s="2">
        <f t="shared" si="7"/>
        <v>1.7777000000933185E-2</v>
      </c>
      <c r="O31" s="2">
        <f t="shared" ca="1" si="3"/>
        <v>-5.3353090981475039E-3</v>
      </c>
      <c r="P31" s="2">
        <f t="shared" ca="1" si="4"/>
        <v>3.8945019743406896E-3</v>
      </c>
      <c r="Q31" s="24">
        <f t="shared" si="5"/>
        <v>15358.017</v>
      </c>
      <c r="S31" s="2">
        <f>G31</f>
        <v>1.7777000000933185E-2</v>
      </c>
    </row>
    <row r="32" spans="1:19" s="2" customFormat="1" ht="12.95" customHeight="1">
      <c r="A32" s="2" t="s">
        <v>45</v>
      </c>
      <c r="C32" s="23">
        <v>30435.374</v>
      </c>
      <c r="D32" s="23"/>
      <c r="E32" s="2">
        <f t="shared" si="0"/>
        <v>309.49821800036642</v>
      </c>
      <c r="F32" s="2">
        <f t="shared" si="1"/>
        <v>309.5</v>
      </c>
      <c r="G32" s="2">
        <f t="shared" si="2"/>
        <v>-1.7490999998699408E-2</v>
      </c>
      <c r="I32" s="2">
        <f t="shared" si="7"/>
        <v>-1.7490999998699408E-2</v>
      </c>
      <c r="O32" s="2">
        <f t="shared" ca="1" si="3"/>
        <v>-5.3166329771842501E-3</v>
      </c>
      <c r="P32" s="2">
        <f t="shared" ca="1" si="4"/>
        <v>3.936108595203892E-3</v>
      </c>
      <c r="Q32" s="24">
        <f t="shared" si="5"/>
        <v>15416.874</v>
      </c>
      <c r="S32" s="2">
        <f>G32</f>
        <v>-1.7490999998699408E-2</v>
      </c>
    </row>
    <row r="33" spans="1:19" s="2" customFormat="1" ht="12.95" customHeight="1">
      <c r="A33" s="2" t="s">
        <v>45</v>
      </c>
      <c r="C33" s="23">
        <v>34626.578000000001</v>
      </c>
      <c r="D33" s="23"/>
      <c r="E33" s="2">
        <f t="shared" si="0"/>
        <v>736.50204811266576</v>
      </c>
      <c r="F33" s="2">
        <f t="shared" si="1"/>
        <v>736.5</v>
      </c>
      <c r="G33" s="2">
        <f t="shared" si="2"/>
        <v>2.0103000002563931E-2</v>
      </c>
      <c r="I33" s="2">
        <f t="shared" si="7"/>
        <v>2.0103000002563931E-2</v>
      </c>
      <c r="O33" s="2">
        <f t="shared" ca="1" si="3"/>
        <v>-3.9875157019659997E-3</v>
      </c>
      <c r="P33" s="2">
        <f t="shared" ca="1" si="4"/>
        <v>6.8971131133018001E-3</v>
      </c>
      <c r="Q33" s="24">
        <f t="shared" si="5"/>
        <v>19608.078000000001</v>
      </c>
      <c r="S33" s="2">
        <f>G33</f>
        <v>2.0103000002563931E-2</v>
      </c>
    </row>
    <row r="34" spans="1:19" s="2" customFormat="1" ht="12.95" customHeight="1">
      <c r="A34" s="2" t="s">
        <v>45</v>
      </c>
      <c r="C34" s="23">
        <v>35220.398999999998</v>
      </c>
      <c r="D34" s="23"/>
      <c r="E34" s="2">
        <f t="shared" si="0"/>
        <v>797.00109359007854</v>
      </c>
      <c r="F34" s="2">
        <f t="shared" si="1"/>
        <v>797</v>
      </c>
      <c r="G34" s="2">
        <f t="shared" si="2"/>
        <v>1.0733999995863996E-2</v>
      </c>
      <c r="I34" s="2">
        <f t="shared" si="7"/>
        <v>1.0733999995863996E-2</v>
      </c>
      <c r="O34" s="2">
        <f t="shared" ca="1" si="3"/>
        <v>-3.7991981489198536E-3</v>
      </c>
      <c r="P34" s="2">
        <f t="shared" ca="1" si="4"/>
        <v>7.3166465403390916E-3</v>
      </c>
      <c r="Q34" s="24">
        <f t="shared" si="5"/>
        <v>20201.898999999998</v>
      </c>
      <c r="R34" s="2">
        <f t="shared" si="6"/>
        <v>1.0733999995863996E-2</v>
      </c>
    </row>
    <row r="35" spans="1:19" s="2" customFormat="1" ht="12.95" customHeight="1">
      <c r="A35" s="2" t="s">
        <v>45</v>
      </c>
      <c r="C35" s="23">
        <v>35868.228000000003</v>
      </c>
      <c r="D35" s="23"/>
      <c r="E35" s="2">
        <f t="shared" si="0"/>
        <v>863.00252522113794</v>
      </c>
      <c r="F35" s="2">
        <f t="shared" si="1"/>
        <v>863</v>
      </c>
      <c r="G35" s="2">
        <f t="shared" si="2"/>
        <v>2.4786000001768116E-2</v>
      </c>
      <c r="I35" s="2">
        <f t="shared" si="7"/>
        <v>2.4786000001768116E-2</v>
      </c>
      <c r="O35" s="2">
        <f t="shared" ca="1" si="3"/>
        <v>-3.5937608183240584E-3</v>
      </c>
      <c r="P35" s="2">
        <f t="shared" ca="1" si="4"/>
        <v>7.7743193698343186E-3</v>
      </c>
      <c r="Q35" s="24">
        <f t="shared" si="5"/>
        <v>20849.728000000003</v>
      </c>
      <c r="R35" s="2">
        <f t="shared" si="6"/>
        <v>2.4786000001768116E-2</v>
      </c>
    </row>
    <row r="36" spans="1:19" s="2" customFormat="1" ht="12.95" customHeight="1">
      <c r="A36" s="2" t="s">
        <v>45</v>
      </c>
      <c r="C36" s="23">
        <v>35907.457999999999</v>
      </c>
      <c r="D36" s="23"/>
      <c r="E36" s="2">
        <f t="shared" si="0"/>
        <v>866.99931474875427</v>
      </c>
      <c r="F36" s="2">
        <f t="shared" si="1"/>
        <v>867</v>
      </c>
      <c r="G36" s="2">
        <f t="shared" si="2"/>
        <v>-6.7259999996167608E-3</v>
      </c>
      <c r="I36" s="2">
        <f t="shared" si="7"/>
        <v>-6.7259999996167608E-3</v>
      </c>
      <c r="O36" s="2">
        <f t="shared" ca="1" si="3"/>
        <v>-3.5813100710152222E-3</v>
      </c>
      <c r="P36" s="2">
        <f t="shared" ca="1" si="4"/>
        <v>7.802057117076453E-3</v>
      </c>
      <c r="Q36" s="24">
        <f t="shared" si="5"/>
        <v>20888.957999999999</v>
      </c>
      <c r="R36" s="2">
        <f t="shared" si="6"/>
        <v>-6.7259999996167608E-3</v>
      </c>
    </row>
    <row r="37" spans="1:19" s="2" customFormat="1" ht="12.95" customHeight="1">
      <c r="A37" s="2" t="s">
        <v>45</v>
      </c>
      <c r="C37" s="23">
        <v>36113.595000000001</v>
      </c>
      <c r="D37" s="23"/>
      <c r="E37" s="2">
        <f t="shared" si="0"/>
        <v>888.00074739862293</v>
      </c>
      <c r="F37" s="2">
        <f t="shared" si="1"/>
        <v>888</v>
      </c>
      <c r="G37" s="2">
        <f t="shared" si="2"/>
        <v>7.3360000023967586E-3</v>
      </c>
      <c r="I37" s="2">
        <f t="shared" si="7"/>
        <v>7.3360000023967586E-3</v>
      </c>
      <c r="O37" s="2">
        <f t="shared" ca="1" si="3"/>
        <v>-3.5159436476438328E-3</v>
      </c>
      <c r="P37" s="2">
        <f t="shared" ca="1" si="4"/>
        <v>7.9476802900976615E-3</v>
      </c>
      <c r="Q37" s="24">
        <f t="shared" si="5"/>
        <v>21095.095000000001</v>
      </c>
      <c r="R37" s="2">
        <f t="shared" si="6"/>
        <v>7.3360000023967586E-3</v>
      </c>
    </row>
    <row r="38" spans="1:19" s="2" customFormat="1" ht="12.95" customHeight="1">
      <c r="A38" s="2" t="s">
        <v>45</v>
      </c>
      <c r="C38" s="23">
        <v>36231.372000000003</v>
      </c>
      <c r="D38" s="23"/>
      <c r="E38" s="2">
        <f t="shared" si="0"/>
        <v>899.99997962381099</v>
      </c>
      <c r="F38" s="2">
        <f t="shared" si="1"/>
        <v>900</v>
      </c>
      <c r="G38" s="2">
        <f t="shared" si="2"/>
        <v>-1.9999999494757503E-4</v>
      </c>
      <c r="I38" s="2">
        <f t="shared" si="7"/>
        <v>-1.9999999494757503E-4</v>
      </c>
      <c r="O38" s="2">
        <f t="shared" ca="1" si="3"/>
        <v>-3.4785914057173248E-3</v>
      </c>
      <c r="P38" s="2">
        <f t="shared" ca="1" si="4"/>
        <v>8.0308935318240664E-3</v>
      </c>
      <c r="Q38" s="24">
        <f t="shared" si="5"/>
        <v>21212.872000000003</v>
      </c>
      <c r="R38" s="2">
        <f t="shared" si="6"/>
        <v>-1.9999999494757503E-4</v>
      </c>
    </row>
    <row r="39" spans="1:19" s="2" customFormat="1" ht="12.95" customHeight="1">
      <c r="A39" s="25" t="s">
        <v>46</v>
      </c>
      <c r="B39" s="25"/>
      <c r="C39" s="26">
        <v>41762.351999999999</v>
      </c>
      <c r="D39" s="26"/>
      <c r="E39" s="2">
        <f t="shared" si="0"/>
        <v>1463.5014565918907</v>
      </c>
      <c r="F39" s="2">
        <f t="shared" si="1"/>
        <v>1463.5</v>
      </c>
      <c r="G39" s="2">
        <f t="shared" si="2"/>
        <v>1.4297000001533888E-2</v>
      </c>
      <c r="J39" s="2">
        <f>G39</f>
        <v>1.4297000001533888E-2</v>
      </c>
      <c r="O39" s="2">
        <f t="shared" ca="1" si="3"/>
        <v>-1.7245923785850431E-3</v>
      </c>
      <c r="P39" s="2">
        <f t="shared" ca="1" si="4"/>
        <v>1.1938448674559831E-2</v>
      </c>
      <c r="Q39" s="24">
        <f t="shared" si="5"/>
        <v>26743.851999999999</v>
      </c>
      <c r="S39" s="2">
        <f>G39</f>
        <v>1.4297000001533888E-2</v>
      </c>
    </row>
    <row r="40" spans="1:19" s="2" customFormat="1" ht="12.95" customHeight="1">
      <c r="A40" s="25" t="s">
        <v>47</v>
      </c>
      <c r="B40" s="25"/>
      <c r="C40" s="26">
        <v>42405.243999999999</v>
      </c>
      <c r="D40" s="26"/>
      <c r="E40" s="2">
        <f t="shared" si="0"/>
        <v>1528.9999019905295</v>
      </c>
      <c r="F40" s="2">
        <f t="shared" si="1"/>
        <v>1529</v>
      </c>
      <c r="G40" s="2">
        <f t="shared" si="2"/>
        <v>-9.6199999825330451E-4</v>
      </c>
      <c r="J40" s="2">
        <f>G40</f>
        <v>-9.6199999825330451E-4</v>
      </c>
      <c r="O40" s="2">
        <f t="shared" ca="1" si="3"/>
        <v>-1.5207113914028529E-3</v>
      </c>
      <c r="P40" s="2">
        <f t="shared" ca="1" si="4"/>
        <v>1.239265428564979E-2</v>
      </c>
      <c r="Q40" s="24">
        <f t="shared" si="5"/>
        <v>27386.743999999999</v>
      </c>
      <c r="R40" s="2">
        <f t="shared" si="6"/>
        <v>-9.6199999825330451E-4</v>
      </c>
    </row>
    <row r="41" spans="1:19" s="2" customFormat="1" ht="12.95" customHeight="1">
      <c r="A41" s="25" t="s">
        <v>47</v>
      </c>
      <c r="B41" s="25"/>
      <c r="C41" s="26">
        <v>42405.247000000003</v>
      </c>
      <c r="D41" s="26"/>
      <c r="E41" s="2">
        <f t="shared" si="0"/>
        <v>1529.000207633369</v>
      </c>
      <c r="F41" s="2">
        <f t="shared" si="1"/>
        <v>1529</v>
      </c>
      <c r="G41" s="2">
        <f t="shared" si="2"/>
        <v>2.0380000059958547E-3</v>
      </c>
      <c r="J41" s="2">
        <f>G41</f>
        <v>2.0380000059958547E-3</v>
      </c>
      <c r="O41" s="2">
        <f t="shared" ca="1" si="3"/>
        <v>-1.5207113914028529E-3</v>
      </c>
      <c r="P41" s="2">
        <f t="shared" ca="1" si="4"/>
        <v>1.239265428564979E-2</v>
      </c>
      <c r="Q41" s="24">
        <f t="shared" si="5"/>
        <v>27386.747000000003</v>
      </c>
      <c r="R41" s="2">
        <f t="shared" si="6"/>
        <v>2.0380000059958547E-3</v>
      </c>
    </row>
    <row r="42" spans="1:19" s="2" customFormat="1" ht="12.95" customHeight="1">
      <c r="A42" s="25" t="s">
        <v>48</v>
      </c>
      <c r="B42" s="25"/>
      <c r="C42" s="26">
        <v>45055.400999999998</v>
      </c>
      <c r="D42" s="26"/>
      <c r="E42" s="2">
        <f t="shared" si="0"/>
        <v>1799.0004052824045</v>
      </c>
      <c r="F42" s="2">
        <f t="shared" si="1"/>
        <v>1799</v>
      </c>
      <c r="G42" s="2">
        <f t="shared" si="2"/>
        <v>3.9779999933671206E-3</v>
      </c>
      <c r="N42" s="2">
        <f>G42</f>
        <v>3.9779999933671206E-3</v>
      </c>
      <c r="O42" s="2">
        <f t="shared" ca="1" si="3"/>
        <v>-6.8028594805641818E-4</v>
      </c>
      <c r="P42" s="2">
        <f t="shared" ca="1" si="4"/>
        <v>1.42649522244939E-2</v>
      </c>
      <c r="Q42" s="24">
        <f t="shared" si="5"/>
        <v>30036.900999999998</v>
      </c>
      <c r="R42" s="2">
        <f t="shared" si="6"/>
        <v>3.9779999933671206E-3</v>
      </c>
    </row>
    <row r="43" spans="1:19" s="2" customFormat="1" ht="12.95" customHeight="1">
      <c r="A43" s="25" t="s">
        <v>49</v>
      </c>
      <c r="B43" s="25"/>
      <c r="C43" s="26">
        <v>50856.284899999999</v>
      </c>
      <c r="D43" s="26">
        <v>2.9999999999999997E-4</v>
      </c>
      <c r="E43" s="2">
        <f t="shared" si="0"/>
        <v>2389.9999470219077</v>
      </c>
      <c r="F43" s="2">
        <f t="shared" si="1"/>
        <v>2390</v>
      </c>
      <c r="G43" s="2">
        <f t="shared" si="2"/>
        <v>-5.2000000141561031E-4</v>
      </c>
      <c r="J43" s="2">
        <f>G43</f>
        <v>-5.2000000141561031E-4</v>
      </c>
      <c r="O43" s="2">
        <f t="shared" ca="1" si="3"/>
        <v>1.1593119668241118E-3</v>
      </c>
      <c r="P43" s="2">
        <f t="shared" ca="1" si="4"/>
        <v>1.8363204379519341E-2</v>
      </c>
      <c r="Q43" s="24">
        <f t="shared" si="5"/>
        <v>35837.784899999999</v>
      </c>
      <c r="R43" s="2">
        <f t="shared" si="6"/>
        <v>-5.2000000141561031E-4</v>
      </c>
    </row>
    <row r="44" spans="1:19" s="2" customFormat="1" ht="12.95" customHeight="1">
      <c r="A44" s="27" t="s">
        <v>50</v>
      </c>
      <c r="B44" s="25"/>
      <c r="C44" s="28">
        <v>52642.684000000001</v>
      </c>
      <c r="D44" s="26">
        <v>1E-4</v>
      </c>
      <c r="E44" s="2">
        <f t="shared" si="0"/>
        <v>2571.9999779937157</v>
      </c>
      <c r="F44" s="2">
        <f t="shared" si="1"/>
        <v>2572</v>
      </c>
      <c r="G44" s="2">
        <f t="shared" si="2"/>
        <v>-2.1600000036414713E-4</v>
      </c>
      <c r="K44" s="2">
        <f>G44</f>
        <v>-2.1600000036414713E-4</v>
      </c>
      <c r="O44" s="2">
        <f t="shared" ca="1" si="3"/>
        <v>1.7258209693761526E-3</v>
      </c>
      <c r="P44" s="2">
        <f t="shared" ca="1" si="4"/>
        <v>1.9625271879036482E-2</v>
      </c>
      <c r="Q44" s="24">
        <f t="shared" si="5"/>
        <v>37624.184000000001</v>
      </c>
      <c r="R44" s="2">
        <f t="shared" si="6"/>
        <v>-2.1600000036414713E-4</v>
      </c>
    </row>
    <row r="45" spans="1:19" s="2" customFormat="1" ht="12.95" customHeight="1">
      <c r="A45" s="29" t="s">
        <v>51</v>
      </c>
      <c r="B45" s="30" t="s">
        <v>52</v>
      </c>
      <c r="C45" s="31">
        <v>52981.336049999998</v>
      </c>
      <c r="D45" s="31">
        <v>5.0000000000000002E-5</v>
      </c>
      <c r="E45" s="2">
        <f t="shared" si="0"/>
        <v>2606.5021693509916</v>
      </c>
      <c r="F45" s="2">
        <f t="shared" si="1"/>
        <v>2606.5</v>
      </c>
      <c r="G45" s="2">
        <f t="shared" si="2"/>
        <v>2.1292999997967854E-2</v>
      </c>
      <c r="J45" s="2">
        <f>G45</f>
        <v>2.1292999997967854E-2</v>
      </c>
      <c r="O45" s="2">
        <f t="shared" ca="1" si="3"/>
        <v>1.8332086649148647E-3</v>
      </c>
      <c r="P45" s="2">
        <f t="shared" ca="1" si="4"/>
        <v>1.9864509948999895E-2</v>
      </c>
      <c r="Q45" s="24">
        <f t="shared" si="5"/>
        <v>37962.836049999998</v>
      </c>
      <c r="S45" s="2">
        <f>G45</f>
        <v>2.1292999997967854E-2</v>
      </c>
    </row>
    <row r="46" spans="1:19" s="2" customFormat="1" ht="12.95" customHeight="1">
      <c r="A46" s="29" t="s">
        <v>53</v>
      </c>
      <c r="B46" s="32" t="s">
        <v>54</v>
      </c>
      <c r="C46" s="29">
        <v>54811.885499999997</v>
      </c>
      <c r="D46" s="29">
        <v>5.9999999999999995E-4</v>
      </c>
      <c r="E46" s="2">
        <f t="shared" si="0"/>
        <v>2793.0002797650782</v>
      </c>
      <c r="F46" s="2">
        <f t="shared" si="1"/>
        <v>2793</v>
      </c>
      <c r="G46" s="2">
        <f t="shared" si="2"/>
        <v>2.7459999910206534E-3</v>
      </c>
      <c r="J46" s="2">
        <f>G46</f>
        <v>2.7459999910206534E-3</v>
      </c>
      <c r="O46" s="2">
        <f t="shared" ca="1" si="3"/>
        <v>2.4137247581893463E-3</v>
      </c>
      <c r="P46" s="2">
        <f t="shared" ca="1" si="4"/>
        <v>2.1157782414164439E-2</v>
      </c>
      <c r="Q46" s="24">
        <f t="shared" si="5"/>
        <v>39793.385499999997</v>
      </c>
      <c r="R46" s="2">
        <f t="shared" si="6"/>
        <v>2.7459999910206534E-3</v>
      </c>
    </row>
    <row r="47" spans="1:19" s="2" customFormat="1" ht="12.95" customHeight="1">
      <c r="A47" s="25" t="s">
        <v>55</v>
      </c>
      <c r="B47" s="32" t="s">
        <v>52</v>
      </c>
      <c r="C47" s="26">
        <v>56220.411169999999</v>
      </c>
      <c r="D47" s="26">
        <v>1E-4</v>
      </c>
      <c r="E47" s="2">
        <f t="shared" si="0"/>
        <v>2936.5022080657513</v>
      </c>
      <c r="F47" s="2">
        <f t="shared" si="1"/>
        <v>2936.5</v>
      </c>
      <c r="G47" s="2">
        <f t="shared" si="2"/>
        <v>2.1673000002920162E-2</v>
      </c>
      <c r="N47" s="2">
        <f>G47</f>
        <v>2.1673000002920162E-2</v>
      </c>
      <c r="O47" s="2">
        <f t="shared" ca="1" si="3"/>
        <v>2.8603953178938405E-3</v>
      </c>
      <c r="P47" s="2">
        <f t="shared" ca="1" si="4"/>
        <v>2.2152874096476032E-2</v>
      </c>
      <c r="Q47" s="24">
        <f t="shared" si="5"/>
        <v>41201.911169999999</v>
      </c>
      <c r="S47" s="2">
        <f>G47</f>
        <v>2.1673000002920162E-2</v>
      </c>
    </row>
    <row r="48" spans="1:19" s="2" customFormat="1" ht="12.95" customHeight="1">
      <c r="A48" s="26" t="s">
        <v>56</v>
      </c>
      <c r="B48" s="32" t="s">
        <v>52</v>
      </c>
      <c r="C48" s="33">
        <v>56750.440309999998</v>
      </c>
      <c r="D48" s="26">
        <v>4.0000000000000002E-4</v>
      </c>
      <c r="E48" s="2">
        <f t="shared" si="0"/>
        <v>2990.5020784731873</v>
      </c>
      <c r="F48" s="2">
        <f t="shared" si="1"/>
        <v>2990.5</v>
      </c>
      <c r="G48" s="2">
        <f t="shared" si="2"/>
        <v>2.0400999994308222E-2</v>
      </c>
      <c r="N48" s="2">
        <f>G48</f>
        <v>2.0400999994308222E-2</v>
      </c>
      <c r="O48" s="2">
        <f t="shared" ca="1" si="3"/>
        <v>3.0284804065631261E-3</v>
      </c>
      <c r="P48" s="2">
        <f t="shared" ca="1" si="4"/>
        <v>2.2527333684244852E-2</v>
      </c>
      <c r="Q48" s="24">
        <f t="shared" si="5"/>
        <v>41731.940309999998</v>
      </c>
      <c r="S48" s="2">
        <f>G48</f>
        <v>2.0400999994308222E-2</v>
      </c>
    </row>
    <row r="49" spans="1:19" s="2" customFormat="1" ht="12.95" customHeight="1">
      <c r="A49" s="34" t="s">
        <v>57</v>
      </c>
      <c r="B49" s="32"/>
      <c r="C49" s="34">
        <v>57069.415300000001</v>
      </c>
      <c r="D49" s="34">
        <v>2E-3</v>
      </c>
      <c r="E49" s="2">
        <f t="shared" si="0"/>
        <v>3022.9995523351213</v>
      </c>
      <c r="F49" s="2">
        <f t="shared" si="1"/>
        <v>3023</v>
      </c>
      <c r="G49" s="2">
        <f t="shared" si="2"/>
        <v>-4.3939999959548004E-3</v>
      </c>
      <c r="J49" s="2">
        <f>G49</f>
        <v>-4.3939999959548004E-3</v>
      </c>
      <c r="O49" s="2">
        <f t="shared" ca="1" si="3"/>
        <v>3.1296427284474198E-3</v>
      </c>
      <c r="P49" s="2">
        <f t="shared" ca="1" si="4"/>
        <v>2.27527028805872E-2</v>
      </c>
      <c r="Q49" s="24">
        <f t="shared" si="5"/>
        <v>42050.915300000001</v>
      </c>
      <c r="R49" s="2">
        <f t="shared" si="6"/>
        <v>-4.3939999959548004E-3</v>
      </c>
    </row>
    <row r="50" spans="1:19" s="2" customFormat="1" ht="12.95" customHeight="1">
      <c r="A50" s="35" t="s">
        <v>58</v>
      </c>
      <c r="B50" s="36" t="s">
        <v>54</v>
      </c>
      <c r="C50" s="37">
        <v>57383.510300000002</v>
      </c>
      <c r="D50" s="37">
        <v>5.1000000000000004E-3</v>
      </c>
      <c r="E50" s="2">
        <f t="shared" si="0"/>
        <v>3054.9998481973898</v>
      </c>
      <c r="F50" s="2">
        <f t="shared" si="1"/>
        <v>3055</v>
      </c>
      <c r="G50" s="2">
        <f t="shared" si="2"/>
        <v>-1.4900000023772009E-3</v>
      </c>
      <c r="K50" s="2">
        <f>G50</f>
        <v>-1.4900000023772009E-3</v>
      </c>
      <c r="O50" s="2">
        <f t="shared" ca="1" si="3"/>
        <v>3.2292487069181088E-3</v>
      </c>
      <c r="P50" s="2">
        <f t="shared" ca="1" si="4"/>
        <v>2.2974604858524282E-2</v>
      </c>
      <c r="Q50" s="24">
        <f t="shared" si="5"/>
        <v>42365.010300000002</v>
      </c>
      <c r="R50" s="2">
        <f t="shared" si="6"/>
        <v>-1.4900000023772009E-3</v>
      </c>
    </row>
    <row r="51" spans="1:19" s="2" customFormat="1" ht="12.95" customHeight="1">
      <c r="A51" s="38" t="s">
        <v>59</v>
      </c>
      <c r="B51" s="39" t="s">
        <v>52</v>
      </c>
      <c r="C51" s="40">
        <v>56966.382559999998</v>
      </c>
      <c r="D51" s="40">
        <v>5.9999999999999995E-4</v>
      </c>
      <c r="E51" s="2">
        <f t="shared" si="0"/>
        <v>3012.5024792728304</v>
      </c>
      <c r="F51" s="2">
        <f t="shared" si="1"/>
        <v>3012.5</v>
      </c>
      <c r="G51" s="2">
        <f t="shared" si="2"/>
        <v>2.4334999994607642E-2</v>
      </c>
      <c r="K51" s="2">
        <f>G51</f>
        <v>2.4334999994607642E-2</v>
      </c>
      <c r="O51" s="2">
        <f t="shared" ca="1" si="3"/>
        <v>3.0969595167617244E-3</v>
      </c>
      <c r="P51" s="2">
        <f t="shared" ca="1" si="4"/>
        <v>2.2679891294076597E-2</v>
      </c>
      <c r="Q51" s="24">
        <f t="shared" si="5"/>
        <v>41947.882559999998</v>
      </c>
      <c r="S51" s="2">
        <f>G51</f>
        <v>2.4334999994607642E-2</v>
      </c>
    </row>
    <row r="52" spans="1:19" s="2" customFormat="1" ht="12.95" customHeight="1">
      <c r="A52" s="41" t="s">
        <v>0</v>
      </c>
      <c r="B52" s="42" t="s">
        <v>54</v>
      </c>
      <c r="C52" s="41">
        <v>57722.163699999997</v>
      </c>
      <c r="D52" s="41" t="s">
        <v>60</v>
      </c>
      <c r="E52" s="2">
        <f>+(C52-C$7)/C$8</f>
        <v>3089.5021770939434</v>
      </c>
      <c r="F52" s="2">
        <f t="shared" si="1"/>
        <v>3089.5</v>
      </c>
      <c r="G52" s="2">
        <f>+C52-(C$7+F52*C$8)</f>
        <v>2.1368999994592741E-2</v>
      </c>
      <c r="K52" s="2">
        <f>G52</f>
        <v>2.1368999994592741E-2</v>
      </c>
      <c r="O52" s="2">
        <f ca="1">+C$11+C$12*$F52</f>
        <v>3.3366364024568192E-3</v>
      </c>
      <c r="P52" s="2">
        <f ca="1">+D$11+D$12*$F52</f>
        <v>2.3213842928487695E-2</v>
      </c>
      <c r="Q52" s="24">
        <f>+C52-15018.5</f>
        <v>42703.663699999997</v>
      </c>
      <c r="S52" s="2">
        <f>G52</f>
        <v>2.1368999994592741E-2</v>
      </c>
    </row>
    <row r="53" spans="1:19" s="2" customFormat="1" ht="12.95" customHeight="1"/>
    <row r="54" spans="1:19" s="2" customFormat="1" ht="12.95" customHeight="1"/>
    <row r="55" spans="1:19" s="2" customFormat="1" ht="12.95" customHeight="1"/>
    <row r="56" spans="1:19" s="2" customFormat="1" ht="12.95" customHeight="1"/>
    <row r="57" spans="1:19" s="2" customFormat="1" ht="12.95" customHeight="1"/>
    <row r="58" spans="1:19" s="2" customFormat="1" ht="12.95" customHeight="1"/>
    <row r="59" spans="1:19" s="2" customFormat="1" ht="12.95" customHeight="1"/>
    <row r="60" spans="1:19" s="2" customFormat="1" ht="12.95" customHeight="1"/>
    <row r="61" spans="1:19" s="2" customFormat="1" ht="12.95" customHeight="1"/>
    <row r="62" spans="1:19" s="2" customFormat="1" ht="12.95" customHeight="1"/>
    <row r="63" spans="1:19" s="2" customFormat="1" ht="12.95" customHeight="1"/>
    <row r="64" spans="1:19" s="2" customFormat="1" ht="12.95" customHeight="1"/>
    <row r="65" s="2" customFormat="1" ht="12.95" customHeight="1"/>
    <row r="66" s="2" customFormat="1" ht="12.95" customHeight="1"/>
    <row r="67" s="2" customFormat="1" ht="12.95" customHeight="1"/>
    <row r="68" s="2" customFormat="1" ht="12.95" customHeight="1"/>
    <row r="69" s="2" customFormat="1" ht="12.95" customHeight="1"/>
    <row r="70" s="2" customFormat="1" ht="12.95" customHeight="1"/>
    <row r="71" s="2" customFormat="1" ht="12.95" customHeight="1"/>
    <row r="72" s="2" customFormat="1" ht="12.95" customHeight="1"/>
    <row r="73" s="2" customFormat="1" ht="12.95" customHeight="1"/>
    <row r="74" s="2" customFormat="1" ht="12.95" customHeight="1"/>
    <row r="75" s="2" customFormat="1" ht="12.95" customHeight="1"/>
    <row r="76" s="2" customFormat="1" ht="12.95" customHeight="1"/>
    <row r="77" s="2" customFormat="1" ht="12.95" customHeight="1"/>
    <row r="78" s="2" customFormat="1" ht="12.95" customHeight="1"/>
    <row r="79" s="2" customFormat="1" ht="12.95" customHeight="1"/>
    <row r="80" s="2" customFormat="1" ht="12.95" customHeight="1"/>
    <row r="81" s="2" customFormat="1" ht="12.95" customHeight="1"/>
    <row r="82" s="2" customFormat="1" ht="12.95" customHeight="1"/>
    <row r="83" s="2" customFormat="1" ht="12.95" customHeight="1"/>
    <row r="84" s="2" customFormat="1" ht="12.95" customHeight="1"/>
    <row r="85" s="2" customFormat="1" ht="12.95" customHeight="1"/>
    <row r="86" s="2" customFormat="1" ht="12.95" customHeight="1"/>
    <row r="87" s="2" customFormat="1" ht="12.95" customHeight="1"/>
    <row r="88" s="2" customFormat="1" ht="12.95" customHeight="1"/>
    <row r="89" s="2" customFormat="1" ht="12.95" customHeight="1"/>
    <row r="90" s="2" customFormat="1" ht="12.95" customHeight="1"/>
    <row r="91" s="2" customFormat="1" ht="12.95" customHeight="1"/>
    <row r="92" s="2" customFormat="1" ht="12.95" customHeight="1"/>
    <row r="93" s="2" customFormat="1" ht="12.95" customHeight="1"/>
    <row r="94" s="2" customFormat="1" ht="12.95" customHeight="1"/>
    <row r="95" s="2" customFormat="1" ht="12.95" customHeight="1"/>
    <row r="96" s="2" customFormat="1" ht="12.95" customHeight="1"/>
    <row r="97" s="2" customFormat="1" ht="12.95" customHeight="1"/>
    <row r="98" s="2" customFormat="1" ht="12.95" customHeight="1"/>
    <row r="99" s="2" customFormat="1" ht="12.95" customHeight="1"/>
    <row r="100" s="2" customFormat="1" ht="12.95" customHeight="1"/>
    <row r="101" s="2" customFormat="1" ht="12.95" customHeight="1"/>
    <row r="102" s="2" customFormat="1" ht="12.95" customHeight="1"/>
    <row r="103" s="2" customFormat="1" ht="12.95" customHeight="1"/>
    <row r="104" s="2" customFormat="1" ht="12.95" customHeight="1"/>
    <row r="105" s="2" customFormat="1" ht="12.95" customHeight="1"/>
    <row r="106" s="2" customFormat="1" ht="12.95" customHeight="1"/>
    <row r="107" s="2" customFormat="1" ht="12.95" customHeight="1"/>
    <row r="108" s="2" customFormat="1" ht="12.95" customHeight="1"/>
    <row r="109" s="2" customFormat="1" ht="12.95" customHeight="1"/>
    <row r="110" s="2" customFormat="1" ht="12.95" customHeight="1"/>
    <row r="111" s="2" customFormat="1" ht="12.95" customHeight="1"/>
    <row r="112" s="2" customFormat="1" ht="12.95" customHeight="1"/>
    <row r="113" s="2" customFormat="1" ht="12.95" customHeight="1"/>
    <row r="114" s="2" customFormat="1" ht="12.95" customHeight="1"/>
    <row r="115" s="2" customFormat="1" ht="12.95" customHeight="1"/>
    <row r="116" s="2" customFormat="1" ht="12.95" customHeight="1"/>
    <row r="117" s="2" customFormat="1" ht="12.95" customHeight="1"/>
    <row r="118" s="2" customFormat="1" ht="12.95" customHeight="1"/>
    <row r="119" s="2" customFormat="1" ht="12.95" customHeight="1"/>
    <row r="120" s="2" customFormat="1" ht="12.95" customHeight="1"/>
    <row r="121" s="2" customFormat="1" ht="12.95" customHeight="1"/>
    <row r="122" s="2" customFormat="1" ht="12.95" customHeight="1"/>
    <row r="123" s="2" customFormat="1" ht="12.95" customHeight="1"/>
    <row r="124" s="2" customFormat="1" ht="12.95" customHeight="1"/>
    <row r="125" s="2" customFormat="1" ht="12.95" customHeight="1"/>
    <row r="126" s="2" customFormat="1" ht="12.95" customHeight="1"/>
    <row r="127" s="2" customFormat="1" ht="12.95" customHeight="1"/>
    <row r="128" s="2" customFormat="1" ht="12.95" customHeight="1"/>
    <row r="129" s="2" customFormat="1" ht="12.95" customHeight="1"/>
    <row r="130" s="2" customFormat="1" ht="12.95" customHeight="1"/>
    <row r="131" s="2" customFormat="1" ht="12.95" customHeight="1"/>
    <row r="132" s="2" customFormat="1" ht="12.95" customHeight="1"/>
    <row r="133" s="2" customFormat="1" ht="12.95" customHeight="1"/>
    <row r="134" s="2" customFormat="1" ht="12.95" customHeight="1"/>
    <row r="135" s="2" customFormat="1" ht="12.95" customHeight="1"/>
    <row r="136" s="2" customFormat="1" ht="12.95" customHeight="1"/>
    <row r="137" s="2" customFormat="1" ht="12.95" customHeight="1"/>
    <row r="138" s="2" customFormat="1" ht="12.95" customHeight="1"/>
    <row r="139" s="2" customFormat="1" ht="12.95" customHeight="1"/>
    <row r="140" s="2" customFormat="1" ht="12.95" customHeight="1"/>
    <row r="141" s="2" customFormat="1" ht="12.95" customHeight="1"/>
    <row r="142" s="2" customFormat="1" ht="12.95" customHeight="1"/>
    <row r="143" s="2" customFormat="1" ht="12.95" customHeight="1"/>
    <row r="144" s="2" customFormat="1" ht="12.95" customHeight="1"/>
    <row r="145" s="2" customFormat="1" ht="12.95" customHeight="1"/>
    <row r="146" s="2" customFormat="1" ht="12.95" customHeight="1"/>
    <row r="147" s="2" customFormat="1" ht="12.95" customHeight="1"/>
    <row r="148" s="2" customFormat="1" ht="12.95" customHeight="1"/>
    <row r="149" s="2" customFormat="1" ht="12.95" customHeight="1"/>
    <row r="150" s="2" customFormat="1" ht="12.95" customHeight="1"/>
    <row r="151" s="2" customFormat="1" ht="12.95" customHeight="1"/>
    <row r="152" s="2" customFormat="1" ht="12.95" customHeight="1"/>
    <row r="153" s="2" customFormat="1" ht="12.95" customHeight="1"/>
    <row r="154" s="2" customFormat="1" ht="12.95" customHeight="1"/>
    <row r="155" s="2" customFormat="1" ht="12.95" customHeight="1"/>
    <row r="156" s="2" customFormat="1" ht="12.95" customHeight="1"/>
    <row r="157" s="2" customFormat="1" ht="12.95" customHeight="1"/>
    <row r="158" s="2" customFormat="1" ht="12.95" customHeight="1"/>
    <row r="159" s="2" customFormat="1" ht="12.95" customHeight="1"/>
    <row r="160" s="2" customFormat="1" ht="12.95" customHeight="1"/>
    <row r="161" s="2" customFormat="1" ht="12.95" customHeight="1"/>
    <row r="162" s="2" customFormat="1" ht="12.95" customHeight="1"/>
    <row r="163" s="2" customFormat="1" ht="12.95" customHeight="1"/>
    <row r="164" s="2" customFormat="1" ht="12.95" customHeight="1"/>
    <row r="165" s="2" customFormat="1" ht="12.95" customHeight="1"/>
    <row r="166" s="2" customFormat="1" ht="12.95" customHeight="1"/>
    <row r="167" s="2" customFormat="1" ht="12.95" customHeight="1"/>
    <row r="168" s="2" customFormat="1" ht="12.95" customHeight="1"/>
    <row r="169" s="2" customFormat="1" ht="12.95" customHeight="1"/>
    <row r="170" s="2" customFormat="1" ht="12.95" customHeight="1"/>
    <row r="171" s="2" customFormat="1" ht="12.95" customHeight="1"/>
    <row r="172" s="2" customFormat="1" ht="12.95" customHeight="1"/>
    <row r="173" s="2" customFormat="1" ht="12.95" customHeight="1"/>
    <row r="174" s="2" customFormat="1" ht="12.95" customHeight="1"/>
    <row r="175" s="2" customFormat="1" ht="12.95" customHeight="1"/>
    <row r="176" s="2" customFormat="1" ht="12.95" customHeight="1"/>
    <row r="177" s="2" customFormat="1" ht="12.95" customHeight="1"/>
    <row r="178" s="2" customFormat="1" ht="12.95" customHeight="1"/>
    <row r="179" s="2" customFormat="1" ht="12.95" customHeight="1"/>
    <row r="180" s="2" customFormat="1" ht="12.95" customHeight="1"/>
    <row r="181" s="2" customFormat="1" ht="12.95" customHeight="1"/>
    <row r="182" s="2" customFormat="1" ht="12.95" customHeight="1"/>
    <row r="183" s="2" customFormat="1" ht="12.95" customHeight="1"/>
    <row r="184" s="2" customFormat="1" ht="12.95" customHeight="1"/>
    <row r="185" s="2" customFormat="1" ht="12.95" customHeight="1"/>
    <row r="186" s="2" customFormat="1" ht="12.95" customHeight="1"/>
    <row r="187" s="2" customFormat="1" ht="12.95" customHeight="1"/>
    <row r="188" s="2" customFormat="1" ht="12.95" customHeight="1"/>
    <row r="189" s="2" customFormat="1" ht="12.95" customHeight="1"/>
    <row r="190" s="2" customFormat="1" ht="12.95" customHeight="1"/>
    <row r="191" s="2" customFormat="1" ht="12.95" customHeight="1"/>
    <row r="192" s="2" customFormat="1" ht="12.95" customHeight="1"/>
    <row r="193" s="2" customFormat="1" ht="12.95" customHeight="1"/>
    <row r="194" s="2" customFormat="1" ht="12.95" customHeight="1"/>
    <row r="195" s="2" customFormat="1" ht="12.95" customHeight="1"/>
    <row r="196" s="2" customFormat="1" ht="12.95" customHeight="1"/>
    <row r="197" s="2" customFormat="1" ht="12.95" customHeight="1"/>
    <row r="198" s="2" customFormat="1" ht="12.95" customHeight="1"/>
    <row r="199" s="2" customFormat="1" ht="12.95" customHeight="1"/>
    <row r="200" s="2" customFormat="1" ht="12.95" customHeight="1"/>
    <row r="201" s="2" customFormat="1" ht="12.95" customHeight="1"/>
    <row r="202" s="2" customFormat="1" ht="12.95" customHeight="1"/>
    <row r="203" s="2" customFormat="1" ht="12.95" customHeight="1"/>
    <row r="204" s="2" customFormat="1" ht="12.95" customHeight="1"/>
    <row r="205" s="2" customFormat="1" ht="12.95" customHeight="1"/>
    <row r="206" s="2" customFormat="1" ht="12.95" customHeight="1"/>
    <row r="207" s="2" customFormat="1" ht="12.95" customHeight="1"/>
    <row r="208" s="2" customFormat="1" ht="12.95" customHeight="1"/>
    <row r="209" s="2" customFormat="1" ht="12.95" customHeight="1"/>
    <row r="210" s="2" customFormat="1" ht="12.95" customHeight="1"/>
    <row r="211" s="2" customFormat="1" ht="12.95" customHeight="1"/>
    <row r="212" s="2" customFormat="1" ht="12.95" customHeight="1"/>
    <row r="213" s="2" customFormat="1" ht="12.95" customHeight="1"/>
    <row r="214" s="2" customFormat="1" ht="12.95" customHeight="1"/>
    <row r="215" s="2" customFormat="1" ht="12.95" customHeight="1"/>
    <row r="216" s="2" customFormat="1" ht="12.95" customHeight="1"/>
    <row r="217" s="2" customFormat="1" ht="12.95" customHeight="1"/>
    <row r="218" s="2" customFormat="1" ht="12.95" customHeight="1"/>
    <row r="219" s="2" customFormat="1" ht="12.95" customHeight="1"/>
    <row r="220" s="2" customFormat="1" ht="12.95" customHeight="1"/>
    <row r="221" s="2" customFormat="1" ht="12.95" customHeight="1"/>
    <row r="222" s="2" customFormat="1" ht="12.95" customHeight="1"/>
    <row r="223" s="2" customFormat="1" ht="12.95" customHeight="1"/>
    <row r="224" s="2" customFormat="1" ht="12.95" customHeight="1"/>
    <row r="225" s="2" customFormat="1" ht="12.95" customHeight="1"/>
    <row r="226" s="2" customFormat="1" ht="12.95" customHeight="1"/>
    <row r="227" s="2" customFormat="1" ht="12.95" customHeight="1"/>
    <row r="228" s="2" customFormat="1" ht="12.95" customHeight="1"/>
    <row r="229" s="2" customFormat="1" ht="12.95" customHeight="1"/>
    <row r="230" s="2" customFormat="1" ht="12.95" customHeight="1"/>
    <row r="231" s="2" customFormat="1" ht="12.95" customHeight="1"/>
    <row r="232" s="2" customFormat="1" ht="12.95" customHeight="1"/>
    <row r="233" s="2" customFormat="1" ht="12.95" customHeight="1"/>
    <row r="234" s="2" customFormat="1" ht="12.95" customHeight="1"/>
    <row r="235" s="2" customFormat="1" ht="12.95" customHeight="1"/>
    <row r="236" s="2" customFormat="1" ht="12.95" customHeight="1"/>
    <row r="237" s="2" customFormat="1" ht="12.95" customHeight="1"/>
    <row r="238" s="2" customFormat="1" ht="12.95" customHeight="1"/>
    <row r="239" s="2" customFormat="1" ht="12.95" customHeight="1"/>
    <row r="240" s="2" customFormat="1" ht="12.95" customHeight="1"/>
    <row r="241" s="2" customFormat="1" ht="12.95" customHeight="1"/>
    <row r="242" s="2" customFormat="1" ht="12.95" customHeight="1"/>
    <row r="243" s="2" customFormat="1" ht="12.95" customHeight="1"/>
    <row r="244" s="2" customFormat="1" ht="12.95" customHeight="1"/>
    <row r="245" s="2" customFormat="1" ht="12.95" customHeight="1"/>
    <row r="246" s="2" customFormat="1" ht="12.95" customHeight="1"/>
    <row r="247" s="2" customFormat="1" ht="12.95" customHeight="1"/>
    <row r="248" s="2" customFormat="1" ht="12.95" customHeight="1"/>
    <row r="249" s="2" customFormat="1" ht="12.95" customHeight="1"/>
    <row r="250" s="2" customFormat="1" ht="12.95" customHeight="1"/>
    <row r="251" s="2" customFormat="1" ht="12.95" customHeight="1"/>
    <row r="252" s="2" customFormat="1" ht="12.95" customHeight="1"/>
    <row r="253" s="2" customFormat="1" ht="12.95" customHeight="1"/>
    <row r="254" s="2" customFormat="1" ht="12.95" customHeight="1"/>
    <row r="255" s="2" customFormat="1" ht="12.95" customHeight="1"/>
    <row r="256" s="2" customFormat="1" ht="12.95" customHeight="1"/>
    <row r="257" s="2" customFormat="1" ht="12.95" customHeight="1"/>
    <row r="258" s="2" customFormat="1" ht="12.95" customHeight="1"/>
    <row r="259" s="2" customFormat="1" ht="12.95" customHeight="1"/>
    <row r="260" s="2" customFormat="1" ht="12.95" customHeight="1"/>
    <row r="261" s="2" customFormat="1" ht="12.95" customHeight="1"/>
    <row r="262" s="2" customFormat="1" ht="12.95" customHeight="1"/>
    <row r="263" s="2" customFormat="1" ht="12.95" customHeight="1"/>
    <row r="264" s="2" customFormat="1" ht="12.95" customHeight="1"/>
    <row r="265" s="2" customFormat="1" ht="12.95" customHeight="1"/>
    <row r="266" s="2" customFormat="1" ht="12.95" customHeight="1"/>
    <row r="267" s="2" customFormat="1" ht="12.95" customHeight="1"/>
    <row r="268" s="2" customFormat="1" ht="12.95" customHeight="1"/>
    <row r="269" s="2" customFormat="1" ht="12.95" customHeight="1"/>
    <row r="270" s="2" customFormat="1" ht="12.95" customHeight="1"/>
    <row r="271" s="2" customFormat="1" ht="12.95" customHeight="1"/>
    <row r="272" s="2" customFormat="1" ht="12.95" customHeight="1"/>
    <row r="273" s="2" customFormat="1" ht="12.95" customHeight="1"/>
    <row r="274" s="2" customFormat="1" ht="12.95" customHeight="1"/>
    <row r="275" s="2" customFormat="1" ht="12.95" customHeight="1"/>
    <row r="276" s="2" customFormat="1" ht="12.95" customHeight="1"/>
    <row r="277" s="2" customFormat="1" ht="12.95" customHeight="1"/>
    <row r="278" s="2" customFormat="1" ht="12.95" customHeight="1"/>
    <row r="279" s="2" customFormat="1" ht="12.95" customHeight="1"/>
    <row r="280" s="2" customFormat="1" ht="12.95" customHeight="1"/>
    <row r="281" s="2" customFormat="1" ht="12.95" customHeight="1"/>
    <row r="282" s="2" customFormat="1" ht="12.95" customHeight="1"/>
    <row r="283" s="2" customFormat="1" ht="12.95" customHeight="1"/>
    <row r="284" s="2" customFormat="1" ht="12.95" customHeight="1"/>
    <row r="285" s="2" customFormat="1" ht="12.95" customHeight="1"/>
    <row r="286" s="2" customFormat="1" ht="12.95" customHeight="1"/>
    <row r="287" s="2" customFormat="1" ht="12.95" customHeight="1"/>
    <row r="288" s="2" customFormat="1" ht="12.95" customHeight="1"/>
    <row r="289" s="2" customFormat="1" ht="12.95" customHeight="1"/>
    <row r="290" s="2" customFormat="1" ht="12.95" customHeight="1"/>
    <row r="291" s="2" customFormat="1" ht="12.95" customHeight="1"/>
    <row r="292" s="2" customFormat="1" ht="12.95" customHeight="1"/>
    <row r="293" s="2" customFormat="1" ht="12.95" customHeight="1"/>
    <row r="294" s="2" customFormat="1" ht="12.95" customHeight="1"/>
    <row r="295" s="2" customFormat="1" ht="12.95" customHeight="1"/>
    <row r="296" s="2" customFormat="1" ht="12.95" customHeight="1"/>
    <row r="297" s="2" customFormat="1" ht="12.95" customHeight="1"/>
    <row r="298" s="2" customFormat="1" ht="12.95" customHeight="1"/>
    <row r="299" s="2" customFormat="1" ht="12.95" customHeight="1"/>
    <row r="300" s="2" customFormat="1" ht="12.95" customHeight="1"/>
    <row r="301" s="2" customFormat="1" ht="12.95" customHeight="1"/>
    <row r="302" s="2" customFormat="1" ht="12.95" customHeight="1"/>
    <row r="303" s="2" customFormat="1" ht="12.95" customHeight="1"/>
    <row r="304" s="2" customFormat="1" ht="12.95" customHeight="1"/>
    <row r="305" s="2" customFormat="1" ht="12.95" customHeight="1"/>
    <row r="306" s="2" customFormat="1" ht="12.95" customHeight="1"/>
    <row r="307" s="2" customFormat="1" ht="12.95" customHeight="1"/>
    <row r="308" s="2" customFormat="1" ht="12.95" customHeight="1"/>
    <row r="309" s="2" customFormat="1" ht="12.95" customHeight="1"/>
    <row r="310" s="2" customFormat="1" ht="12.95" customHeight="1"/>
    <row r="311" s="2" customFormat="1" ht="12.95" customHeight="1"/>
    <row r="312" s="2" customFormat="1" ht="12.95" customHeight="1"/>
    <row r="313" s="2" customFormat="1" ht="12.95" customHeight="1"/>
    <row r="314" s="2" customFormat="1" ht="12.95" customHeight="1"/>
    <row r="315" s="2" customFormat="1" ht="12.95" customHeight="1"/>
    <row r="316" s="2" customFormat="1" ht="12.95" customHeight="1"/>
    <row r="317" s="2" customFormat="1" ht="12.95" customHeight="1"/>
    <row r="318" s="2" customFormat="1" ht="12.95" customHeight="1"/>
    <row r="319" s="2" customFormat="1" ht="12.95" customHeight="1"/>
    <row r="320" s="2" customFormat="1" ht="12.95" customHeight="1"/>
    <row r="321" s="2" customFormat="1" ht="12.95" customHeight="1"/>
    <row r="322" s="2" customFormat="1" ht="12.95" customHeight="1"/>
    <row r="323" s="2" customFormat="1" ht="12.95" customHeight="1"/>
    <row r="324" s="2" customFormat="1" ht="12.95" customHeight="1"/>
    <row r="325" s="2" customFormat="1" ht="12.95" customHeight="1"/>
    <row r="326" s="2" customFormat="1" ht="12.95" customHeight="1"/>
    <row r="327" s="2" customFormat="1" ht="12.95" customHeight="1"/>
    <row r="328" s="2" customFormat="1" ht="12.95" customHeight="1"/>
    <row r="329" s="2" customFormat="1" ht="12.95" customHeight="1"/>
    <row r="330" s="2" customFormat="1" ht="12.95" customHeight="1"/>
    <row r="331" s="2" customFormat="1" ht="12.95" customHeight="1"/>
    <row r="332" s="2" customFormat="1" ht="12.95" customHeight="1"/>
    <row r="333" s="2" customFormat="1" ht="12.95" customHeight="1"/>
    <row r="334" s="2" customFormat="1" ht="12.95" customHeight="1"/>
    <row r="335" s="2" customFormat="1" ht="12.95" customHeight="1"/>
    <row r="336" s="2" customFormat="1" ht="12.95" customHeight="1"/>
    <row r="337" s="2" customFormat="1" ht="12.95" customHeight="1"/>
    <row r="338" s="2" customFormat="1" ht="12.95" customHeight="1"/>
    <row r="339" s="2" customFormat="1" ht="12.95" customHeight="1"/>
    <row r="340" s="2" customFormat="1" ht="12.95" customHeight="1"/>
    <row r="341" s="2" customFormat="1" ht="12.95" customHeight="1"/>
    <row r="342" s="2" customFormat="1" ht="12.95" customHeight="1"/>
    <row r="343" s="2" customFormat="1" ht="12.95" customHeight="1"/>
    <row r="344" s="2" customFormat="1" ht="12.95" customHeight="1"/>
    <row r="345" s="2" customFormat="1" ht="12.95" customHeight="1"/>
    <row r="346" s="2" customFormat="1" ht="12.95" customHeight="1"/>
    <row r="347" s="2" customFormat="1" ht="12.95" customHeight="1"/>
    <row r="348" s="2" customFormat="1" ht="12.95" customHeight="1"/>
    <row r="349" s="2" customFormat="1" ht="12.95" customHeight="1"/>
    <row r="350" s="2" customFormat="1" ht="12.95" customHeight="1"/>
    <row r="351" s="2" customFormat="1" ht="12.95" customHeight="1"/>
    <row r="352" s="2" customFormat="1" ht="12.95" customHeight="1"/>
    <row r="353" s="2" customFormat="1" ht="12.95" customHeight="1"/>
    <row r="354" s="2" customFormat="1" ht="12.95" customHeight="1"/>
    <row r="355" s="2" customFormat="1" ht="12.95" customHeight="1"/>
    <row r="356" s="2" customFormat="1" ht="12.95" customHeight="1"/>
    <row r="357" s="2" customFormat="1" ht="12.95" customHeight="1"/>
    <row r="358" s="2" customFormat="1" ht="12.95" customHeight="1"/>
    <row r="359" s="2" customFormat="1" ht="12.95" customHeight="1"/>
    <row r="360" s="2" customFormat="1" ht="12.95" customHeight="1"/>
    <row r="361" s="2" customFormat="1" ht="12.95" customHeight="1"/>
    <row r="362" s="2" customFormat="1" ht="12.95" customHeight="1"/>
    <row r="363" s="2" customFormat="1" ht="12.95" customHeight="1"/>
    <row r="364" s="2" customFormat="1" ht="12.95" customHeight="1"/>
    <row r="365" s="2" customFormat="1" ht="12.95" customHeight="1"/>
    <row r="366" s="2" customFormat="1" ht="12.95" customHeight="1"/>
    <row r="367" s="2" customFormat="1" ht="12.95" customHeight="1"/>
    <row r="368" s="2" customFormat="1" ht="12.95" customHeight="1"/>
    <row r="369" s="2" customFormat="1" ht="12.95" customHeight="1"/>
    <row r="370" s="2" customFormat="1" ht="12.95" customHeight="1"/>
    <row r="371" s="2" customFormat="1" ht="12.95" customHeight="1"/>
    <row r="372" s="2" customFormat="1" ht="12.95" customHeight="1"/>
    <row r="373" s="2" customFormat="1" ht="12.95" customHeight="1"/>
    <row r="374" s="2" customFormat="1" ht="12.95" customHeight="1"/>
    <row r="375" s="2" customFormat="1" ht="12.95" customHeight="1"/>
    <row r="376" s="2" customFormat="1" ht="12.95" customHeight="1"/>
    <row r="377" s="2" customFormat="1" ht="12.95" customHeight="1"/>
    <row r="378" s="2" customFormat="1" ht="12.95" customHeight="1"/>
    <row r="379" s="2" customFormat="1" ht="12.95" customHeight="1"/>
    <row r="380" s="2" customFormat="1" ht="12.95" customHeight="1"/>
    <row r="381" s="2" customFormat="1" ht="12.95" customHeight="1"/>
    <row r="382" s="2" customFormat="1" ht="12.95" customHeight="1"/>
    <row r="383" s="2" customFormat="1" ht="12.95" customHeight="1"/>
    <row r="384" s="2" customFormat="1" ht="12.95" customHeight="1"/>
    <row r="385" s="2" customFormat="1" ht="12.95" customHeight="1"/>
    <row r="386" s="2" customFormat="1" ht="12.95" customHeight="1"/>
    <row r="387" s="2" customFormat="1" ht="12.95" customHeight="1"/>
    <row r="388" s="2" customFormat="1" ht="12.95" customHeight="1"/>
    <row r="389" s="2" customFormat="1" ht="12.95" customHeight="1"/>
    <row r="390" s="2" customFormat="1" ht="12.95" customHeight="1"/>
    <row r="391" s="2" customFormat="1" ht="12.95" customHeight="1"/>
    <row r="392" s="2" customFormat="1" ht="12.95" customHeight="1"/>
    <row r="393" s="2" customFormat="1" ht="12.95" customHeight="1"/>
    <row r="394" s="2" customFormat="1" ht="12.95" customHeight="1"/>
    <row r="395" s="2" customFormat="1" ht="12.95" customHeight="1"/>
    <row r="396" s="2" customFormat="1" ht="12.95" customHeight="1"/>
    <row r="397" s="2" customFormat="1" ht="12.95" customHeight="1"/>
    <row r="398" s="2" customFormat="1" ht="12.95" customHeight="1"/>
    <row r="399" s="2" customFormat="1" ht="12.95" customHeight="1"/>
    <row r="400" s="2" customFormat="1" ht="12.95" customHeight="1"/>
    <row r="401" s="2" customFormat="1" ht="12.95" customHeight="1"/>
    <row r="402" s="2" customFormat="1" ht="12.95" customHeight="1"/>
    <row r="403" s="2" customFormat="1" ht="12.95" customHeight="1"/>
    <row r="404" s="2" customFormat="1" ht="12.95" customHeight="1"/>
    <row r="405" s="2" customFormat="1" ht="12.95" customHeight="1"/>
    <row r="406" s="2" customFormat="1" ht="12.95" customHeight="1"/>
    <row r="407" s="2" customFormat="1" ht="12.95" customHeight="1"/>
    <row r="408" s="2" customFormat="1" ht="12.95" customHeight="1"/>
    <row r="409" s="2" customFormat="1" ht="12.95" customHeight="1"/>
    <row r="410" s="2" customFormat="1" ht="12.95" customHeight="1"/>
    <row r="411" s="2" customFormat="1" ht="12.95" customHeight="1"/>
    <row r="412" s="2" customFormat="1" ht="12.95" customHeight="1"/>
    <row r="413" s="2" customFormat="1" ht="12.95" customHeight="1"/>
    <row r="414" s="2" customFormat="1" ht="12.95" customHeight="1"/>
    <row r="415" s="2" customFormat="1" ht="12.95" customHeight="1"/>
    <row r="416" s="2" customFormat="1" ht="12.95" customHeight="1"/>
    <row r="417" s="2" customFormat="1" ht="12.95" customHeight="1"/>
    <row r="418" s="2" customFormat="1" ht="12.95" customHeight="1"/>
    <row r="419" s="2" customFormat="1" ht="12.95" customHeight="1"/>
    <row r="420" s="2" customFormat="1" ht="12.95" customHeight="1"/>
    <row r="421" s="2" customFormat="1" ht="12.95" customHeight="1"/>
    <row r="422" s="2" customFormat="1" ht="12.95" customHeight="1"/>
    <row r="423" s="2" customFormat="1" ht="12.95" customHeight="1"/>
    <row r="424" s="2" customFormat="1" ht="12.95" customHeight="1"/>
    <row r="425" s="2" customFormat="1" ht="12.95" customHeight="1"/>
    <row r="426" s="2" customFormat="1" ht="12.95" customHeight="1"/>
    <row r="427" s="2" customFormat="1" ht="12.95" customHeight="1"/>
    <row r="428" s="2" customFormat="1" ht="12.95" customHeight="1"/>
    <row r="429" s="2" customFormat="1" ht="12.95" customHeight="1"/>
    <row r="430" s="2" customFormat="1" ht="12.95" customHeight="1"/>
    <row r="431" s="2" customFormat="1" ht="12.95" customHeight="1"/>
    <row r="432" s="2" customFormat="1" ht="12.95" customHeight="1"/>
    <row r="433" s="2" customFormat="1" ht="12.95" customHeight="1"/>
    <row r="434" s="2" customFormat="1" ht="12.95" customHeight="1"/>
    <row r="435" s="2" customFormat="1" ht="12.95" customHeight="1"/>
    <row r="436" s="2" customFormat="1" ht="12.95" customHeight="1"/>
    <row r="437" s="2" customFormat="1" ht="12.95" customHeight="1"/>
    <row r="438" s="2" customFormat="1" ht="12.95" customHeight="1"/>
    <row r="439" s="2" customFormat="1" ht="12.95" customHeight="1"/>
    <row r="440" s="2" customFormat="1" ht="12.95" customHeight="1"/>
    <row r="441" s="2" customFormat="1" ht="12.95" customHeight="1"/>
    <row r="442" s="2" customFormat="1" ht="12.95" customHeight="1"/>
    <row r="443" s="2" customFormat="1" ht="12.95" customHeight="1"/>
    <row r="444" s="2" customFormat="1" ht="12.95" customHeight="1"/>
    <row r="445" s="2" customFormat="1" ht="12.95" customHeight="1"/>
    <row r="446" s="2" customFormat="1" ht="12.95" customHeight="1"/>
    <row r="447" s="2" customFormat="1" ht="12.95" customHeight="1"/>
    <row r="448" s="2" customFormat="1" ht="12.95" customHeight="1"/>
    <row r="449" s="2" customFormat="1" ht="12.95" customHeight="1"/>
    <row r="450" s="2" customFormat="1" ht="12.95" customHeight="1"/>
    <row r="451" s="2" customFormat="1" ht="12.95" customHeight="1"/>
    <row r="452" s="2" customFormat="1" ht="12.95" customHeight="1"/>
    <row r="453" s="2" customFormat="1" ht="12.95" customHeight="1"/>
    <row r="454" s="2" customFormat="1" ht="12.95" customHeight="1"/>
    <row r="455" s="2" customFormat="1" ht="12.95" customHeight="1"/>
    <row r="456" s="2" customFormat="1" ht="12.95" customHeight="1"/>
    <row r="457" s="2" customFormat="1" ht="12.95" customHeight="1"/>
    <row r="458" s="2" customFormat="1" ht="12.95" customHeight="1"/>
    <row r="459" s="2" customFormat="1" ht="12.95" customHeight="1"/>
    <row r="460" s="2" customFormat="1" ht="12.95" customHeight="1"/>
    <row r="461" s="2" customFormat="1" ht="12.95" customHeight="1"/>
    <row r="462" s="2" customFormat="1" ht="12.95" customHeight="1"/>
    <row r="463" s="2" customFormat="1" ht="12.95" customHeight="1"/>
    <row r="464" s="2" customFormat="1" ht="12.95" customHeight="1"/>
    <row r="465" s="2" customFormat="1" ht="12.95" customHeight="1"/>
    <row r="466" s="2" customFormat="1" ht="12.95" customHeight="1"/>
  </sheetData>
  <phoneticPr fontId="8" type="noConversion"/>
  <hyperlinks>
    <hyperlink ref="H64903" r:id="rId1" display="http://vsolj.cetus-net.org/bulletin.html"/>
    <hyperlink ref="H64896" r:id="rId2" display="https://www.aavso.org/ejaavso"/>
    <hyperlink ref="I64903" r:id="rId3" display="http://vsolj.cetus-net.org/bulletin.html"/>
    <hyperlink ref="AQ58554" r:id="rId4" display="http://cdsbib.u-strasbg.fr/cgi-bin/cdsbib?1990RMxAA..21..381G"/>
    <hyperlink ref="H64900" r:id="rId5" display="https://www.aavso.org/ejaavso"/>
    <hyperlink ref="AP5918" r:id="rId6" display="http://cdsbib.u-strasbg.fr/cgi-bin/cdsbib?1990RMxAA..21..381G"/>
    <hyperlink ref="AP5921" r:id="rId7" display="http://cdsbib.u-strasbg.fr/cgi-bin/cdsbib?1990RMxAA..21..381G"/>
    <hyperlink ref="AP5919" r:id="rId8" display="http://cdsbib.u-strasbg.fr/cgi-bin/cdsbib?1990RMxAA..21..381G"/>
    <hyperlink ref="AP5903" r:id="rId9" display="http://cdsbib.u-strasbg.fr/cgi-bin/cdsbib?1990RMxAA..21..381G"/>
    <hyperlink ref="AQ6132" r:id="rId10" display="http://cdsbib.u-strasbg.fr/cgi-bin/cdsbib?1990RMxAA..21..381G"/>
    <hyperlink ref="AQ6136" r:id="rId11" display="http://cdsbib.u-strasbg.fr/cgi-bin/cdsbib?1990RMxAA..21..381G"/>
    <hyperlink ref="AQ280" r:id="rId12" display="http://cdsbib.u-strasbg.fr/cgi-bin/cdsbib?1990RMxAA..21..381G"/>
    <hyperlink ref="I3024" r:id="rId13" display="http://vsolj.cetus-net.org/bulletin.html"/>
    <hyperlink ref="H3024" r:id="rId14" display="http://vsolj.cetus-net.org/bulletin.html"/>
    <hyperlink ref="AQ941" r:id="rId15" display="http://cdsbib.u-strasbg.fr/cgi-bin/cdsbib?1990RMxAA..21..381G"/>
    <hyperlink ref="AQ940" r:id="rId16" display="http://cdsbib.u-strasbg.fr/cgi-bin/cdsbib?1990RMxAA..21..381G"/>
    <hyperlink ref="AP4194" r:id="rId17" display="http://cdsbib.u-strasbg.fr/cgi-bin/cdsbib?1990RMxAA..21..381G"/>
    <hyperlink ref="AP4212" r:id="rId18" display="http://cdsbib.u-strasbg.fr/cgi-bin/cdsbib?1990RMxAA..21..381G"/>
    <hyperlink ref="AP4213" r:id="rId19" display="http://cdsbib.u-strasbg.fr/cgi-bin/cdsbib?1990RMxAA..21..381G"/>
    <hyperlink ref="AP420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2024-01-13T06:15:55Z</dcterms:modified>
</cp:coreProperties>
</file>