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4FC8425-7368-48D7-9482-CD32F8BD001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84" i="1" l="1"/>
  <c r="F84" i="1"/>
  <c r="G84" i="1"/>
  <c r="K84" i="1"/>
  <c r="E66" i="1"/>
  <c r="F66" i="1"/>
  <c r="G66" i="1"/>
  <c r="E65" i="1"/>
  <c r="F65" i="1"/>
  <c r="G65" i="1"/>
  <c r="K65" i="1"/>
  <c r="E68" i="1"/>
  <c r="F68" i="1"/>
  <c r="G68" i="1"/>
  <c r="K68" i="1"/>
  <c r="E74" i="1"/>
  <c r="F74" i="1"/>
  <c r="G74" i="1"/>
  <c r="K74" i="1"/>
  <c r="E75" i="1"/>
  <c r="F75" i="1"/>
  <c r="G75" i="1"/>
  <c r="J75" i="1"/>
  <c r="E76" i="1"/>
  <c r="F76" i="1"/>
  <c r="G76" i="1"/>
  <c r="K76" i="1"/>
  <c r="E81" i="1"/>
  <c r="F81" i="1"/>
  <c r="G81" i="1"/>
  <c r="K81" i="1"/>
  <c r="E80" i="1"/>
  <c r="F80" i="1"/>
  <c r="G80" i="1"/>
  <c r="E82" i="1"/>
  <c r="F82" i="1"/>
  <c r="G82" i="1"/>
  <c r="E83" i="1"/>
  <c r="F83" i="1"/>
  <c r="G83" i="1"/>
  <c r="J83" i="1"/>
  <c r="E67" i="1"/>
  <c r="F67" i="1"/>
  <c r="G67" i="1"/>
  <c r="K67" i="1"/>
  <c r="E69" i="1"/>
  <c r="F69" i="1"/>
  <c r="G69" i="1"/>
  <c r="E70" i="1"/>
  <c r="F70" i="1"/>
  <c r="G70" i="1"/>
  <c r="K70" i="1"/>
  <c r="E71" i="1"/>
  <c r="F71" i="1"/>
  <c r="G71" i="1"/>
  <c r="K71" i="1"/>
  <c r="E72" i="1"/>
  <c r="F72" i="1"/>
  <c r="G72" i="1"/>
  <c r="K72" i="1"/>
  <c r="E73" i="1"/>
  <c r="F73" i="1"/>
  <c r="G73" i="1"/>
  <c r="E77" i="1"/>
  <c r="F77" i="1"/>
  <c r="G77" i="1"/>
  <c r="E78" i="1"/>
  <c r="F78" i="1"/>
  <c r="G78" i="1"/>
  <c r="K78" i="1"/>
  <c r="E79" i="1"/>
  <c r="F79" i="1"/>
  <c r="G79" i="1"/>
  <c r="K79" i="1"/>
  <c r="P84" i="1"/>
  <c r="D9" i="1"/>
  <c r="C9" i="1"/>
  <c r="P83" i="1"/>
  <c r="J82" i="1"/>
  <c r="P82" i="1"/>
  <c r="P80" i="1"/>
  <c r="J80" i="1"/>
  <c r="P79" i="1"/>
  <c r="E62" i="1"/>
  <c r="F62" i="1"/>
  <c r="G62" i="1"/>
  <c r="I62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I37" i="1"/>
  <c r="E38" i="1"/>
  <c r="F38" i="1"/>
  <c r="G38" i="1"/>
  <c r="H38" i="1"/>
  <c r="E39" i="1"/>
  <c r="F39" i="1"/>
  <c r="G39" i="1"/>
  <c r="H39" i="1"/>
  <c r="E40" i="1"/>
  <c r="F40" i="1"/>
  <c r="G40" i="1"/>
  <c r="I40" i="1"/>
  <c r="E41" i="1"/>
  <c r="F41" i="1"/>
  <c r="G41" i="1"/>
  <c r="I41" i="1"/>
  <c r="E42" i="1"/>
  <c r="F42" i="1"/>
  <c r="G42" i="1"/>
  <c r="I42" i="1"/>
  <c r="E43" i="1"/>
  <c r="F43" i="1"/>
  <c r="G43" i="1"/>
  <c r="I43" i="1"/>
  <c r="E44" i="1"/>
  <c r="F44" i="1"/>
  <c r="G44" i="1"/>
  <c r="I44" i="1"/>
  <c r="E45" i="1"/>
  <c r="F45" i="1"/>
  <c r="G45" i="1"/>
  <c r="I45" i="1"/>
  <c r="E46" i="1"/>
  <c r="F46" i="1"/>
  <c r="G46" i="1"/>
  <c r="J46" i="1"/>
  <c r="E47" i="1"/>
  <c r="F47" i="1"/>
  <c r="G47" i="1"/>
  <c r="J47" i="1"/>
  <c r="E48" i="1"/>
  <c r="F48" i="1"/>
  <c r="G48" i="1"/>
  <c r="J48" i="1"/>
  <c r="E49" i="1"/>
  <c r="F49" i="1"/>
  <c r="G49" i="1"/>
  <c r="J49" i="1"/>
  <c r="E50" i="1"/>
  <c r="F50" i="1"/>
  <c r="G50" i="1"/>
  <c r="J50" i="1"/>
  <c r="E51" i="1"/>
  <c r="F51" i="1"/>
  <c r="G51" i="1"/>
  <c r="J51" i="1"/>
  <c r="E52" i="1"/>
  <c r="F52" i="1"/>
  <c r="G52" i="1"/>
  <c r="I52" i="1"/>
  <c r="E53" i="1"/>
  <c r="F53" i="1"/>
  <c r="G53" i="1"/>
  <c r="I53" i="1"/>
  <c r="E54" i="1"/>
  <c r="F54" i="1"/>
  <c r="G54" i="1"/>
  <c r="I54" i="1"/>
  <c r="E55" i="1"/>
  <c r="F55" i="1"/>
  <c r="G55" i="1"/>
  <c r="I55" i="1"/>
  <c r="E56" i="1"/>
  <c r="F56" i="1"/>
  <c r="G56" i="1"/>
  <c r="I56" i="1"/>
  <c r="E57" i="1"/>
  <c r="F57" i="1"/>
  <c r="G57" i="1"/>
  <c r="J57" i="1"/>
  <c r="E58" i="1"/>
  <c r="F58" i="1"/>
  <c r="G58" i="1"/>
  <c r="I58" i="1"/>
  <c r="E59" i="1"/>
  <c r="F59" i="1"/>
  <c r="G59" i="1"/>
  <c r="I59" i="1"/>
  <c r="E60" i="1"/>
  <c r="F60" i="1"/>
  <c r="G60" i="1"/>
  <c r="J60" i="1"/>
  <c r="E61" i="1"/>
  <c r="F61" i="1"/>
  <c r="G61" i="1"/>
  <c r="I61" i="1"/>
  <c r="E63" i="1"/>
  <c r="F63" i="1"/>
  <c r="G63" i="1"/>
  <c r="I63" i="1"/>
  <c r="E64" i="1"/>
  <c r="F64" i="1"/>
  <c r="G64" i="1"/>
  <c r="J64" i="1"/>
  <c r="P62" i="1"/>
  <c r="P81" i="1"/>
  <c r="F16" i="1"/>
  <c r="C17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3" i="1"/>
  <c r="P64" i="1"/>
  <c r="P65" i="1"/>
  <c r="K66" i="1"/>
  <c r="P66" i="1"/>
  <c r="P67" i="1"/>
  <c r="P68" i="1"/>
  <c r="K69" i="1"/>
  <c r="P69" i="1"/>
  <c r="P70" i="1"/>
  <c r="P71" i="1"/>
  <c r="P72" i="1"/>
  <c r="K73" i="1"/>
  <c r="P73" i="1"/>
  <c r="P74" i="1"/>
  <c r="P75" i="1"/>
  <c r="P76" i="1"/>
  <c r="K77" i="1"/>
  <c r="P77" i="1"/>
  <c r="P78" i="1"/>
  <c r="C12" i="1"/>
  <c r="C11" i="1"/>
  <c r="N36" i="1" l="1"/>
  <c r="N61" i="1"/>
  <c r="N58" i="1"/>
  <c r="N66" i="1"/>
  <c r="N75" i="1"/>
  <c r="N82" i="1"/>
  <c r="N24" i="1"/>
  <c r="N76" i="1"/>
  <c r="N44" i="1"/>
  <c r="N23" i="1"/>
  <c r="N67" i="1"/>
  <c r="N74" i="1"/>
  <c r="N21" i="1"/>
  <c r="N53" i="1"/>
  <c r="N32" i="1"/>
  <c r="N79" i="1"/>
  <c r="N29" i="1"/>
  <c r="N42" i="1"/>
  <c r="N83" i="1"/>
  <c r="N52" i="1"/>
  <c r="N31" i="1"/>
  <c r="N70" i="1"/>
  <c r="N80" i="1"/>
  <c r="N37" i="1"/>
  <c r="N46" i="1"/>
  <c r="N40" i="1"/>
  <c r="N27" i="1"/>
  <c r="N35" i="1"/>
  <c r="N34" i="1"/>
  <c r="N49" i="1"/>
  <c r="N73" i="1"/>
  <c r="N57" i="1"/>
  <c r="N51" i="1"/>
  <c r="N60" i="1"/>
  <c r="N39" i="1"/>
  <c r="N38" i="1"/>
  <c r="C15" i="1"/>
  <c r="N78" i="1"/>
  <c r="N71" i="1"/>
  <c r="N48" i="1"/>
  <c r="N41" i="1"/>
  <c r="N45" i="1"/>
  <c r="N84" i="1"/>
  <c r="N33" i="1"/>
  <c r="N69" i="1"/>
  <c r="N47" i="1"/>
  <c r="N54" i="1"/>
  <c r="N26" i="1"/>
  <c r="N22" i="1"/>
  <c r="N81" i="1"/>
  <c r="N56" i="1"/>
  <c r="N43" i="1"/>
  <c r="N77" i="1"/>
  <c r="N55" i="1"/>
  <c r="N30" i="1"/>
  <c r="N25" i="1"/>
  <c r="N65" i="1"/>
  <c r="N59" i="1"/>
  <c r="N64" i="1"/>
  <c r="N63" i="1"/>
  <c r="N68" i="1"/>
  <c r="N28" i="1"/>
  <c r="N72" i="1"/>
  <c r="N50" i="1"/>
  <c r="N62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<sst xmlns="http://schemas.openxmlformats.org/spreadsheetml/2006/main" count="131" uniqueCount="82">
  <si>
    <t>V</t>
  </si>
  <si>
    <t>VSB-64</t>
  </si>
  <si>
    <t>s5</t>
  </si>
  <si>
    <t>s6</t>
  </si>
  <si>
    <t>s7</t>
  </si>
  <si>
    <t>PE</t>
  </si>
  <si>
    <t>CCD</t>
  </si>
  <si>
    <t>Epoch =</t>
  </si>
  <si>
    <t>error</t>
  </si>
  <si>
    <t>GCVS 4</t>
  </si>
  <si>
    <t>IBVS 4382</t>
  </si>
  <si>
    <t>IBVS 4711</t>
  </si>
  <si>
    <t>n</t>
  </si>
  <si>
    <t>n'</t>
  </si>
  <si>
    <t>New Ephemeris =</t>
  </si>
  <si>
    <t>New Period =</t>
  </si>
  <si>
    <t>O-C</t>
  </si>
  <si>
    <t>Period =</t>
  </si>
  <si>
    <t>Reference</t>
  </si>
  <si>
    <t>ToM</t>
  </si>
  <si>
    <t>Typ</t>
  </si>
  <si>
    <t>Date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</si>
  <si>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</si>
  <si>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</si>
  <si>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</si>
  <si>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</si>
  <si>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</si>
  <si>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</si>
  <si>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</si>
  <si>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</si>
  <si>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</si>
  <si>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EA</t>
  </si>
  <si>
    <t>Q. fit</t>
  </si>
  <si>
    <t>IBVS 3410</t>
  </si>
  <si>
    <t>IBVS 1396</t>
  </si>
  <si>
    <t>BBSAG Bull.26</t>
  </si>
  <si>
    <t>BBSAG Bull.43</t>
  </si>
  <si>
    <t>BBSAG Bull.65</t>
  </si>
  <si>
    <t>BBSAG Bull.74</t>
  </si>
  <si>
    <t>BBSAG Bull.88</t>
  </si>
  <si>
    <t>BBSAG Bull.94</t>
  </si>
  <si>
    <t>BAV-M 59</t>
  </si>
  <si>
    <t>pg</t>
  </si>
  <si>
    <t>BAV-M 93</t>
  </si>
  <si>
    <t>BBSAG Bull.100</t>
  </si>
  <si>
    <t>BBSAG Bull.101</t>
  </si>
  <si>
    <t>BAV-M 62</t>
  </si>
  <si>
    <t>BAV-M 68</t>
  </si>
  <si>
    <t>BBSAG Bull.111</t>
  </si>
  <si>
    <t>BBSAG Bull.114</t>
  </si>
  <si>
    <t>II</t>
  </si>
  <si>
    <t>IBVS 5603</t>
  </si>
  <si>
    <t>I</t>
  </si>
  <si>
    <t>IBVS 5676</t>
  </si>
  <si>
    <t>KO Aur / GSC 3378-0523</t>
  </si>
  <si>
    <t># of data points: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</si>
  <si>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</si>
  <si>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</si>
  <si>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</si>
  <si>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</si>
  <si>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</si>
  <si>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</si>
  <si>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IBVS 5741</t>
  </si>
  <si>
    <t>Start of linear fit &gt;&gt;&gt;&gt;&gt;&gt;&gt;&gt;&gt;&gt;&gt;&gt;&gt;&gt;&gt;&gt;&gt;&gt;&gt;&gt;&gt;</t>
  </si>
  <si>
    <t>IBVS 5871</t>
  </si>
  <si>
    <t>OEJV 0074</t>
  </si>
  <si>
    <t>CCD+I</t>
  </si>
  <si>
    <t>OEJV 0094</t>
  </si>
  <si>
    <t>OEJV 0107</t>
  </si>
  <si>
    <t>Add cycle</t>
  </si>
  <si>
    <t>Old Cycle</t>
  </si>
  <si>
    <t>OEJV 0137</t>
  </si>
  <si>
    <t>OEJV 0003</t>
  </si>
  <si>
    <t>IBVS 5918</t>
  </si>
  <si>
    <t>IBVS 5992</t>
  </si>
  <si>
    <t>IBVS 6042</t>
  </si>
  <si>
    <t>2013JAVSO..41..122</t>
  </si>
  <si>
    <t>OEJV 0160</t>
  </si>
  <si>
    <t>IBVS 6048</t>
  </si>
  <si>
    <t>IBVS 6149</t>
  </si>
  <si>
    <t>IBVS 6157</t>
  </si>
  <si>
    <t>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</si>
</sst>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3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6">
    <xf numFmtId="0" fontId="0" fillId="0" borderId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0" fontId="19" fillId="4" borderId="0" applyNumberFormat="0" applyBorder="0" applyAlignment="0" applyProtection="0"/>
    <xf numFmtId="0" fontId="20" fillId="21" borderId="1" applyNumberFormat="0" applyAlignment="0" applyProtection="0"/>
    <xf numFmtId="0" fontId="21" fillId="22" borderId="2" applyNumberFormat="0" applyAlignment="0" applyProtection="0"/>
    <xf numFmtId="3" fontId="5" fillId="2" borderId="0"/>
    <xf numFmtId="164" fontId="5" fillId="2" borderId="0"/>
    <xf numFmtId="0" fontId="5" fillId="2" borderId="0"/>
    <xf numFmtId="0" fontId="22" fillId="0" borderId="0" applyNumberFormat="0" applyFill="0" applyBorder="0" applyAlignment="0" applyProtection="0"/>
    <xf numFmtId="2" fontId="5" fillId="2" borderId="0"/>
    <xf numFmtId="0" fontId="23" fillId="5" borderId="0" applyNumberFormat="0" applyBorder="0" applyAlignment="0" applyProtection="0"/>
    <xf numFmtId="0" fontId="1" fillId="2" borderId="0"/>
    <xf numFmtId="0" fontId="2" fillId="2" borderId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1" applyNumberFormat="0" applyAlignment="0" applyProtection="0"/>
    <xf numFmtId="0" fontId="26" fillId="0" borderId="4" applyNumberFormat="0" applyFill="0" applyAlignment="0" applyProtection="0"/>
    <xf numFmtId="0" fontId="27" fillId="23" borderId="0" applyNumberFormat="0" applyBorder="0" applyAlignment="0" applyProtection="0"/>
    <xf numFmtId="0" fontId="7" fillId="24" borderId="5" applyNumberFormat="0" applyFont="0" applyAlignment="0" applyProtection="0"/>
    <xf numFmtId="0" fontId="28" fillId="21" borderId="6" applyNumberFormat="0" applyAlignment="0" applyProtection="0"/>
    <xf numFmtId="0" fontId="29" fillId="0" borderId="0" applyNumberFormat="0" applyFill="0" applyBorder="0" applyAlignment="0" applyProtection="0"/>
    <xf numFmtId="0" fontId="5" fillId="2" borderId="7"/>
    <xf numFmtId="0" fontId="30" fillId="0" borderId="0" applyNumberFormat="0" applyFill="0" applyBorder="0" applyAlignment="0" applyProtection="0"/>
  </cellStyleXfs>
  <cellXfs count="74">
    <xf numFmtId="0" fontId="0" fillId="2" borderId="0" xfId="0" applyFill="1"/>
    <xf numFmtId="0" fontId="0" fillId="2" borderId="5" xfId="0" applyFill="1" applyBorder="1"/>
    <xf numFmtId="0" fontId="3" fillId="2" borderId="5" xfId="0" applyFont="1" applyFill="1" applyBorder="1"/>
    <xf numFmtId="0" fontId="0" fillId="2" borderId="5" xfId="0" applyFill="1" applyBorder="1" applyAlignment="1">
      <alignment horizontal="center"/>
    </xf>
    <xf numFmtId="0" fontId="3" fillId="0" borderId="0" xfId="0" applyFont="1"/>
    <xf numFmtId="0" fontId="3" fillId="2" borderId="5" xfId="0" quotePrefix="1" applyFont="1" applyFill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6" fillId="0" borderId="0" xfId="0" applyFont="1" applyAlignment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72" fontId="0" fillId="2" borderId="5" xfId="0" applyNumberFormat="1" applyFill="1" applyBorder="1" applyAlignment="1">
      <alignment vertical="center"/>
    </xf>
    <xf numFmtId="0" fontId="0" fillId="2" borderId="5" xfId="0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14" fontId="0" fillId="2" borderId="5" xfId="0" applyNumberForma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16" fillId="2" borderId="5" xfId="0" applyFont="1" applyFill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172" fontId="15" fillId="0" borderId="0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horizontal="left" vertical="center"/>
    </xf>
    <xf numFmtId="0" fontId="11" fillId="2" borderId="5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te" xfId="41" builtinId="10" customBuiltin="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KO Aur - O-C Diagr.</a:t>
            </a:r>
          </a:p>
        </c:rich>
      </c:tx>
      <c:layout>
        <c:manualLayout>
          <c:xMode val="edge"/>
          <c:yMode val="edge"/>
          <c:x val="0.37561813834226238"/>
          <c:y val="3.4700315457413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91774827351817"/>
          <c:y val="0.15141955835962145"/>
          <c:w val="0.79571727929790403"/>
          <c:h val="0.630914826498422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-10643</c:v>
                </c:pt>
                <c:pt idx="1">
                  <c:v>-10002</c:v>
                </c:pt>
                <c:pt idx="2">
                  <c:v>-10002</c:v>
                </c:pt>
                <c:pt idx="3">
                  <c:v>-9219</c:v>
                </c:pt>
                <c:pt idx="4">
                  <c:v>-9150</c:v>
                </c:pt>
                <c:pt idx="5">
                  <c:v>-8990.5</c:v>
                </c:pt>
                <c:pt idx="6">
                  <c:v>-8637</c:v>
                </c:pt>
                <c:pt idx="7">
                  <c:v>-8569.5</c:v>
                </c:pt>
                <c:pt idx="8">
                  <c:v>-8451</c:v>
                </c:pt>
                <c:pt idx="9">
                  <c:v>-8301</c:v>
                </c:pt>
                <c:pt idx="10">
                  <c:v>-8133</c:v>
                </c:pt>
                <c:pt idx="11">
                  <c:v>-7272</c:v>
                </c:pt>
                <c:pt idx="12">
                  <c:v>-6219.5</c:v>
                </c:pt>
                <c:pt idx="13">
                  <c:v>-6146</c:v>
                </c:pt>
                <c:pt idx="14">
                  <c:v>-5942.5</c:v>
                </c:pt>
                <c:pt idx="15">
                  <c:v>-5381</c:v>
                </c:pt>
                <c:pt idx="16">
                  <c:v>-5313</c:v>
                </c:pt>
                <c:pt idx="17">
                  <c:v>-5253</c:v>
                </c:pt>
                <c:pt idx="18">
                  <c:v>-5250</c:v>
                </c:pt>
                <c:pt idx="19">
                  <c:v>-4410</c:v>
                </c:pt>
                <c:pt idx="20">
                  <c:v>-3331</c:v>
                </c:pt>
                <c:pt idx="21">
                  <c:v>-3328</c:v>
                </c:pt>
                <c:pt idx="22">
                  <c:v>-2871</c:v>
                </c:pt>
                <c:pt idx="23">
                  <c:v>-2004</c:v>
                </c:pt>
                <c:pt idx="24">
                  <c:v>-1938</c:v>
                </c:pt>
                <c:pt idx="25">
                  <c:v>-1732.5</c:v>
                </c:pt>
                <c:pt idx="26">
                  <c:v>-1729.5</c:v>
                </c:pt>
                <c:pt idx="27">
                  <c:v>-1728</c:v>
                </c:pt>
                <c:pt idx="28">
                  <c:v>-1665</c:v>
                </c:pt>
                <c:pt idx="29">
                  <c:v>-1663.5</c:v>
                </c:pt>
                <c:pt idx="30">
                  <c:v>-1662</c:v>
                </c:pt>
                <c:pt idx="31">
                  <c:v>-1425</c:v>
                </c:pt>
                <c:pt idx="32">
                  <c:v>-1182</c:v>
                </c:pt>
                <c:pt idx="33">
                  <c:v>-840</c:v>
                </c:pt>
                <c:pt idx="34">
                  <c:v>-837</c:v>
                </c:pt>
                <c:pt idx="35">
                  <c:v>-837</c:v>
                </c:pt>
                <c:pt idx="36">
                  <c:v>-583.5</c:v>
                </c:pt>
                <c:pt idx="37">
                  <c:v>-583.5</c:v>
                </c:pt>
                <c:pt idx="38">
                  <c:v>-576</c:v>
                </c:pt>
                <c:pt idx="39">
                  <c:v>0</c:v>
                </c:pt>
                <c:pt idx="40">
                  <c:v>267</c:v>
                </c:pt>
                <c:pt idx="41">
                  <c:v>504</c:v>
                </c:pt>
                <c:pt idx="42">
                  <c:v>529.5</c:v>
                </c:pt>
                <c:pt idx="43">
                  <c:v>786</c:v>
                </c:pt>
                <c:pt idx="44">
                  <c:v>2403</c:v>
                </c:pt>
                <c:pt idx="45">
                  <c:v>2457</c:v>
                </c:pt>
                <c:pt idx="46">
                  <c:v>2730</c:v>
                </c:pt>
                <c:pt idx="47">
                  <c:v>2979</c:v>
                </c:pt>
                <c:pt idx="48">
                  <c:v>3054</c:v>
                </c:pt>
                <c:pt idx="49">
                  <c:v>3580.5</c:v>
                </c:pt>
                <c:pt idx="50">
                  <c:v>3580.5</c:v>
                </c:pt>
                <c:pt idx="51">
                  <c:v>3580.5</c:v>
                </c:pt>
                <c:pt idx="52">
                  <c:v>3763.5</c:v>
                </c:pt>
                <c:pt idx="53">
                  <c:v>3804</c:v>
                </c:pt>
                <c:pt idx="54">
                  <c:v>3834</c:v>
                </c:pt>
                <c:pt idx="55">
                  <c:v>4398</c:v>
                </c:pt>
                <c:pt idx="56">
                  <c:v>4410</c:v>
                </c:pt>
                <c:pt idx="57">
                  <c:v>4410</c:v>
                </c:pt>
                <c:pt idx="58">
                  <c:v>4617</c:v>
                </c:pt>
                <c:pt idx="59">
                  <c:v>4683</c:v>
                </c:pt>
                <c:pt idx="60">
                  <c:v>4908</c:v>
                </c:pt>
                <c:pt idx="61">
                  <c:v>5265</c:v>
                </c:pt>
                <c:pt idx="62">
                  <c:v>5532</c:v>
                </c:pt>
                <c:pt idx="63">
                  <c:v>6048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  <c:pt idx="0">
                  <c:v>-6.7429960006847978E-2</c:v>
                </c:pt>
                <c:pt idx="1">
                  <c:v>-6.5739440004108474E-2</c:v>
                </c:pt>
                <c:pt idx="2">
                  <c:v>-4.3739439999626484E-2</c:v>
                </c:pt>
                <c:pt idx="3">
                  <c:v>3.8513199979206547E-3</c:v>
                </c:pt>
                <c:pt idx="4">
                  <c:v>-3.6338000005343929E-2</c:v>
                </c:pt>
                <c:pt idx="5">
                  <c:v>-5.7217660003516357E-2</c:v>
                </c:pt>
                <c:pt idx="6">
                  <c:v>-1.2571639999805484E-2</c:v>
                </c:pt>
                <c:pt idx="7">
                  <c:v>-7.0865540008526295E-2</c:v>
                </c:pt>
                <c:pt idx="8">
                  <c:v>-1.5603720006765798E-2</c:v>
                </c:pt>
                <c:pt idx="9">
                  <c:v>-4.1457199986325577E-3</c:v>
                </c:pt>
                <c:pt idx="10">
                  <c:v>-0.10043276000214973</c:v>
                </c:pt>
                <c:pt idx="11">
                  <c:v>-4.040384000109043E-2</c:v>
                </c:pt>
                <c:pt idx="12">
                  <c:v>-9.2023540004447568E-2</c:v>
                </c:pt>
                <c:pt idx="13">
                  <c:v>-7.5899119998211972E-2</c:v>
                </c:pt>
                <c:pt idx="14">
                  <c:v>-9.7711100002925377E-2</c:v>
                </c:pt>
                <c:pt idx="15">
                  <c:v>-9.8563320003449917E-2</c:v>
                </c:pt>
                <c:pt idx="17">
                  <c:v>1.3608399967779405E-3</c:v>
                </c:pt>
                <c:pt idx="18">
                  <c:v>2.5699999969219789E-3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9A-4760-B5CA-8ED151A6C208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-10643</c:v>
                </c:pt>
                <c:pt idx="1">
                  <c:v>-10002</c:v>
                </c:pt>
                <c:pt idx="2">
                  <c:v>-10002</c:v>
                </c:pt>
                <c:pt idx="3">
                  <c:v>-9219</c:v>
                </c:pt>
                <c:pt idx="4">
                  <c:v>-9150</c:v>
                </c:pt>
                <c:pt idx="5">
                  <c:v>-8990.5</c:v>
                </c:pt>
                <c:pt idx="6">
                  <c:v>-8637</c:v>
                </c:pt>
                <c:pt idx="7">
                  <c:v>-8569.5</c:v>
                </c:pt>
                <c:pt idx="8">
                  <c:v>-8451</c:v>
                </c:pt>
                <c:pt idx="9">
                  <c:v>-8301</c:v>
                </c:pt>
                <c:pt idx="10">
                  <c:v>-8133</c:v>
                </c:pt>
                <c:pt idx="11">
                  <c:v>-7272</c:v>
                </c:pt>
                <c:pt idx="12">
                  <c:v>-6219.5</c:v>
                </c:pt>
                <c:pt idx="13">
                  <c:v>-6146</c:v>
                </c:pt>
                <c:pt idx="14">
                  <c:v>-5942.5</c:v>
                </c:pt>
                <c:pt idx="15">
                  <c:v>-5381</c:v>
                </c:pt>
                <c:pt idx="16">
                  <c:v>-5313</c:v>
                </c:pt>
                <c:pt idx="17">
                  <c:v>-5253</c:v>
                </c:pt>
                <c:pt idx="18">
                  <c:v>-5250</c:v>
                </c:pt>
                <c:pt idx="19">
                  <c:v>-4410</c:v>
                </c:pt>
                <c:pt idx="20">
                  <c:v>-3331</c:v>
                </c:pt>
                <c:pt idx="21">
                  <c:v>-3328</c:v>
                </c:pt>
                <c:pt idx="22">
                  <c:v>-2871</c:v>
                </c:pt>
                <c:pt idx="23">
                  <c:v>-2004</c:v>
                </c:pt>
                <c:pt idx="24">
                  <c:v>-1938</c:v>
                </c:pt>
                <c:pt idx="25">
                  <c:v>-1732.5</c:v>
                </c:pt>
                <c:pt idx="26">
                  <c:v>-1729.5</c:v>
                </c:pt>
                <c:pt idx="27">
                  <c:v>-1728</c:v>
                </c:pt>
                <c:pt idx="28">
                  <c:v>-1665</c:v>
                </c:pt>
                <c:pt idx="29">
                  <c:v>-1663.5</c:v>
                </c:pt>
                <c:pt idx="30">
                  <c:v>-1662</c:v>
                </c:pt>
                <c:pt idx="31">
                  <c:v>-1425</c:v>
                </c:pt>
                <c:pt idx="32">
                  <c:v>-1182</c:v>
                </c:pt>
                <c:pt idx="33">
                  <c:v>-840</c:v>
                </c:pt>
                <c:pt idx="34">
                  <c:v>-837</c:v>
                </c:pt>
                <c:pt idx="35">
                  <c:v>-837</c:v>
                </c:pt>
                <c:pt idx="36">
                  <c:v>-583.5</c:v>
                </c:pt>
                <c:pt idx="37">
                  <c:v>-583.5</c:v>
                </c:pt>
                <c:pt idx="38">
                  <c:v>-576</c:v>
                </c:pt>
                <c:pt idx="39">
                  <c:v>0</c:v>
                </c:pt>
                <c:pt idx="40">
                  <c:v>267</c:v>
                </c:pt>
                <c:pt idx="41">
                  <c:v>504</c:v>
                </c:pt>
                <c:pt idx="42">
                  <c:v>529.5</c:v>
                </c:pt>
                <c:pt idx="43">
                  <c:v>786</c:v>
                </c:pt>
                <c:pt idx="44">
                  <c:v>2403</c:v>
                </c:pt>
                <c:pt idx="45">
                  <c:v>2457</c:v>
                </c:pt>
                <c:pt idx="46">
                  <c:v>2730</c:v>
                </c:pt>
                <c:pt idx="47">
                  <c:v>2979</c:v>
                </c:pt>
                <c:pt idx="48">
                  <c:v>3054</c:v>
                </c:pt>
                <c:pt idx="49">
                  <c:v>3580.5</c:v>
                </c:pt>
                <c:pt idx="50">
                  <c:v>3580.5</c:v>
                </c:pt>
                <c:pt idx="51">
                  <c:v>3580.5</c:v>
                </c:pt>
                <c:pt idx="52">
                  <c:v>3763.5</c:v>
                </c:pt>
                <c:pt idx="53">
                  <c:v>3804</c:v>
                </c:pt>
                <c:pt idx="54">
                  <c:v>3834</c:v>
                </c:pt>
                <c:pt idx="55">
                  <c:v>4398</c:v>
                </c:pt>
                <c:pt idx="56">
                  <c:v>4410</c:v>
                </c:pt>
                <c:pt idx="57">
                  <c:v>4410</c:v>
                </c:pt>
                <c:pt idx="58">
                  <c:v>4617</c:v>
                </c:pt>
                <c:pt idx="59">
                  <c:v>4683</c:v>
                </c:pt>
                <c:pt idx="60">
                  <c:v>4908</c:v>
                </c:pt>
                <c:pt idx="61">
                  <c:v>5265</c:v>
                </c:pt>
                <c:pt idx="62">
                  <c:v>5532</c:v>
                </c:pt>
                <c:pt idx="63">
                  <c:v>6048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  <c:pt idx="16">
                  <c:v>1.1776399987866171E-3</c:v>
                </c:pt>
                <c:pt idx="19">
                  <c:v>-4.7865200001979247E-2</c:v>
                </c:pt>
                <c:pt idx="20">
                  <c:v>-8.7637320000794716E-2</c:v>
                </c:pt>
                <c:pt idx="21">
                  <c:v>-2.3428160006005783E-2</c:v>
                </c:pt>
                <c:pt idx="22">
                  <c:v>-3.2661200020811521E-3</c:v>
                </c:pt>
                <c:pt idx="23">
                  <c:v>1.8881119998695794E-2</c:v>
                </c:pt>
                <c:pt idx="24">
                  <c:v>4.0482639997208025E-2</c:v>
                </c:pt>
                <c:pt idx="31">
                  <c:v>1.424899999256013E-2</c:v>
                </c:pt>
                <c:pt idx="32">
                  <c:v>1.1190959994564764E-2</c:v>
                </c:pt>
                <c:pt idx="33">
                  <c:v>-3.9648000019951724E-3</c:v>
                </c:pt>
                <c:pt idx="34">
                  <c:v>-2.5563999952282757E-4</c:v>
                </c:pt>
                <c:pt idx="35">
                  <c:v>4.2443600032129325E-3</c:v>
                </c:pt>
                <c:pt idx="37">
                  <c:v>-2.0816199976252392E-3</c:v>
                </c:pt>
                <c:pt idx="38">
                  <c:v>-6.5587200006120838E-3</c:v>
                </c:pt>
                <c:pt idx="40">
                  <c:v>1.1215240003366489E-2</c:v>
                </c:pt>
                <c:pt idx="41">
                  <c:v>-1.2611199999810196E-3</c:v>
                </c:pt>
                <c:pt idx="42">
                  <c:v>3.2516739993297961E-2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9A-4760-B5CA-8ED151A6C208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-10643</c:v>
                </c:pt>
                <c:pt idx="1">
                  <c:v>-10002</c:v>
                </c:pt>
                <c:pt idx="2">
                  <c:v>-10002</c:v>
                </c:pt>
                <c:pt idx="3">
                  <c:v>-9219</c:v>
                </c:pt>
                <c:pt idx="4">
                  <c:v>-9150</c:v>
                </c:pt>
                <c:pt idx="5">
                  <c:v>-8990.5</c:v>
                </c:pt>
                <c:pt idx="6">
                  <c:v>-8637</c:v>
                </c:pt>
                <c:pt idx="7">
                  <c:v>-8569.5</c:v>
                </c:pt>
                <c:pt idx="8">
                  <c:v>-8451</c:v>
                </c:pt>
                <c:pt idx="9">
                  <c:v>-8301</c:v>
                </c:pt>
                <c:pt idx="10">
                  <c:v>-8133</c:v>
                </c:pt>
                <c:pt idx="11">
                  <c:v>-7272</c:v>
                </c:pt>
                <c:pt idx="12">
                  <c:v>-6219.5</c:v>
                </c:pt>
                <c:pt idx="13">
                  <c:v>-6146</c:v>
                </c:pt>
                <c:pt idx="14">
                  <c:v>-5942.5</c:v>
                </c:pt>
                <c:pt idx="15">
                  <c:v>-5381</c:v>
                </c:pt>
                <c:pt idx="16">
                  <c:v>-5313</c:v>
                </c:pt>
                <c:pt idx="17">
                  <c:v>-5253</c:v>
                </c:pt>
                <c:pt idx="18">
                  <c:v>-5250</c:v>
                </c:pt>
                <c:pt idx="19">
                  <c:v>-4410</c:v>
                </c:pt>
                <c:pt idx="20">
                  <c:v>-3331</c:v>
                </c:pt>
                <c:pt idx="21">
                  <c:v>-3328</c:v>
                </c:pt>
                <c:pt idx="22">
                  <c:v>-2871</c:v>
                </c:pt>
                <c:pt idx="23">
                  <c:v>-2004</c:v>
                </c:pt>
                <c:pt idx="24">
                  <c:v>-1938</c:v>
                </c:pt>
                <c:pt idx="25">
                  <c:v>-1732.5</c:v>
                </c:pt>
                <c:pt idx="26">
                  <c:v>-1729.5</c:v>
                </c:pt>
                <c:pt idx="27">
                  <c:v>-1728</c:v>
                </c:pt>
                <c:pt idx="28">
                  <c:v>-1665</c:v>
                </c:pt>
                <c:pt idx="29">
                  <c:v>-1663.5</c:v>
                </c:pt>
                <c:pt idx="30">
                  <c:v>-1662</c:v>
                </c:pt>
                <c:pt idx="31">
                  <c:v>-1425</c:v>
                </c:pt>
                <c:pt idx="32">
                  <c:v>-1182</c:v>
                </c:pt>
                <c:pt idx="33">
                  <c:v>-840</c:v>
                </c:pt>
                <c:pt idx="34">
                  <c:v>-837</c:v>
                </c:pt>
                <c:pt idx="35">
                  <c:v>-837</c:v>
                </c:pt>
                <c:pt idx="36">
                  <c:v>-583.5</c:v>
                </c:pt>
                <c:pt idx="37">
                  <c:v>-583.5</c:v>
                </c:pt>
                <c:pt idx="38">
                  <c:v>-576</c:v>
                </c:pt>
                <c:pt idx="39">
                  <c:v>0</c:v>
                </c:pt>
                <c:pt idx="40">
                  <c:v>267</c:v>
                </c:pt>
                <c:pt idx="41">
                  <c:v>504</c:v>
                </c:pt>
                <c:pt idx="42">
                  <c:v>529.5</c:v>
                </c:pt>
                <c:pt idx="43">
                  <c:v>786</c:v>
                </c:pt>
                <c:pt idx="44">
                  <c:v>2403</c:v>
                </c:pt>
                <c:pt idx="45">
                  <c:v>2457</c:v>
                </c:pt>
                <c:pt idx="46">
                  <c:v>2730</c:v>
                </c:pt>
                <c:pt idx="47">
                  <c:v>2979</c:v>
                </c:pt>
                <c:pt idx="48">
                  <c:v>3054</c:v>
                </c:pt>
                <c:pt idx="49">
                  <c:v>3580.5</c:v>
                </c:pt>
                <c:pt idx="50">
                  <c:v>3580.5</c:v>
                </c:pt>
                <c:pt idx="51">
                  <c:v>3580.5</c:v>
                </c:pt>
                <c:pt idx="52">
                  <c:v>3763.5</c:v>
                </c:pt>
                <c:pt idx="53">
                  <c:v>3804</c:v>
                </c:pt>
                <c:pt idx="54">
                  <c:v>3834</c:v>
                </c:pt>
                <c:pt idx="55">
                  <c:v>4398</c:v>
                </c:pt>
                <c:pt idx="56">
                  <c:v>4410</c:v>
                </c:pt>
                <c:pt idx="57">
                  <c:v>4410</c:v>
                </c:pt>
                <c:pt idx="58">
                  <c:v>4617</c:v>
                </c:pt>
                <c:pt idx="59">
                  <c:v>4683</c:v>
                </c:pt>
                <c:pt idx="60">
                  <c:v>4908</c:v>
                </c:pt>
                <c:pt idx="61">
                  <c:v>5265</c:v>
                </c:pt>
                <c:pt idx="62">
                  <c:v>5532</c:v>
                </c:pt>
                <c:pt idx="63">
                  <c:v>6048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25">
                  <c:v>-2.3899000079836696E-3</c:v>
                </c:pt>
                <c:pt idx="26">
                  <c:v>-4.5807400019839406E-3</c:v>
                </c:pt>
                <c:pt idx="27">
                  <c:v>-2.1761600000900216E-3</c:v>
                </c:pt>
                <c:pt idx="28">
                  <c:v>-3.1837999995332211E-3</c:v>
                </c:pt>
                <c:pt idx="29">
                  <c:v>-5.6792200048221275E-3</c:v>
                </c:pt>
                <c:pt idx="30">
                  <c:v>-2.0746400041389279E-3</c:v>
                </c:pt>
                <c:pt idx="36">
                  <c:v>-2.6816199970198795E-3</c:v>
                </c:pt>
                <c:pt idx="39">
                  <c:v>0</c:v>
                </c:pt>
                <c:pt idx="43">
                  <c:v>1.0999200021615252E-3</c:v>
                </c:pt>
                <c:pt idx="54">
                  <c:v>5.6064800010062754E-3</c:v>
                </c:pt>
                <c:pt idx="59">
                  <c:v>6.2987600031192414E-3</c:v>
                </c:pt>
                <c:pt idx="61">
                  <c:v>9.175799998047296E-3</c:v>
                </c:pt>
                <c:pt idx="62">
                  <c:v>8.9910399983637035E-3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9A-4760-B5CA-8ED151A6C208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-10643</c:v>
                </c:pt>
                <c:pt idx="1">
                  <c:v>-10002</c:v>
                </c:pt>
                <c:pt idx="2">
                  <c:v>-10002</c:v>
                </c:pt>
                <c:pt idx="3">
                  <c:v>-9219</c:v>
                </c:pt>
                <c:pt idx="4">
                  <c:v>-9150</c:v>
                </c:pt>
                <c:pt idx="5">
                  <c:v>-8990.5</c:v>
                </c:pt>
                <c:pt idx="6">
                  <c:v>-8637</c:v>
                </c:pt>
                <c:pt idx="7">
                  <c:v>-8569.5</c:v>
                </c:pt>
                <c:pt idx="8">
                  <c:v>-8451</c:v>
                </c:pt>
                <c:pt idx="9">
                  <c:v>-8301</c:v>
                </c:pt>
                <c:pt idx="10">
                  <c:v>-8133</c:v>
                </c:pt>
                <c:pt idx="11">
                  <c:v>-7272</c:v>
                </c:pt>
                <c:pt idx="12">
                  <c:v>-6219.5</c:v>
                </c:pt>
                <c:pt idx="13">
                  <c:v>-6146</c:v>
                </c:pt>
                <c:pt idx="14">
                  <c:v>-5942.5</c:v>
                </c:pt>
                <c:pt idx="15">
                  <c:v>-5381</c:v>
                </c:pt>
                <c:pt idx="16">
                  <c:v>-5313</c:v>
                </c:pt>
                <c:pt idx="17">
                  <c:v>-5253</c:v>
                </c:pt>
                <c:pt idx="18">
                  <c:v>-5250</c:v>
                </c:pt>
                <c:pt idx="19">
                  <c:v>-4410</c:v>
                </c:pt>
                <c:pt idx="20">
                  <c:v>-3331</c:v>
                </c:pt>
                <c:pt idx="21">
                  <c:v>-3328</c:v>
                </c:pt>
                <c:pt idx="22">
                  <c:v>-2871</c:v>
                </c:pt>
                <c:pt idx="23">
                  <c:v>-2004</c:v>
                </c:pt>
                <c:pt idx="24">
                  <c:v>-1938</c:v>
                </c:pt>
                <c:pt idx="25">
                  <c:v>-1732.5</c:v>
                </c:pt>
                <c:pt idx="26">
                  <c:v>-1729.5</c:v>
                </c:pt>
                <c:pt idx="27">
                  <c:v>-1728</c:v>
                </c:pt>
                <c:pt idx="28">
                  <c:v>-1665</c:v>
                </c:pt>
                <c:pt idx="29">
                  <c:v>-1663.5</c:v>
                </c:pt>
                <c:pt idx="30">
                  <c:v>-1662</c:v>
                </c:pt>
                <c:pt idx="31">
                  <c:v>-1425</c:v>
                </c:pt>
                <c:pt idx="32">
                  <c:v>-1182</c:v>
                </c:pt>
                <c:pt idx="33">
                  <c:v>-840</c:v>
                </c:pt>
                <c:pt idx="34">
                  <c:v>-837</c:v>
                </c:pt>
                <c:pt idx="35">
                  <c:v>-837</c:v>
                </c:pt>
                <c:pt idx="36">
                  <c:v>-583.5</c:v>
                </c:pt>
                <c:pt idx="37">
                  <c:v>-583.5</c:v>
                </c:pt>
                <c:pt idx="38">
                  <c:v>-576</c:v>
                </c:pt>
                <c:pt idx="39">
                  <c:v>0</c:v>
                </c:pt>
                <c:pt idx="40">
                  <c:v>267</c:v>
                </c:pt>
                <c:pt idx="41">
                  <c:v>504</c:v>
                </c:pt>
                <c:pt idx="42">
                  <c:v>529.5</c:v>
                </c:pt>
                <c:pt idx="43">
                  <c:v>786</c:v>
                </c:pt>
                <c:pt idx="44">
                  <c:v>2403</c:v>
                </c:pt>
                <c:pt idx="45">
                  <c:v>2457</c:v>
                </c:pt>
                <c:pt idx="46">
                  <c:v>2730</c:v>
                </c:pt>
                <c:pt idx="47">
                  <c:v>2979</c:v>
                </c:pt>
                <c:pt idx="48">
                  <c:v>3054</c:v>
                </c:pt>
                <c:pt idx="49">
                  <c:v>3580.5</c:v>
                </c:pt>
                <c:pt idx="50">
                  <c:v>3580.5</c:v>
                </c:pt>
                <c:pt idx="51">
                  <c:v>3580.5</c:v>
                </c:pt>
                <c:pt idx="52">
                  <c:v>3763.5</c:v>
                </c:pt>
                <c:pt idx="53">
                  <c:v>3804</c:v>
                </c:pt>
                <c:pt idx="54">
                  <c:v>3834</c:v>
                </c:pt>
                <c:pt idx="55">
                  <c:v>4398</c:v>
                </c:pt>
                <c:pt idx="56">
                  <c:v>4410</c:v>
                </c:pt>
                <c:pt idx="57">
                  <c:v>4410</c:v>
                </c:pt>
                <c:pt idx="58">
                  <c:v>4617</c:v>
                </c:pt>
                <c:pt idx="59">
                  <c:v>4683</c:v>
                </c:pt>
                <c:pt idx="60">
                  <c:v>4908</c:v>
                </c:pt>
                <c:pt idx="61">
                  <c:v>5265</c:v>
                </c:pt>
                <c:pt idx="62">
                  <c:v>5532</c:v>
                </c:pt>
                <c:pt idx="63">
                  <c:v>6048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44">
                  <c:v>3.1871599931037053E-3</c:v>
                </c:pt>
                <c:pt idx="45">
                  <c:v>3.8020399952074513E-3</c:v>
                </c:pt>
                <c:pt idx="46">
                  <c:v>-3.0644000071333721E-3</c:v>
                </c:pt>
                <c:pt idx="47">
                  <c:v>4.7958799987100065E-3</c:v>
                </c:pt>
                <c:pt idx="48">
                  <c:v>5.4248799933702685E-3</c:v>
                </c:pt>
                <c:pt idx="49">
                  <c:v>3.9024599973345175E-3</c:v>
                </c:pt>
                <c:pt idx="50">
                  <c:v>4.4924599933438003E-3</c:v>
                </c:pt>
                <c:pt idx="51">
                  <c:v>4.5824599947081879E-3</c:v>
                </c:pt>
                <c:pt idx="52">
                  <c:v>2.1421220000775065E-2</c:v>
                </c:pt>
                <c:pt idx="53">
                  <c:v>6.8148799982736818E-3</c:v>
                </c:pt>
                <c:pt idx="55">
                  <c:v>6.5285599994240329E-3</c:v>
                </c:pt>
                <c:pt idx="56">
                  <c:v>6.2752000012551434E-3</c:v>
                </c:pt>
                <c:pt idx="57">
                  <c:v>7.5751999975182116E-3</c:v>
                </c:pt>
                <c:pt idx="58">
                  <c:v>7.3272399968118407E-3</c:v>
                </c:pt>
                <c:pt idx="60">
                  <c:v>6.085759996494744E-3</c:v>
                </c:pt>
                <c:pt idx="63">
                  <c:v>9.1665599975385703E-3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99A-4760-B5CA-8ED151A6C208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-10643</c:v>
                </c:pt>
                <c:pt idx="1">
                  <c:v>-10002</c:v>
                </c:pt>
                <c:pt idx="2">
                  <c:v>-10002</c:v>
                </c:pt>
                <c:pt idx="3">
                  <c:v>-9219</c:v>
                </c:pt>
                <c:pt idx="4">
                  <c:v>-9150</c:v>
                </c:pt>
                <c:pt idx="5">
                  <c:v>-8990.5</c:v>
                </c:pt>
                <c:pt idx="6">
                  <c:v>-8637</c:v>
                </c:pt>
                <c:pt idx="7">
                  <c:v>-8569.5</c:v>
                </c:pt>
                <c:pt idx="8">
                  <c:v>-8451</c:v>
                </c:pt>
                <c:pt idx="9">
                  <c:v>-8301</c:v>
                </c:pt>
                <c:pt idx="10">
                  <c:v>-8133</c:v>
                </c:pt>
                <c:pt idx="11">
                  <c:v>-7272</c:v>
                </c:pt>
                <c:pt idx="12">
                  <c:v>-6219.5</c:v>
                </c:pt>
                <c:pt idx="13">
                  <c:v>-6146</c:v>
                </c:pt>
                <c:pt idx="14">
                  <c:v>-5942.5</c:v>
                </c:pt>
                <c:pt idx="15">
                  <c:v>-5381</c:v>
                </c:pt>
                <c:pt idx="16">
                  <c:v>-5313</c:v>
                </c:pt>
                <c:pt idx="17">
                  <c:v>-5253</c:v>
                </c:pt>
                <c:pt idx="18">
                  <c:v>-5250</c:v>
                </c:pt>
                <c:pt idx="19">
                  <c:v>-4410</c:v>
                </c:pt>
                <c:pt idx="20">
                  <c:v>-3331</c:v>
                </c:pt>
                <c:pt idx="21">
                  <c:v>-3328</c:v>
                </c:pt>
                <c:pt idx="22">
                  <c:v>-2871</c:v>
                </c:pt>
                <c:pt idx="23">
                  <c:v>-2004</c:v>
                </c:pt>
                <c:pt idx="24">
                  <c:v>-1938</c:v>
                </c:pt>
                <c:pt idx="25">
                  <c:v>-1732.5</c:v>
                </c:pt>
                <c:pt idx="26">
                  <c:v>-1729.5</c:v>
                </c:pt>
                <c:pt idx="27">
                  <c:v>-1728</c:v>
                </c:pt>
                <c:pt idx="28">
                  <c:v>-1665</c:v>
                </c:pt>
                <c:pt idx="29">
                  <c:v>-1663.5</c:v>
                </c:pt>
                <c:pt idx="30">
                  <c:v>-1662</c:v>
                </c:pt>
                <c:pt idx="31">
                  <c:v>-1425</c:v>
                </c:pt>
                <c:pt idx="32">
                  <c:v>-1182</c:v>
                </c:pt>
                <c:pt idx="33">
                  <c:v>-840</c:v>
                </c:pt>
                <c:pt idx="34">
                  <c:v>-837</c:v>
                </c:pt>
                <c:pt idx="35">
                  <c:v>-837</c:v>
                </c:pt>
                <c:pt idx="36">
                  <c:v>-583.5</c:v>
                </c:pt>
                <c:pt idx="37">
                  <c:v>-583.5</c:v>
                </c:pt>
                <c:pt idx="38">
                  <c:v>-576</c:v>
                </c:pt>
                <c:pt idx="39">
                  <c:v>0</c:v>
                </c:pt>
                <c:pt idx="40">
                  <c:v>267</c:v>
                </c:pt>
                <c:pt idx="41">
                  <c:v>504</c:v>
                </c:pt>
                <c:pt idx="42">
                  <c:v>529.5</c:v>
                </c:pt>
                <c:pt idx="43">
                  <c:v>786</c:v>
                </c:pt>
                <c:pt idx="44">
                  <c:v>2403</c:v>
                </c:pt>
                <c:pt idx="45">
                  <c:v>2457</c:v>
                </c:pt>
                <c:pt idx="46">
                  <c:v>2730</c:v>
                </c:pt>
                <c:pt idx="47">
                  <c:v>2979</c:v>
                </c:pt>
                <c:pt idx="48">
                  <c:v>3054</c:v>
                </c:pt>
                <c:pt idx="49">
                  <c:v>3580.5</c:v>
                </c:pt>
                <c:pt idx="50">
                  <c:v>3580.5</c:v>
                </c:pt>
                <c:pt idx="51">
                  <c:v>3580.5</c:v>
                </c:pt>
                <c:pt idx="52">
                  <c:v>3763.5</c:v>
                </c:pt>
                <c:pt idx="53">
                  <c:v>3804</c:v>
                </c:pt>
                <c:pt idx="54">
                  <c:v>3834</c:v>
                </c:pt>
                <c:pt idx="55">
                  <c:v>4398</c:v>
                </c:pt>
                <c:pt idx="56">
                  <c:v>4410</c:v>
                </c:pt>
                <c:pt idx="57">
                  <c:v>4410</c:v>
                </c:pt>
                <c:pt idx="58">
                  <c:v>4617</c:v>
                </c:pt>
                <c:pt idx="59">
                  <c:v>4683</c:v>
                </c:pt>
                <c:pt idx="60">
                  <c:v>4908</c:v>
                </c:pt>
                <c:pt idx="61">
                  <c:v>5265</c:v>
                </c:pt>
                <c:pt idx="62">
                  <c:v>5532</c:v>
                </c:pt>
                <c:pt idx="63">
                  <c:v>6048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99A-4760-B5CA-8ED151A6C20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-10643</c:v>
                </c:pt>
                <c:pt idx="1">
                  <c:v>-10002</c:v>
                </c:pt>
                <c:pt idx="2">
                  <c:v>-10002</c:v>
                </c:pt>
                <c:pt idx="3">
                  <c:v>-9219</c:v>
                </c:pt>
                <c:pt idx="4">
                  <c:v>-9150</c:v>
                </c:pt>
                <c:pt idx="5">
                  <c:v>-8990.5</c:v>
                </c:pt>
                <c:pt idx="6">
                  <c:v>-8637</c:v>
                </c:pt>
                <c:pt idx="7">
                  <c:v>-8569.5</c:v>
                </c:pt>
                <c:pt idx="8">
                  <c:v>-8451</c:v>
                </c:pt>
                <c:pt idx="9">
                  <c:v>-8301</c:v>
                </c:pt>
                <c:pt idx="10">
                  <c:v>-8133</c:v>
                </c:pt>
                <c:pt idx="11">
                  <c:v>-7272</c:v>
                </c:pt>
                <c:pt idx="12">
                  <c:v>-6219.5</c:v>
                </c:pt>
                <c:pt idx="13">
                  <c:v>-6146</c:v>
                </c:pt>
                <c:pt idx="14">
                  <c:v>-5942.5</c:v>
                </c:pt>
                <c:pt idx="15">
                  <c:v>-5381</c:v>
                </c:pt>
                <c:pt idx="16">
                  <c:v>-5313</c:v>
                </c:pt>
                <c:pt idx="17">
                  <c:v>-5253</c:v>
                </c:pt>
                <c:pt idx="18">
                  <c:v>-5250</c:v>
                </c:pt>
                <c:pt idx="19">
                  <c:v>-4410</c:v>
                </c:pt>
                <c:pt idx="20">
                  <c:v>-3331</c:v>
                </c:pt>
                <c:pt idx="21">
                  <c:v>-3328</c:v>
                </c:pt>
                <c:pt idx="22">
                  <c:v>-2871</c:v>
                </c:pt>
                <c:pt idx="23">
                  <c:v>-2004</c:v>
                </c:pt>
                <c:pt idx="24">
                  <c:v>-1938</c:v>
                </c:pt>
                <c:pt idx="25">
                  <c:v>-1732.5</c:v>
                </c:pt>
                <c:pt idx="26">
                  <c:v>-1729.5</c:v>
                </c:pt>
                <c:pt idx="27">
                  <c:v>-1728</c:v>
                </c:pt>
                <c:pt idx="28">
                  <c:v>-1665</c:v>
                </c:pt>
                <c:pt idx="29">
                  <c:v>-1663.5</c:v>
                </c:pt>
                <c:pt idx="30">
                  <c:v>-1662</c:v>
                </c:pt>
                <c:pt idx="31">
                  <c:v>-1425</c:v>
                </c:pt>
                <c:pt idx="32">
                  <c:v>-1182</c:v>
                </c:pt>
                <c:pt idx="33">
                  <c:v>-840</c:v>
                </c:pt>
                <c:pt idx="34">
                  <c:v>-837</c:v>
                </c:pt>
                <c:pt idx="35">
                  <c:v>-837</c:v>
                </c:pt>
                <c:pt idx="36">
                  <c:v>-583.5</c:v>
                </c:pt>
                <c:pt idx="37">
                  <c:v>-583.5</c:v>
                </c:pt>
                <c:pt idx="38">
                  <c:v>-576</c:v>
                </c:pt>
                <c:pt idx="39">
                  <c:v>0</c:v>
                </c:pt>
                <c:pt idx="40">
                  <c:v>267</c:v>
                </c:pt>
                <c:pt idx="41">
                  <c:v>504</c:v>
                </c:pt>
                <c:pt idx="42">
                  <c:v>529.5</c:v>
                </c:pt>
                <c:pt idx="43">
                  <c:v>786</c:v>
                </c:pt>
                <c:pt idx="44">
                  <c:v>2403</c:v>
                </c:pt>
                <c:pt idx="45">
                  <c:v>2457</c:v>
                </c:pt>
                <c:pt idx="46">
                  <c:v>2730</c:v>
                </c:pt>
                <c:pt idx="47">
                  <c:v>2979</c:v>
                </c:pt>
                <c:pt idx="48">
                  <c:v>3054</c:v>
                </c:pt>
                <c:pt idx="49">
                  <c:v>3580.5</c:v>
                </c:pt>
                <c:pt idx="50">
                  <c:v>3580.5</c:v>
                </c:pt>
                <c:pt idx="51">
                  <c:v>3580.5</c:v>
                </c:pt>
                <c:pt idx="52">
                  <c:v>3763.5</c:v>
                </c:pt>
                <c:pt idx="53">
                  <c:v>3804</c:v>
                </c:pt>
                <c:pt idx="54">
                  <c:v>3834</c:v>
                </c:pt>
                <c:pt idx="55">
                  <c:v>4398</c:v>
                </c:pt>
                <c:pt idx="56">
                  <c:v>4410</c:v>
                </c:pt>
                <c:pt idx="57">
                  <c:v>4410</c:v>
                </c:pt>
                <c:pt idx="58">
                  <c:v>4617</c:v>
                </c:pt>
                <c:pt idx="59">
                  <c:v>4683</c:v>
                </c:pt>
                <c:pt idx="60">
                  <c:v>4908</c:v>
                </c:pt>
                <c:pt idx="61">
                  <c:v>5265</c:v>
                </c:pt>
                <c:pt idx="62">
                  <c:v>5532</c:v>
                </c:pt>
                <c:pt idx="63">
                  <c:v>6048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99A-4760-B5CA-8ED151A6C20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-10643</c:v>
                </c:pt>
                <c:pt idx="1">
                  <c:v>-10002</c:v>
                </c:pt>
                <c:pt idx="2">
                  <c:v>-10002</c:v>
                </c:pt>
                <c:pt idx="3">
                  <c:v>-9219</c:v>
                </c:pt>
                <c:pt idx="4">
                  <c:v>-9150</c:v>
                </c:pt>
                <c:pt idx="5">
                  <c:v>-8990.5</c:v>
                </c:pt>
                <c:pt idx="6">
                  <c:v>-8637</c:v>
                </c:pt>
                <c:pt idx="7">
                  <c:v>-8569.5</c:v>
                </c:pt>
                <c:pt idx="8">
                  <c:v>-8451</c:v>
                </c:pt>
                <c:pt idx="9">
                  <c:v>-8301</c:v>
                </c:pt>
                <c:pt idx="10">
                  <c:v>-8133</c:v>
                </c:pt>
                <c:pt idx="11">
                  <c:v>-7272</c:v>
                </c:pt>
                <c:pt idx="12">
                  <c:v>-6219.5</c:v>
                </c:pt>
                <c:pt idx="13">
                  <c:v>-6146</c:v>
                </c:pt>
                <c:pt idx="14">
                  <c:v>-5942.5</c:v>
                </c:pt>
                <c:pt idx="15">
                  <c:v>-5381</c:v>
                </c:pt>
                <c:pt idx="16">
                  <c:v>-5313</c:v>
                </c:pt>
                <c:pt idx="17">
                  <c:v>-5253</c:v>
                </c:pt>
                <c:pt idx="18">
                  <c:v>-5250</c:v>
                </c:pt>
                <c:pt idx="19">
                  <c:v>-4410</c:v>
                </c:pt>
                <c:pt idx="20">
                  <c:v>-3331</c:v>
                </c:pt>
                <c:pt idx="21">
                  <c:v>-3328</c:v>
                </c:pt>
                <c:pt idx="22">
                  <c:v>-2871</c:v>
                </c:pt>
                <c:pt idx="23">
                  <c:v>-2004</c:v>
                </c:pt>
                <c:pt idx="24">
                  <c:v>-1938</c:v>
                </c:pt>
                <c:pt idx="25">
                  <c:v>-1732.5</c:v>
                </c:pt>
                <c:pt idx="26">
                  <c:v>-1729.5</c:v>
                </c:pt>
                <c:pt idx="27">
                  <c:v>-1728</c:v>
                </c:pt>
                <c:pt idx="28">
                  <c:v>-1665</c:v>
                </c:pt>
                <c:pt idx="29">
                  <c:v>-1663.5</c:v>
                </c:pt>
                <c:pt idx="30">
                  <c:v>-1662</c:v>
                </c:pt>
                <c:pt idx="31">
                  <c:v>-1425</c:v>
                </c:pt>
                <c:pt idx="32">
                  <c:v>-1182</c:v>
                </c:pt>
                <c:pt idx="33">
                  <c:v>-840</c:v>
                </c:pt>
                <c:pt idx="34">
                  <c:v>-837</c:v>
                </c:pt>
                <c:pt idx="35">
                  <c:v>-837</c:v>
                </c:pt>
                <c:pt idx="36">
                  <c:v>-583.5</c:v>
                </c:pt>
                <c:pt idx="37">
                  <c:v>-583.5</c:v>
                </c:pt>
                <c:pt idx="38">
                  <c:v>-576</c:v>
                </c:pt>
                <c:pt idx="39">
                  <c:v>0</c:v>
                </c:pt>
                <c:pt idx="40">
                  <c:v>267</c:v>
                </c:pt>
                <c:pt idx="41">
                  <c:v>504</c:v>
                </c:pt>
                <c:pt idx="42">
                  <c:v>529.5</c:v>
                </c:pt>
                <c:pt idx="43">
                  <c:v>786</c:v>
                </c:pt>
                <c:pt idx="44">
                  <c:v>2403</c:v>
                </c:pt>
                <c:pt idx="45">
                  <c:v>2457</c:v>
                </c:pt>
                <c:pt idx="46">
                  <c:v>2730</c:v>
                </c:pt>
                <c:pt idx="47">
                  <c:v>2979</c:v>
                </c:pt>
                <c:pt idx="48">
                  <c:v>3054</c:v>
                </c:pt>
                <c:pt idx="49">
                  <c:v>3580.5</c:v>
                </c:pt>
                <c:pt idx="50">
                  <c:v>3580.5</c:v>
                </c:pt>
                <c:pt idx="51">
                  <c:v>3580.5</c:v>
                </c:pt>
                <c:pt idx="52">
                  <c:v>3763.5</c:v>
                </c:pt>
                <c:pt idx="53">
                  <c:v>3804</c:v>
                </c:pt>
                <c:pt idx="54">
                  <c:v>3834</c:v>
                </c:pt>
                <c:pt idx="55">
                  <c:v>4398</c:v>
                </c:pt>
                <c:pt idx="56">
                  <c:v>4410</c:v>
                </c:pt>
                <c:pt idx="57">
                  <c:v>4410</c:v>
                </c:pt>
                <c:pt idx="58">
                  <c:v>4617</c:v>
                </c:pt>
                <c:pt idx="59">
                  <c:v>4683</c:v>
                </c:pt>
                <c:pt idx="60">
                  <c:v>4908</c:v>
                </c:pt>
                <c:pt idx="61">
                  <c:v>5265</c:v>
                </c:pt>
                <c:pt idx="62">
                  <c:v>5532</c:v>
                </c:pt>
                <c:pt idx="63">
                  <c:v>6048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  <c:pt idx="0">
                  <c:v>-2.1209206817864826E-2</c:v>
                </c:pt>
                <c:pt idx="1">
                  <c:v>-1.9999908700740959E-2</c:v>
                </c:pt>
                <c:pt idx="2">
                  <c:v>-1.9999908700740959E-2</c:v>
                </c:pt>
                <c:pt idx="3">
                  <c:v>-1.8522716148934429E-2</c:v>
                </c:pt>
                <c:pt idx="4">
                  <c:v>-1.8392542092644966E-2</c:v>
                </c:pt>
                <c:pt idx="5">
                  <c:v>-1.8091632498758448E-2</c:v>
                </c:pt>
                <c:pt idx="6">
                  <c:v>-1.7424726282840686E-2</c:v>
                </c:pt>
                <c:pt idx="7">
                  <c:v>-1.7297382097340122E-2</c:v>
                </c:pt>
                <c:pt idx="8">
                  <c:v>-1.7073822305016913E-2</c:v>
                </c:pt>
                <c:pt idx="9">
                  <c:v>-1.6790835226126774E-2</c:v>
                </c:pt>
                <c:pt idx="10">
                  <c:v>-1.6473889697769816E-2</c:v>
                </c:pt>
                <c:pt idx="11">
                  <c:v>-1.4849543864940414E-2</c:v>
                </c:pt>
                <c:pt idx="12">
                  <c:v>-1.2863917861394597E-2</c:v>
                </c:pt>
                <c:pt idx="13">
                  <c:v>-1.2725254192738428E-2</c:v>
                </c:pt>
                <c:pt idx="14">
                  <c:v>-1.2341335055710806E-2</c:v>
                </c:pt>
                <c:pt idx="15">
                  <c:v>-1.1282020090398717E-2</c:v>
                </c:pt>
                <c:pt idx="16">
                  <c:v>-1.1153732614635186E-2</c:v>
                </c:pt>
                <c:pt idx="17">
                  <c:v>-1.1040537783079129E-2</c:v>
                </c:pt>
                <c:pt idx="18">
                  <c:v>-1.1034878041501325E-2</c:v>
                </c:pt>
                <c:pt idx="19">
                  <c:v>-9.450150399716542E-3</c:v>
                </c:pt>
                <c:pt idx="20">
                  <c:v>-7.4145300122334685E-3</c:v>
                </c:pt>
                <c:pt idx="21">
                  <c:v>-7.4088702706556651E-3</c:v>
                </c:pt>
                <c:pt idx="22">
                  <c:v>-6.546702970303706E-3</c:v>
                </c:pt>
                <c:pt idx="23">
                  <c:v>-4.9110376543186965E-3</c:v>
                </c:pt>
                <c:pt idx="24">
                  <c:v>-4.7865233396070352E-3</c:v>
                </c:pt>
                <c:pt idx="25">
                  <c:v>-4.3988310415275433E-3</c:v>
                </c:pt>
                <c:pt idx="26">
                  <c:v>-4.3931712999497399E-3</c:v>
                </c:pt>
                <c:pt idx="27">
                  <c:v>-4.3903414291608395E-3</c:v>
                </c:pt>
                <c:pt idx="28">
                  <c:v>-4.2714868560269799E-3</c:v>
                </c:pt>
                <c:pt idx="29">
                  <c:v>-4.2686569852380786E-3</c:v>
                </c:pt>
                <c:pt idx="30">
                  <c:v>-4.2658271144491774E-3</c:v>
                </c:pt>
                <c:pt idx="31">
                  <c:v>-3.8187075298027561E-3</c:v>
                </c:pt>
                <c:pt idx="32">
                  <c:v>-3.3602684620007294E-3</c:v>
                </c:pt>
                <c:pt idx="33">
                  <c:v>-2.7150579221312103E-3</c:v>
                </c:pt>
                <c:pt idx="34">
                  <c:v>-2.7093981805534073E-3</c:v>
                </c:pt>
                <c:pt idx="35">
                  <c:v>-2.7093981805534073E-3</c:v>
                </c:pt>
                <c:pt idx="36">
                  <c:v>-2.2311500172290709E-3</c:v>
                </c:pt>
                <c:pt idx="37">
                  <c:v>-2.2311500172290709E-3</c:v>
                </c:pt>
                <c:pt idx="38">
                  <c:v>-2.2170006632845638E-3</c:v>
                </c:pt>
                <c:pt idx="39">
                  <c:v>-1.1303302803464263E-3</c:v>
                </c:pt>
                <c:pt idx="40">
                  <c:v>-6.2661327992197713E-4</c:v>
                </c:pt>
                <c:pt idx="41">
                  <c:v>-1.7949369527555596E-4</c:v>
                </c:pt>
                <c:pt idx="42">
                  <c:v>-1.3138589186423213E-4</c:v>
                </c:pt>
                <c:pt idx="43">
                  <c:v>3.525220130379072E-4</c:v>
                </c:pt>
                <c:pt idx="44">
                  <c:v>3.4031227234736167E-3</c:v>
                </c:pt>
                <c:pt idx="45">
                  <c:v>3.5049980718740671E-3</c:v>
                </c:pt>
                <c:pt idx="46">
                  <c:v>4.0200345554541215E-3</c:v>
                </c:pt>
                <c:pt idx="47">
                  <c:v>4.4897931064117541E-3</c:v>
                </c:pt>
                <c:pt idx="48">
                  <c:v>4.6312866458568238E-3</c:v>
                </c:pt>
                <c:pt idx="49">
                  <c:v>5.6245712927612155E-3</c:v>
                </c:pt>
                <c:pt idx="50">
                  <c:v>5.6245712927612155E-3</c:v>
                </c:pt>
                <c:pt idx="51">
                  <c:v>5.6245712927612155E-3</c:v>
                </c:pt>
                <c:pt idx="52">
                  <c:v>5.969815529007186E-3</c:v>
                </c:pt>
                <c:pt idx="53">
                  <c:v>6.0462220403075233E-3</c:v>
                </c:pt>
                <c:pt idx="54">
                  <c:v>6.1028194560855519E-3</c:v>
                </c:pt>
                <c:pt idx="55">
                  <c:v>7.1668508727124785E-3</c:v>
                </c:pt>
                <c:pt idx="56">
                  <c:v>7.1894898390236885E-3</c:v>
                </c:pt>
                <c:pt idx="57">
                  <c:v>7.1894898390236885E-3</c:v>
                </c:pt>
                <c:pt idx="58">
                  <c:v>7.5800120078920825E-3</c:v>
                </c:pt>
                <c:pt idx="59">
                  <c:v>7.7045263226037447E-3</c:v>
                </c:pt>
                <c:pt idx="60">
                  <c:v>8.1290069409389529E-3</c:v>
                </c:pt>
                <c:pt idx="61">
                  <c:v>8.802516188697488E-3</c:v>
                </c:pt>
                <c:pt idx="62">
                  <c:v>9.3062331891219374E-3</c:v>
                </c:pt>
                <c:pt idx="63">
                  <c:v>1.0279708740504018E-2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99A-4760-B5CA-8ED151A6C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699184"/>
        <c:axId val="1"/>
      </c:scatterChart>
      <c:valAx>
        <c:axId val="778699184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47810539333318"/>
              <c:y val="0.84542586750788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660626029654036E-2"/>
              <c:y val="0.372239747634069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8699184"/>
        <c:crosses val="autoZero"/>
        <c:crossBetween val="midCat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159819602450848"/>
          <c:y val="0.92113564668769721"/>
          <c:w val="0.53047810539333318"/>
          <c:h val="6.30914826498423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361950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538F63B-44C0-14B1-90F4-C20344E09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3"/>
  <sheetViews>
    <sheetView tabSelected="1" workbookViewId="0">
      <pane xSplit="13" ySplit="22" topLeftCell="N64" activePane="bottomRight" state="frozen"/>
      <selection pane="topRight" activeCell="N1" sqref="N1"/>
      <selection pane="bottomLeft" activeCell="A23" sqref="A23"/>
      <selection pane="bottomRight" activeCell="A85" sqref="A85"/>
    </sheetView>
  </sheetViews>
  <sheetFormatPr defaultRowHeight="12.75" x14ac:dyDescent="0.2"/>
  <cols>
    <col min="1" max="1" width="17.5703125" style="1" customWidth="1"/>
    <col min="2" max="2" width="5" style="3" customWidth="1"/>
    <col min="3" max="3" width="11.140625" style="1" customWidth="1"/>
    <col min="4" max="4" width="8.42578125" style="1" customWidth="1"/>
    <col min="5" max="5" width="9.85546875" style="1" customWidth="1"/>
    <col min="6" max="6" width="16.85546875" style="1" customWidth="1"/>
    <col min="7" max="9" width="9.140625" style="1"/>
    <col min="10" max="11" width="10.28515625" style="1" customWidth="1"/>
    <col min="12" max="12" width="9.140625" style="1"/>
    <col min="13" max="13" width="8.42578125" style="1" customWidth="1"/>
    <col min="14" max="14" width="9.140625" style="1"/>
    <col min="15" max="15" width="11.42578125" style="1" customWidth="1"/>
    <col min="16" max="16" width="10.140625" style="1" bestFit="1" customWidth="1"/>
    <col min="17" max="16384" width="9.140625" style="1"/>
  </cols>
  <sheetData>
    <row r="1" spans="1:6" ht="20.25" x14ac:dyDescent="0.3">
      <c r="A1" s="2" t="s">
        <v>54</v>
      </c>
      <c r="B1" s="5"/>
      <c r="C1" s="4"/>
    </row>
    <row r="2" spans="1:6" s="13" customFormat="1" ht="12.95" customHeight="1" x14ac:dyDescent="0.2">
      <c r="A2" s="11" t="s">
        <v>22</v>
      </c>
      <c r="B2" s="12" t="s">
        <v>31</v>
      </c>
    </row>
    <row r="3" spans="1:6" s="13" customFormat="1" ht="12.95" customHeight="1" thickBot="1" x14ac:dyDescent="0.25">
      <c r="A3" s="11"/>
      <c r="B3" s="12"/>
      <c r="C3" s="14"/>
      <c r="D3" s="14"/>
    </row>
    <row r="4" spans="1:6" s="13" customFormat="1" ht="12.95" customHeight="1" thickBot="1" x14ac:dyDescent="0.25">
      <c r="A4" s="15" t="s">
        <v>23</v>
      </c>
      <c r="B4" s="16"/>
      <c r="C4" s="17">
        <v>36607.472000000002</v>
      </c>
      <c r="D4" s="18">
        <v>1.3179302799999999</v>
      </c>
      <c r="E4" s="19"/>
    </row>
    <row r="5" spans="1:6" s="13" customFormat="1" ht="12.95" customHeight="1" x14ac:dyDescent="0.2">
      <c r="A5" s="20" t="s">
        <v>56</v>
      </c>
      <c r="B5" s="11"/>
      <c r="C5" s="21">
        <v>-9.5</v>
      </c>
      <c r="D5" s="11" t="s">
        <v>57</v>
      </c>
    </row>
    <row r="6" spans="1:6" s="13" customFormat="1" ht="12.95" customHeight="1" x14ac:dyDescent="0.2">
      <c r="A6" s="15" t="s">
        <v>24</v>
      </c>
      <c r="B6" s="12"/>
    </row>
    <row r="7" spans="1:6" s="13" customFormat="1" ht="12.95" customHeight="1" x14ac:dyDescent="0.2">
      <c r="A7" s="11" t="s">
        <v>7</v>
      </c>
      <c r="B7" s="12"/>
      <c r="C7" s="22">
        <v>49789.454400000002</v>
      </c>
    </row>
    <row r="8" spans="1:6" s="13" customFormat="1" ht="12.95" customHeight="1" x14ac:dyDescent="0.2">
      <c r="A8" s="11" t="s">
        <v>17</v>
      </c>
      <c r="B8" s="12"/>
      <c r="C8" s="23">
        <v>1.3179302799999999</v>
      </c>
    </row>
    <row r="9" spans="1:6" s="11" customFormat="1" ht="12.95" customHeight="1" x14ac:dyDescent="0.2">
      <c r="A9" s="24" t="s">
        <v>63</v>
      </c>
      <c r="B9" s="25">
        <v>65</v>
      </c>
      <c r="C9" s="26" t="str">
        <f>"F"&amp;B9</f>
        <v>F65</v>
      </c>
      <c r="D9" s="27" t="str">
        <f>"G"&amp;B9</f>
        <v>G65</v>
      </c>
    </row>
    <row r="10" spans="1:6" s="11" customFormat="1" ht="12.95" customHeight="1" thickBot="1" x14ac:dyDescent="0.25">
      <c r="C10" s="28" t="s">
        <v>29</v>
      </c>
      <c r="D10" s="28" t="s">
        <v>30</v>
      </c>
    </row>
    <row r="11" spans="1:6" s="11" customFormat="1" ht="12.95" customHeight="1" x14ac:dyDescent="0.2">
      <c r="A11" s="11" t="s">
        <v>25</v>
      </c>
      <c r="C11" s="27">
        <f ca="1">INTERCEPT(INDIRECT($D$9):G992,INDIRECT($C$9):F992)</f>
        <v>-1.1303302803464263E-3</v>
      </c>
      <c r="D11" s="29"/>
    </row>
    <row r="12" spans="1:6" s="11" customFormat="1" ht="12.95" customHeight="1" x14ac:dyDescent="0.2">
      <c r="A12" s="11" t="s">
        <v>26</v>
      </c>
      <c r="C12" s="27">
        <f ca="1">SLOPE(INDIRECT($D$9):G992,INDIRECT($C$9):F992)</f>
        <v>1.8865805259342666E-6</v>
      </c>
      <c r="D12" s="29"/>
    </row>
    <row r="13" spans="1:6" s="11" customFormat="1" ht="12.95" customHeight="1" x14ac:dyDescent="0.2">
      <c r="A13" s="11" t="s">
        <v>27</v>
      </c>
      <c r="C13" s="29" t="s">
        <v>58</v>
      </c>
    </row>
    <row r="14" spans="1:6" s="11" customFormat="1" ht="12.95" customHeight="1" x14ac:dyDescent="0.2"/>
    <row r="15" spans="1:6" s="11" customFormat="1" ht="12.95" customHeight="1" x14ac:dyDescent="0.2">
      <c r="A15" s="30" t="s">
        <v>28</v>
      </c>
      <c r="C15" s="31">
        <f ca="1">(C7+C11)+(C8+C12)*INT(MAX(F21:F3533))</f>
        <v>57760.30701314874</v>
      </c>
      <c r="E15" s="32" t="s">
        <v>69</v>
      </c>
      <c r="F15" s="21">
        <v>1</v>
      </c>
    </row>
    <row r="16" spans="1:6" s="11" customFormat="1" ht="12.95" customHeight="1" x14ac:dyDescent="0.2">
      <c r="A16" s="15" t="s">
        <v>15</v>
      </c>
      <c r="C16" s="33">
        <f ca="1">+C8+C12</f>
        <v>1.3179321665805259</v>
      </c>
      <c r="E16" s="32" t="s">
        <v>59</v>
      </c>
      <c r="F16" s="34">
        <f ca="1">NOW()+15018.5+$C$5/24</f>
        <v>60322.810200462962</v>
      </c>
    </row>
    <row r="17" spans="1:16" s="11" customFormat="1" ht="12.95" customHeight="1" thickBot="1" x14ac:dyDescent="0.25">
      <c r="A17" s="32" t="s">
        <v>55</v>
      </c>
      <c r="C17" s="11">
        <f>COUNT(C21:C2191)</f>
        <v>64</v>
      </c>
      <c r="E17" s="32" t="s">
        <v>70</v>
      </c>
      <c r="F17" s="34">
        <f ca="1">ROUND(2*(F16-$C$7)/$C$8,0)/2+F15</f>
        <v>7993.5</v>
      </c>
    </row>
    <row r="18" spans="1:16" s="11" customFormat="1" ht="12.95" customHeight="1" thickTop="1" thickBot="1" x14ac:dyDescent="0.25">
      <c r="A18" s="15" t="s">
        <v>14</v>
      </c>
      <c r="C18" s="35">
        <f ca="1">+C15</f>
        <v>57760.30701314874</v>
      </c>
      <c r="D18" s="36">
        <f ca="1">+C16</f>
        <v>1.3179321665805259</v>
      </c>
      <c r="E18" s="32" t="s">
        <v>60</v>
      </c>
      <c r="F18" s="27">
        <f ca="1">ROUND(2*(F16-$C$15)/$C$16,0)/2+F15</f>
        <v>1945.5</v>
      </c>
    </row>
    <row r="19" spans="1:16" s="11" customFormat="1" ht="12.95" customHeight="1" thickTop="1" x14ac:dyDescent="0.2">
      <c r="E19" s="32" t="s">
        <v>61</v>
      </c>
      <c r="F19" s="37">
        <f ca="1">+$C$15+$C$16*F18-15018.5-$C$5/24</f>
        <v>45306.23987656449</v>
      </c>
    </row>
    <row r="20" spans="1:16" s="13" customFormat="1" ht="12.95" customHeight="1" thickBot="1" x14ac:dyDescent="0.25">
      <c r="A20" s="38" t="s">
        <v>18</v>
      </c>
      <c r="B20" s="38" t="s">
        <v>20</v>
      </c>
      <c r="C20" s="38" t="s">
        <v>19</v>
      </c>
      <c r="D20" s="38" t="s">
        <v>8</v>
      </c>
      <c r="E20" s="38" t="s">
        <v>13</v>
      </c>
      <c r="F20" s="38" t="s">
        <v>12</v>
      </c>
      <c r="G20" s="38" t="s">
        <v>16</v>
      </c>
      <c r="H20" s="38" t="s">
        <v>42</v>
      </c>
      <c r="I20" s="38" t="s">
        <v>81</v>
      </c>
      <c r="J20" s="38" t="s">
        <v>5</v>
      </c>
      <c r="K20" s="38" t="s">
        <v>6</v>
      </c>
      <c r="L20" s="38" t="s">
        <v>2</v>
      </c>
      <c r="M20" s="38" t="s">
        <v>3</v>
      </c>
      <c r="N20" s="38" t="s">
        <v>4</v>
      </c>
      <c r="O20" s="38" t="s">
        <v>32</v>
      </c>
      <c r="P20" s="38" t="s">
        <v>21</v>
      </c>
    </row>
    <row r="21" spans="1:16" s="13" customFormat="1" ht="12.95" customHeight="1" x14ac:dyDescent="0.2">
      <c r="A21" s="39" t="s">
        <v>34</v>
      </c>
      <c r="B21" s="40"/>
      <c r="C21" s="41">
        <v>35762.654999999999</v>
      </c>
      <c r="D21" s="42"/>
      <c r="E21" s="43">
        <f t="shared" ref="E21:E52" si="0">(C21-C$7)/C$8</f>
        <v>-10643.051163525892</v>
      </c>
      <c r="F21" s="43">
        <f t="shared" ref="F21:F52" si="1">ROUND(2*E21,0)/2</f>
        <v>-10643</v>
      </c>
      <c r="G21" s="43">
        <f t="shared" ref="G21:G52" si="2">C21-(F21*C$8+C$7)</f>
        <v>-6.7429960006847978E-2</v>
      </c>
      <c r="H21" s="43">
        <f>+G21</f>
        <v>-6.7429960006847978E-2</v>
      </c>
      <c r="I21" s="43"/>
      <c r="J21" s="43"/>
      <c r="K21" s="43"/>
      <c r="L21" s="43"/>
      <c r="N21" s="43">
        <f t="shared" ref="N21:N52" ca="1" si="3">+C$11+C$12*F21</f>
        <v>-2.1209206817864826E-2</v>
      </c>
      <c r="O21" s="43"/>
      <c r="P21" s="44">
        <f t="shared" ref="P21:P52" si="4">C21-15018.5</f>
        <v>20744.154999999999</v>
      </c>
    </row>
    <row r="22" spans="1:16" s="13" customFormat="1" ht="12.95" customHeight="1" x14ac:dyDescent="0.2">
      <c r="A22" s="45" t="s">
        <v>34</v>
      </c>
      <c r="B22" s="46"/>
      <c r="C22" s="47">
        <v>36607.449999999997</v>
      </c>
      <c r="D22" s="48"/>
      <c r="E22" s="13">
        <f t="shared" si="0"/>
        <v>-10002.049880817676</v>
      </c>
      <c r="F22" s="13">
        <f t="shared" si="1"/>
        <v>-10002</v>
      </c>
      <c r="G22" s="13">
        <f t="shared" si="2"/>
        <v>-6.5739440004108474E-2</v>
      </c>
      <c r="H22" s="13">
        <f>+G22</f>
        <v>-6.5739440004108474E-2</v>
      </c>
      <c r="N22" s="43">
        <f t="shared" ca="1" si="3"/>
        <v>-1.9999908700740959E-2</v>
      </c>
      <c r="P22" s="44">
        <f t="shared" si="4"/>
        <v>21588.949999999997</v>
      </c>
    </row>
    <row r="23" spans="1:16" s="13" customFormat="1" ht="12.95" customHeight="1" x14ac:dyDescent="0.2">
      <c r="A23" s="13" t="s">
        <v>9</v>
      </c>
      <c r="B23" s="12"/>
      <c r="C23" s="48">
        <v>36607.472000000002</v>
      </c>
      <c r="D23" s="48"/>
      <c r="E23" s="13">
        <f t="shared" si="0"/>
        <v>-10002.033187977138</v>
      </c>
      <c r="F23" s="13">
        <f t="shared" si="1"/>
        <v>-10002</v>
      </c>
      <c r="G23" s="13">
        <f t="shared" si="2"/>
        <v>-4.3739439999626484E-2</v>
      </c>
      <c r="H23" s="13">
        <f>G23</f>
        <v>-4.3739439999626484E-2</v>
      </c>
      <c r="N23" s="43">
        <f t="shared" ca="1" si="3"/>
        <v>-1.9999908700740959E-2</v>
      </c>
      <c r="P23" s="44">
        <f t="shared" si="4"/>
        <v>21588.972000000002</v>
      </c>
    </row>
    <row r="24" spans="1:16" s="13" customFormat="1" ht="12.95" customHeight="1" x14ac:dyDescent="0.2">
      <c r="A24" s="45" t="s">
        <v>34</v>
      </c>
      <c r="B24" s="46"/>
      <c r="C24" s="47">
        <v>37639.459000000003</v>
      </c>
      <c r="D24" s="48"/>
      <c r="E24" s="13">
        <f t="shared" si="0"/>
        <v>-9218.9970777513372</v>
      </c>
      <c r="F24" s="13">
        <f t="shared" si="1"/>
        <v>-9219</v>
      </c>
      <c r="G24" s="13">
        <f t="shared" si="2"/>
        <v>3.8513199979206547E-3</v>
      </c>
      <c r="H24" s="13">
        <f t="shared" ref="H24:H36" si="5">+G24</f>
        <v>3.8513199979206547E-3</v>
      </c>
      <c r="N24" s="43">
        <f t="shared" ca="1" si="3"/>
        <v>-1.8522716148934429E-2</v>
      </c>
      <c r="P24" s="44">
        <f t="shared" si="4"/>
        <v>22620.959000000003</v>
      </c>
    </row>
    <row r="25" spans="1:16" s="13" customFormat="1" ht="12.95" customHeight="1" x14ac:dyDescent="0.2">
      <c r="A25" s="45" t="s">
        <v>34</v>
      </c>
      <c r="B25" s="46"/>
      <c r="C25" s="47">
        <v>37730.356</v>
      </c>
      <c r="D25" s="48"/>
      <c r="E25" s="13">
        <f t="shared" si="0"/>
        <v>-9150.0275720199734</v>
      </c>
      <c r="F25" s="13">
        <f t="shared" si="1"/>
        <v>-9150</v>
      </c>
      <c r="G25" s="13">
        <f t="shared" si="2"/>
        <v>-3.6338000005343929E-2</v>
      </c>
      <c r="H25" s="13">
        <f t="shared" si="5"/>
        <v>-3.6338000005343929E-2</v>
      </c>
      <c r="N25" s="43">
        <f t="shared" ca="1" si="3"/>
        <v>-1.8392542092644966E-2</v>
      </c>
      <c r="P25" s="44">
        <f t="shared" si="4"/>
        <v>22711.856</v>
      </c>
    </row>
    <row r="26" spans="1:16" s="13" customFormat="1" ht="12.95" customHeight="1" x14ac:dyDescent="0.2">
      <c r="A26" s="45" t="s">
        <v>34</v>
      </c>
      <c r="B26" s="46"/>
      <c r="C26" s="47">
        <v>37940.544999999998</v>
      </c>
      <c r="D26" s="48"/>
      <c r="E26" s="13">
        <f t="shared" si="0"/>
        <v>-8990.543414785192</v>
      </c>
      <c r="F26" s="13">
        <f t="shared" si="1"/>
        <v>-8990.5</v>
      </c>
      <c r="G26" s="13">
        <f t="shared" si="2"/>
        <v>-5.7217660003516357E-2</v>
      </c>
      <c r="H26" s="13">
        <f t="shared" si="5"/>
        <v>-5.7217660003516357E-2</v>
      </c>
      <c r="N26" s="43">
        <f t="shared" ca="1" si="3"/>
        <v>-1.8091632498758448E-2</v>
      </c>
      <c r="P26" s="44">
        <f t="shared" si="4"/>
        <v>22922.044999999998</v>
      </c>
    </row>
    <row r="27" spans="1:16" s="13" customFormat="1" ht="12.95" customHeight="1" x14ac:dyDescent="0.2">
      <c r="A27" s="45" t="s">
        <v>34</v>
      </c>
      <c r="B27" s="46"/>
      <c r="C27" s="47">
        <v>38406.478000000003</v>
      </c>
      <c r="D27" s="48"/>
      <c r="E27" s="13">
        <f t="shared" si="0"/>
        <v>-8637.0095389264443</v>
      </c>
      <c r="F27" s="13">
        <f t="shared" si="1"/>
        <v>-8637</v>
      </c>
      <c r="G27" s="13">
        <f t="shared" si="2"/>
        <v>-1.2571639999805484E-2</v>
      </c>
      <c r="H27" s="13">
        <f t="shared" si="5"/>
        <v>-1.2571639999805484E-2</v>
      </c>
      <c r="N27" s="43">
        <f t="shared" ca="1" si="3"/>
        <v>-1.7424726282840686E-2</v>
      </c>
      <c r="P27" s="44">
        <f t="shared" si="4"/>
        <v>23387.978000000003</v>
      </c>
    </row>
    <row r="28" spans="1:16" s="13" customFormat="1" ht="12.95" customHeight="1" x14ac:dyDescent="0.2">
      <c r="A28" s="45" t="s">
        <v>34</v>
      </c>
      <c r="B28" s="46"/>
      <c r="C28" s="47">
        <v>38495.379999999997</v>
      </c>
      <c r="D28" s="48"/>
      <c r="E28" s="13">
        <f t="shared" si="0"/>
        <v>-8569.5537703253976</v>
      </c>
      <c r="F28" s="13">
        <f t="shared" si="1"/>
        <v>-8569.5</v>
      </c>
      <c r="G28" s="13">
        <f t="shared" si="2"/>
        <v>-7.0865540008526295E-2</v>
      </c>
      <c r="H28" s="13">
        <f t="shared" si="5"/>
        <v>-7.0865540008526295E-2</v>
      </c>
      <c r="N28" s="43">
        <f t="shared" ca="1" si="3"/>
        <v>-1.7297382097340122E-2</v>
      </c>
      <c r="P28" s="44">
        <f t="shared" si="4"/>
        <v>23476.879999999997</v>
      </c>
    </row>
    <row r="29" spans="1:16" s="13" customFormat="1" ht="12.95" customHeight="1" x14ac:dyDescent="0.2">
      <c r="A29" s="45" t="s">
        <v>34</v>
      </c>
      <c r="B29" s="46"/>
      <c r="C29" s="47">
        <v>38651.61</v>
      </c>
      <c r="D29" s="48"/>
      <c r="E29" s="13">
        <f t="shared" si="0"/>
        <v>-8451.0118395640802</v>
      </c>
      <c r="F29" s="13">
        <f t="shared" si="1"/>
        <v>-8451</v>
      </c>
      <c r="G29" s="13">
        <f t="shared" si="2"/>
        <v>-1.5603720006765798E-2</v>
      </c>
      <c r="H29" s="13">
        <f t="shared" si="5"/>
        <v>-1.5603720006765798E-2</v>
      </c>
      <c r="N29" s="43">
        <f t="shared" ca="1" si="3"/>
        <v>-1.7073822305016913E-2</v>
      </c>
      <c r="P29" s="44">
        <f t="shared" si="4"/>
        <v>23633.11</v>
      </c>
    </row>
    <row r="30" spans="1:16" s="13" customFormat="1" ht="12.95" customHeight="1" x14ac:dyDescent="0.2">
      <c r="A30" s="45" t="s">
        <v>34</v>
      </c>
      <c r="B30" s="46"/>
      <c r="C30" s="47">
        <v>38849.311000000002</v>
      </c>
      <c r="D30" s="48"/>
      <c r="E30" s="13">
        <f t="shared" si="0"/>
        <v>-8301.0031456292218</v>
      </c>
      <c r="F30" s="13">
        <f t="shared" si="1"/>
        <v>-8301</v>
      </c>
      <c r="G30" s="13">
        <f t="shared" si="2"/>
        <v>-4.1457199986325577E-3</v>
      </c>
      <c r="H30" s="13">
        <f t="shared" si="5"/>
        <v>-4.1457199986325577E-3</v>
      </c>
      <c r="N30" s="43">
        <f t="shared" ca="1" si="3"/>
        <v>-1.6790835226126774E-2</v>
      </c>
      <c r="P30" s="44">
        <f t="shared" si="4"/>
        <v>23830.811000000002</v>
      </c>
    </row>
    <row r="31" spans="1:16" s="13" customFormat="1" ht="12.95" customHeight="1" x14ac:dyDescent="0.2">
      <c r="A31" s="45" t="s">
        <v>34</v>
      </c>
      <c r="B31" s="46"/>
      <c r="C31" s="47">
        <v>39070.627</v>
      </c>
      <c r="D31" s="48"/>
      <c r="E31" s="13">
        <f t="shared" si="0"/>
        <v>-8133.0762049112363</v>
      </c>
      <c r="F31" s="13">
        <f t="shared" si="1"/>
        <v>-8133</v>
      </c>
      <c r="G31" s="13">
        <f t="shared" si="2"/>
        <v>-0.10043276000214973</v>
      </c>
      <c r="H31" s="13">
        <f t="shared" si="5"/>
        <v>-0.10043276000214973</v>
      </c>
      <c r="N31" s="43">
        <f t="shared" ca="1" si="3"/>
        <v>-1.6473889697769816E-2</v>
      </c>
      <c r="P31" s="44">
        <f t="shared" si="4"/>
        <v>24052.127</v>
      </c>
    </row>
    <row r="32" spans="1:16" s="13" customFormat="1" ht="12.95" customHeight="1" x14ac:dyDescent="0.2">
      <c r="A32" s="45" t="s">
        <v>34</v>
      </c>
      <c r="B32" s="46"/>
      <c r="C32" s="47">
        <v>40205.425000000003</v>
      </c>
      <c r="D32" s="48"/>
      <c r="E32" s="13">
        <f t="shared" si="0"/>
        <v>-7272.0306570390048</v>
      </c>
      <c r="F32" s="13">
        <f t="shared" si="1"/>
        <v>-7272</v>
      </c>
      <c r="G32" s="13">
        <f t="shared" si="2"/>
        <v>-4.040384000109043E-2</v>
      </c>
      <c r="H32" s="13">
        <f t="shared" si="5"/>
        <v>-4.040384000109043E-2</v>
      </c>
      <c r="N32" s="43">
        <f t="shared" ca="1" si="3"/>
        <v>-1.4849543864940414E-2</v>
      </c>
      <c r="P32" s="44">
        <f t="shared" si="4"/>
        <v>25186.925000000003</v>
      </c>
    </row>
    <row r="33" spans="1:16" s="13" customFormat="1" ht="12.95" customHeight="1" x14ac:dyDescent="0.2">
      <c r="A33" s="45" t="s">
        <v>34</v>
      </c>
      <c r="B33" s="46"/>
      <c r="C33" s="47">
        <v>41592.495000000003</v>
      </c>
      <c r="D33" s="48"/>
      <c r="E33" s="13">
        <f t="shared" si="0"/>
        <v>-6219.5698242853941</v>
      </c>
      <c r="F33" s="13">
        <f t="shared" si="1"/>
        <v>-6219.5</v>
      </c>
      <c r="G33" s="13">
        <f t="shared" si="2"/>
        <v>-9.2023540004447568E-2</v>
      </c>
      <c r="H33" s="13">
        <f t="shared" si="5"/>
        <v>-9.2023540004447568E-2</v>
      </c>
      <c r="N33" s="43">
        <f t="shared" ca="1" si="3"/>
        <v>-1.2863917861394597E-2</v>
      </c>
      <c r="P33" s="44">
        <f t="shared" si="4"/>
        <v>26573.995000000003</v>
      </c>
    </row>
    <row r="34" spans="1:16" s="13" customFormat="1" ht="12.95" customHeight="1" x14ac:dyDescent="0.2">
      <c r="A34" s="45" t="s">
        <v>34</v>
      </c>
      <c r="B34" s="46"/>
      <c r="C34" s="47">
        <v>41689.379000000001</v>
      </c>
      <c r="D34" s="48"/>
      <c r="E34" s="13">
        <f t="shared" si="0"/>
        <v>-6146.0575896321334</v>
      </c>
      <c r="F34" s="13">
        <f t="shared" si="1"/>
        <v>-6146</v>
      </c>
      <c r="G34" s="13">
        <f t="shared" si="2"/>
        <v>-7.5899119998211972E-2</v>
      </c>
      <c r="H34" s="13">
        <f t="shared" si="5"/>
        <v>-7.5899119998211972E-2</v>
      </c>
      <c r="N34" s="43">
        <f t="shared" ca="1" si="3"/>
        <v>-1.2725254192738428E-2</v>
      </c>
      <c r="P34" s="44">
        <f t="shared" si="4"/>
        <v>26670.879000000001</v>
      </c>
    </row>
    <row r="35" spans="1:16" s="13" customFormat="1" ht="12.95" customHeight="1" x14ac:dyDescent="0.2">
      <c r="A35" s="45" t="s">
        <v>34</v>
      </c>
      <c r="B35" s="46"/>
      <c r="C35" s="47">
        <v>41957.555999999997</v>
      </c>
      <c r="D35" s="48"/>
      <c r="E35" s="13">
        <f t="shared" si="0"/>
        <v>-5942.5741398095852</v>
      </c>
      <c r="F35" s="13">
        <f t="shared" si="1"/>
        <v>-5942.5</v>
      </c>
      <c r="G35" s="13">
        <f t="shared" si="2"/>
        <v>-9.7711100002925377E-2</v>
      </c>
      <c r="H35" s="13">
        <f t="shared" si="5"/>
        <v>-9.7711100002925377E-2</v>
      </c>
      <c r="N35" s="43">
        <f t="shared" ca="1" si="3"/>
        <v>-1.2341335055710806E-2</v>
      </c>
      <c r="P35" s="44">
        <f t="shared" si="4"/>
        <v>26939.055999999997</v>
      </c>
    </row>
    <row r="36" spans="1:16" s="13" customFormat="1" ht="12.95" customHeight="1" x14ac:dyDescent="0.2">
      <c r="A36" s="49" t="s">
        <v>34</v>
      </c>
      <c r="B36" s="46"/>
      <c r="C36" s="47">
        <v>42697.572999999997</v>
      </c>
      <c r="D36" s="48"/>
      <c r="E36" s="13">
        <f t="shared" si="0"/>
        <v>-5381.0747864447021</v>
      </c>
      <c r="F36" s="13">
        <f t="shared" si="1"/>
        <v>-5381</v>
      </c>
      <c r="G36" s="13">
        <f t="shared" si="2"/>
        <v>-9.8563320003449917E-2</v>
      </c>
      <c r="H36" s="13">
        <f t="shared" si="5"/>
        <v>-9.8563320003449917E-2</v>
      </c>
      <c r="N36" s="43">
        <f t="shared" ca="1" si="3"/>
        <v>-1.1282020090398717E-2</v>
      </c>
      <c r="P36" s="44">
        <f t="shared" si="4"/>
        <v>27679.072999999997</v>
      </c>
    </row>
    <row r="37" spans="1:16" s="13" customFormat="1" ht="12.95" customHeight="1" x14ac:dyDescent="0.2">
      <c r="A37" s="49" t="s">
        <v>35</v>
      </c>
      <c r="B37" s="12"/>
      <c r="C37" s="48">
        <v>42787.292000000001</v>
      </c>
      <c r="D37" s="48"/>
      <c r="E37" s="13">
        <f t="shared" si="0"/>
        <v>-5312.9991064474225</v>
      </c>
      <c r="F37" s="13">
        <f t="shared" si="1"/>
        <v>-5313</v>
      </c>
      <c r="G37" s="13">
        <f t="shared" si="2"/>
        <v>1.1776399987866171E-3</v>
      </c>
      <c r="I37" s="13">
        <f>G37</f>
        <v>1.1776399987866171E-3</v>
      </c>
      <c r="N37" s="43">
        <f t="shared" ca="1" si="3"/>
        <v>-1.1153732614635186E-2</v>
      </c>
      <c r="P37" s="44">
        <f t="shared" si="4"/>
        <v>27768.792000000001</v>
      </c>
    </row>
    <row r="38" spans="1:16" s="13" customFormat="1" ht="12.95" customHeight="1" x14ac:dyDescent="0.2">
      <c r="A38" s="49" t="s">
        <v>34</v>
      </c>
      <c r="B38" s="46"/>
      <c r="C38" s="47">
        <v>42866.368000000002</v>
      </c>
      <c r="D38" s="48"/>
      <c r="E38" s="13">
        <f t="shared" si="0"/>
        <v>-5252.9989674415865</v>
      </c>
      <c r="F38" s="13">
        <f t="shared" si="1"/>
        <v>-5253</v>
      </c>
      <c r="G38" s="13">
        <f t="shared" si="2"/>
        <v>1.3608399967779405E-3</v>
      </c>
      <c r="H38" s="13">
        <f>+G38</f>
        <v>1.3608399967779405E-3</v>
      </c>
      <c r="N38" s="43">
        <f t="shared" ca="1" si="3"/>
        <v>-1.1040537783079129E-2</v>
      </c>
      <c r="P38" s="44">
        <f t="shared" si="4"/>
        <v>27847.868000000002</v>
      </c>
    </row>
    <row r="39" spans="1:16" s="13" customFormat="1" ht="12.95" customHeight="1" x14ac:dyDescent="0.2">
      <c r="A39" s="49" t="s">
        <v>34</v>
      </c>
      <c r="B39" s="46"/>
      <c r="C39" s="47">
        <v>42870.322999999997</v>
      </c>
      <c r="D39" s="48"/>
      <c r="E39" s="13">
        <f t="shared" si="0"/>
        <v>-5249.9980499727244</v>
      </c>
      <c r="F39" s="13">
        <f t="shared" si="1"/>
        <v>-5250</v>
      </c>
      <c r="G39" s="13">
        <f t="shared" si="2"/>
        <v>2.5699999969219789E-3</v>
      </c>
      <c r="H39" s="13">
        <f>+G39</f>
        <v>2.5699999969219789E-3</v>
      </c>
      <c r="N39" s="43">
        <f t="shared" ca="1" si="3"/>
        <v>-1.1034878041501325E-2</v>
      </c>
      <c r="P39" s="44">
        <f t="shared" si="4"/>
        <v>27851.822999999997</v>
      </c>
    </row>
    <row r="40" spans="1:16" s="13" customFormat="1" ht="12.95" customHeight="1" x14ac:dyDescent="0.2">
      <c r="A40" s="49" t="s">
        <v>36</v>
      </c>
      <c r="B40" s="12"/>
      <c r="C40" s="48">
        <v>43977.334000000003</v>
      </c>
      <c r="D40" s="48"/>
      <c r="E40" s="13">
        <f t="shared" si="0"/>
        <v>-4410.0363184613989</v>
      </c>
      <c r="F40" s="13">
        <f t="shared" si="1"/>
        <v>-4410</v>
      </c>
      <c r="G40" s="13">
        <f t="shared" si="2"/>
        <v>-4.7865200001979247E-2</v>
      </c>
      <c r="I40" s="13">
        <f t="shared" ref="I40:I45" si="6">G40</f>
        <v>-4.7865200001979247E-2</v>
      </c>
      <c r="N40" s="43">
        <f t="shared" ca="1" si="3"/>
        <v>-9.450150399716542E-3</v>
      </c>
      <c r="P40" s="44">
        <f t="shared" si="4"/>
        <v>28958.834000000003</v>
      </c>
    </row>
    <row r="41" spans="1:16" s="13" customFormat="1" ht="12.95" customHeight="1" x14ac:dyDescent="0.2">
      <c r="A41" s="49" t="s">
        <v>37</v>
      </c>
      <c r="B41" s="12"/>
      <c r="C41" s="48">
        <v>45399.341</v>
      </c>
      <c r="D41" s="48"/>
      <c r="E41" s="13">
        <f t="shared" si="0"/>
        <v>-3331.0664961730772</v>
      </c>
      <c r="F41" s="13">
        <f t="shared" si="1"/>
        <v>-3331</v>
      </c>
      <c r="G41" s="13">
        <f t="shared" si="2"/>
        <v>-8.7637320000794716E-2</v>
      </c>
      <c r="I41" s="13">
        <f t="shared" si="6"/>
        <v>-8.7637320000794716E-2</v>
      </c>
      <c r="N41" s="43">
        <f t="shared" ca="1" si="3"/>
        <v>-7.4145300122334685E-3</v>
      </c>
      <c r="P41" s="44">
        <f t="shared" si="4"/>
        <v>30380.841</v>
      </c>
    </row>
    <row r="42" spans="1:16" s="13" customFormat="1" ht="12.95" customHeight="1" x14ac:dyDescent="0.2">
      <c r="A42" s="49" t="s">
        <v>37</v>
      </c>
      <c r="B42" s="12"/>
      <c r="C42" s="48">
        <v>45403.358999999997</v>
      </c>
      <c r="D42" s="48"/>
      <c r="E42" s="13">
        <f t="shared" si="0"/>
        <v>-3328.0177764790456</v>
      </c>
      <c r="F42" s="13">
        <f t="shared" si="1"/>
        <v>-3328</v>
      </c>
      <c r="G42" s="13">
        <f t="shared" si="2"/>
        <v>-2.3428160006005783E-2</v>
      </c>
      <c r="I42" s="13">
        <f t="shared" si="6"/>
        <v>-2.3428160006005783E-2</v>
      </c>
      <c r="N42" s="43">
        <f t="shared" ca="1" si="3"/>
        <v>-7.4088702706556651E-3</v>
      </c>
      <c r="P42" s="44">
        <f t="shared" si="4"/>
        <v>30384.858999999997</v>
      </c>
    </row>
    <row r="43" spans="1:16" s="13" customFormat="1" ht="12.95" customHeight="1" x14ac:dyDescent="0.2">
      <c r="A43" s="49" t="s">
        <v>38</v>
      </c>
      <c r="B43" s="12"/>
      <c r="C43" s="48">
        <v>46005.673300000002</v>
      </c>
      <c r="D43" s="48"/>
      <c r="E43" s="13">
        <f t="shared" si="0"/>
        <v>-2871.0024782191063</v>
      </c>
      <c r="F43" s="13">
        <f t="shared" si="1"/>
        <v>-2871</v>
      </c>
      <c r="G43" s="13">
        <f t="shared" si="2"/>
        <v>-3.2661200020811521E-3</v>
      </c>
      <c r="I43" s="13">
        <f t="shared" si="6"/>
        <v>-3.2661200020811521E-3</v>
      </c>
      <c r="N43" s="43">
        <f t="shared" ca="1" si="3"/>
        <v>-6.546702970303706E-3</v>
      </c>
      <c r="P43" s="44">
        <f t="shared" si="4"/>
        <v>30987.173300000002</v>
      </c>
    </row>
    <row r="44" spans="1:16" s="13" customFormat="1" ht="12.95" customHeight="1" x14ac:dyDescent="0.2">
      <c r="A44" s="49" t="s">
        <v>39</v>
      </c>
      <c r="B44" s="12"/>
      <c r="C44" s="48">
        <v>47148.341</v>
      </c>
      <c r="D44" s="48"/>
      <c r="E44" s="13">
        <f t="shared" si="0"/>
        <v>-2003.9856736579436</v>
      </c>
      <c r="F44" s="13">
        <f t="shared" si="1"/>
        <v>-2004</v>
      </c>
      <c r="G44" s="13">
        <f t="shared" si="2"/>
        <v>1.8881119998695794E-2</v>
      </c>
      <c r="I44" s="13">
        <f t="shared" si="6"/>
        <v>1.8881119998695794E-2</v>
      </c>
      <c r="N44" s="43">
        <f t="shared" ca="1" si="3"/>
        <v>-4.9110376543186965E-3</v>
      </c>
      <c r="P44" s="44">
        <f t="shared" si="4"/>
        <v>32129.841</v>
      </c>
    </row>
    <row r="45" spans="1:16" s="13" customFormat="1" ht="12.95" customHeight="1" x14ac:dyDescent="0.2">
      <c r="A45" s="49" t="s">
        <v>39</v>
      </c>
      <c r="B45" s="12"/>
      <c r="C45" s="48">
        <v>47235.345999999998</v>
      </c>
      <c r="D45" s="48"/>
      <c r="E45" s="13">
        <f t="shared" si="0"/>
        <v>-1937.9692831702787</v>
      </c>
      <c r="F45" s="13">
        <f t="shared" si="1"/>
        <v>-1938</v>
      </c>
      <c r="G45" s="13">
        <f t="shared" si="2"/>
        <v>4.0482639997208025E-2</v>
      </c>
      <c r="I45" s="13">
        <f t="shared" si="6"/>
        <v>4.0482639997208025E-2</v>
      </c>
      <c r="N45" s="43">
        <f t="shared" ca="1" si="3"/>
        <v>-4.7865233396070352E-3</v>
      </c>
      <c r="P45" s="44">
        <f t="shared" si="4"/>
        <v>32216.845999999998</v>
      </c>
    </row>
    <row r="46" spans="1:16" s="13" customFormat="1" ht="12.95" customHeight="1" x14ac:dyDescent="0.2">
      <c r="A46" s="49" t="s">
        <v>33</v>
      </c>
      <c r="B46" s="12"/>
      <c r="C46" s="48">
        <v>47506.137799999997</v>
      </c>
      <c r="D46" s="48"/>
      <c r="E46" s="13">
        <f t="shared" si="0"/>
        <v>-1732.5018133736223</v>
      </c>
      <c r="F46" s="13">
        <f t="shared" si="1"/>
        <v>-1732.5</v>
      </c>
      <c r="G46" s="13">
        <f t="shared" si="2"/>
        <v>-2.3899000079836696E-3</v>
      </c>
      <c r="J46" s="13">
        <f t="shared" ref="J46:J51" si="7">+G46</f>
        <v>-2.3899000079836696E-3</v>
      </c>
      <c r="N46" s="43">
        <f t="shared" ca="1" si="3"/>
        <v>-4.3988310415275433E-3</v>
      </c>
      <c r="P46" s="44">
        <f t="shared" si="4"/>
        <v>32487.637799999997</v>
      </c>
    </row>
    <row r="47" spans="1:16" s="13" customFormat="1" ht="12.95" customHeight="1" x14ac:dyDescent="0.2">
      <c r="A47" s="49" t="s">
        <v>33</v>
      </c>
      <c r="B47" s="12"/>
      <c r="C47" s="48">
        <v>47510.089399999997</v>
      </c>
      <c r="D47" s="48"/>
      <c r="E47" s="13">
        <f t="shared" si="0"/>
        <v>-1729.5034757073838</v>
      </c>
      <c r="F47" s="13">
        <f t="shared" si="1"/>
        <v>-1729.5</v>
      </c>
      <c r="G47" s="13">
        <f t="shared" si="2"/>
        <v>-4.5807400019839406E-3</v>
      </c>
      <c r="J47" s="13">
        <f t="shared" si="7"/>
        <v>-4.5807400019839406E-3</v>
      </c>
      <c r="N47" s="43">
        <f t="shared" ca="1" si="3"/>
        <v>-4.3931712999497399E-3</v>
      </c>
      <c r="P47" s="44">
        <f t="shared" si="4"/>
        <v>32491.589399999997</v>
      </c>
    </row>
    <row r="48" spans="1:16" s="13" customFormat="1" ht="12.95" customHeight="1" x14ac:dyDescent="0.2">
      <c r="A48" s="49" t="s">
        <v>33</v>
      </c>
      <c r="B48" s="12"/>
      <c r="C48" s="48">
        <v>47512.068700000003</v>
      </c>
      <c r="D48" s="48"/>
      <c r="E48" s="13">
        <f t="shared" si="0"/>
        <v>-1728.0016511950837</v>
      </c>
      <c r="F48" s="13">
        <f t="shared" si="1"/>
        <v>-1728</v>
      </c>
      <c r="G48" s="13">
        <f t="shared" si="2"/>
        <v>-2.1761600000900216E-3</v>
      </c>
      <c r="J48" s="13">
        <f t="shared" si="7"/>
        <v>-2.1761600000900216E-3</v>
      </c>
      <c r="N48" s="43">
        <f t="shared" ca="1" si="3"/>
        <v>-4.3903414291608395E-3</v>
      </c>
      <c r="P48" s="44">
        <f t="shared" si="4"/>
        <v>32493.568700000003</v>
      </c>
    </row>
    <row r="49" spans="1:16" s="13" customFormat="1" ht="12.95" customHeight="1" x14ac:dyDescent="0.2">
      <c r="A49" s="49" t="s">
        <v>33</v>
      </c>
      <c r="B49" s="12"/>
      <c r="C49" s="48">
        <v>47595.097300000001</v>
      </c>
      <c r="D49" s="48"/>
      <c r="E49" s="13">
        <f t="shared" si="0"/>
        <v>-1665.0024157575326</v>
      </c>
      <c r="F49" s="13">
        <f t="shared" si="1"/>
        <v>-1665</v>
      </c>
      <c r="G49" s="13">
        <f t="shared" si="2"/>
        <v>-3.1837999995332211E-3</v>
      </c>
      <c r="J49" s="13">
        <f t="shared" si="7"/>
        <v>-3.1837999995332211E-3</v>
      </c>
      <c r="N49" s="43">
        <f t="shared" ca="1" si="3"/>
        <v>-4.2714868560269799E-3</v>
      </c>
      <c r="P49" s="44">
        <f t="shared" si="4"/>
        <v>32576.597300000001</v>
      </c>
    </row>
    <row r="50" spans="1:16" s="13" customFormat="1" ht="12.95" customHeight="1" x14ac:dyDescent="0.2">
      <c r="A50" s="49" t="s">
        <v>33</v>
      </c>
      <c r="B50" s="12"/>
      <c r="C50" s="48">
        <v>47597.0717</v>
      </c>
      <c r="D50" s="48"/>
      <c r="E50" s="13">
        <f t="shared" si="0"/>
        <v>-1663.5043091960845</v>
      </c>
      <c r="F50" s="13">
        <f t="shared" si="1"/>
        <v>-1663.5</v>
      </c>
      <c r="G50" s="13">
        <f t="shared" si="2"/>
        <v>-5.6792200048221275E-3</v>
      </c>
      <c r="J50" s="13">
        <f t="shared" si="7"/>
        <v>-5.6792200048221275E-3</v>
      </c>
      <c r="N50" s="43">
        <f t="shared" ca="1" si="3"/>
        <v>-4.2686569852380786E-3</v>
      </c>
      <c r="P50" s="44">
        <f t="shared" si="4"/>
        <v>32578.5717</v>
      </c>
    </row>
    <row r="51" spans="1:16" s="13" customFormat="1" ht="12.95" customHeight="1" x14ac:dyDescent="0.2">
      <c r="A51" s="49" t="s">
        <v>33</v>
      </c>
      <c r="B51" s="12"/>
      <c r="C51" s="48">
        <v>47599.052199999998</v>
      </c>
      <c r="D51" s="48"/>
      <c r="E51" s="13">
        <f t="shared" si="0"/>
        <v>-1662.0015741652162</v>
      </c>
      <c r="F51" s="13">
        <f t="shared" si="1"/>
        <v>-1662</v>
      </c>
      <c r="G51" s="13">
        <f t="shared" si="2"/>
        <v>-2.0746400041389279E-3</v>
      </c>
      <c r="J51" s="13">
        <f t="shared" si="7"/>
        <v>-2.0746400041389279E-3</v>
      </c>
      <c r="N51" s="43">
        <f t="shared" ca="1" si="3"/>
        <v>-4.2658271144491774E-3</v>
      </c>
      <c r="P51" s="44">
        <f t="shared" si="4"/>
        <v>32580.552199999998</v>
      </c>
    </row>
    <row r="52" spans="1:16" s="13" customFormat="1" ht="12.95" customHeight="1" x14ac:dyDescent="0.2">
      <c r="A52" s="49" t="s">
        <v>40</v>
      </c>
      <c r="B52" s="12"/>
      <c r="C52" s="48">
        <v>47911.417999999998</v>
      </c>
      <c r="D52" s="48"/>
      <c r="E52" s="13">
        <f t="shared" si="0"/>
        <v>-1424.9891883506953</v>
      </c>
      <c r="F52" s="13">
        <f t="shared" si="1"/>
        <v>-1425</v>
      </c>
      <c r="G52" s="13">
        <f t="shared" si="2"/>
        <v>1.424899999256013E-2</v>
      </c>
      <c r="I52" s="13">
        <f>G52</f>
        <v>1.424899999256013E-2</v>
      </c>
      <c r="N52" s="43">
        <f t="shared" ca="1" si="3"/>
        <v>-3.8187075298027561E-3</v>
      </c>
      <c r="P52" s="44">
        <f t="shared" si="4"/>
        <v>32892.917999999998</v>
      </c>
    </row>
    <row r="53" spans="1:16" s="13" customFormat="1" ht="12.95" customHeight="1" x14ac:dyDescent="0.2">
      <c r="A53" s="49" t="s">
        <v>41</v>
      </c>
      <c r="B53" s="12"/>
      <c r="C53" s="48">
        <v>48231.671999999999</v>
      </c>
      <c r="D53" s="48"/>
      <c r="E53" s="13">
        <f t="shared" ref="E53:E84" si="8">(C53-C$7)/C$8</f>
        <v>-1181.9915086858796</v>
      </c>
      <c r="F53" s="13">
        <f t="shared" ref="F53:F84" si="9">ROUND(2*E53,0)/2</f>
        <v>-1182</v>
      </c>
      <c r="G53" s="13">
        <f t="shared" ref="G53:G84" si="10">C53-(F53*C$8+C$7)</f>
        <v>1.1190959994564764E-2</v>
      </c>
      <c r="I53" s="13">
        <f>G53</f>
        <v>1.1190959994564764E-2</v>
      </c>
      <c r="N53" s="43">
        <f t="shared" ref="N53:N84" ca="1" si="11">+C$11+C$12*F53</f>
        <v>-3.3602684620007294E-3</v>
      </c>
      <c r="P53" s="44">
        <f t="shared" ref="P53:P84" si="12">C53-15018.5</f>
        <v>33213.171999999999</v>
      </c>
    </row>
    <row r="54" spans="1:16" s="13" customFormat="1" ht="12.95" customHeight="1" x14ac:dyDescent="0.2">
      <c r="A54" s="49" t="s">
        <v>43</v>
      </c>
      <c r="B54" s="12"/>
      <c r="C54" s="48">
        <v>48682.389000000003</v>
      </c>
      <c r="D54" s="48"/>
      <c r="E54" s="13">
        <f t="shared" si="8"/>
        <v>-840.00300835337021</v>
      </c>
      <c r="F54" s="13">
        <f t="shared" si="9"/>
        <v>-840</v>
      </c>
      <c r="G54" s="13">
        <f t="shared" si="10"/>
        <v>-3.9648000019951724E-3</v>
      </c>
      <c r="I54" s="13">
        <f>G54</f>
        <v>-3.9648000019951724E-3</v>
      </c>
      <c r="N54" s="43">
        <f t="shared" ca="1" si="11"/>
        <v>-2.7150579221312103E-3</v>
      </c>
      <c r="P54" s="44">
        <f t="shared" si="12"/>
        <v>33663.889000000003</v>
      </c>
    </row>
    <row r="55" spans="1:16" s="13" customFormat="1" ht="12.95" customHeight="1" x14ac:dyDescent="0.2">
      <c r="A55" s="49" t="s">
        <v>44</v>
      </c>
      <c r="B55" s="12"/>
      <c r="C55" s="48">
        <v>48686.3465</v>
      </c>
      <c r="D55" s="48">
        <v>1.6999999999999999E-3</v>
      </c>
      <c r="E55" s="13">
        <f t="shared" si="8"/>
        <v>-837.00019397080916</v>
      </c>
      <c r="F55" s="13">
        <f t="shared" si="9"/>
        <v>-837</v>
      </c>
      <c r="G55" s="13">
        <f t="shared" si="10"/>
        <v>-2.5563999952282757E-4</v>
      </c>
      <c r="I55" s="13">
        <f>G55</f>
        <v>-2.5563999952282757E-4</v>
      </c>
      <c r="N55" s="43">
        <f t="shared" ca="1" si="11"/>
        <v>-2.7093981805534073E-3</v>
      </c>
      <c r="P55" s="44">
        <f t="shared" si="12"/>
        <v>33667.8465</v>
      </c>
    </row>
    <row r="56" spans="1:16" s="13" customFormat="1" ht="12.95" customHeight="1" x14ac:dyDescent="0.2">
      <c r="A56" s="49" t="s">
        <v>45</v>
      </c>
      <c r="B56" s="12"/>
      <c r="C56" s="48">
        <v>48686.351000000002</v>
      </c>
      <c r="D56" s="48">
        <v>5.0000000000000001E-3</v>
      </c>
      <c r="E56" s="13">
        <f t="shared" si="8"/>
        <v>-836.99677952615218</v>
      </c>
      <c r="F56" s="13">
        <f t="shared" si="9"/>
        <v>-837</v>
      </c>
      <c r="G56" s="13">
        <f t="shared" si="10"/>
        <v>4.2443600032129325E-3</v>
      </c>
      <c r="I56" s="13">
        <f>G56</f>
        <v>4.2443600032129325E-3</v>
      </c>
      <c r="N56" s="43">
        <f t="shared" ca="1" si="11"/>
        <v>-2.7093981805534073E-3</v>
      </c>
      <c r="P56" s="44">
        <f t="shared" si="12"/>
        <v>33667.851000000002</v>
      </c>
    </row>
    <row r="57" spans="1:16" s="13" customFormat="1" ht="12.95" customHeight="1" x14ac:dyDescent="0.2">
      <c r="A57" s="49" t="s">
        <v>46</v>
      </c>
      <c r="B57" s="12" t="s">
        <v>50</v>
      </c>
      <c r="C57" s="48">
        <v>49020.439400000003</v>
      </c>
      <c r="D57" s="48"/>
      <c r="E57" s="13">
        <f t="shared" si="8"/>
        <v>-583.50203472068301</v>
      </c>
      <c r="F57" s="13">
        <f t="shared" si="9"/>
        <v>-583.5</v>
      </c>
      <c r="G57" s="13">
        <f t="shared" si="10"/>
        <v>-2.6816199970198795E-3</v>
      </c>
      <c r="J57" s="13">
        <f>G57</f>
        <v>-2.6816199970198795E-3</v>
      </c>
      <c r="N57" s="43">
        <f t="shared" ca="1" si="11"/>
        <v>-2.2311500172290709E-3</v>
      </c>
      <c r="P57" s="44">
        <f t="shared" si="12"/>
        <v>34001.939400000003</v>
      </c>
    </row>
    <row r="58" spans="1:16" s="13" customFormat="1" ht="12.95" customHeight="1" x14ac:dyDescent="0.2">
      <c r="A58" s="49" t="s">
        <v>46</v>
      </c>
      <c r="B58" s="12" t="s">
        <v>50</v>
      </c>
      <c r="C58" s="48">
        <v>49020.44</v>
      </c>
      <c r="D58" s="48"/>
      <c r="E58" s="13">
        <f t="shared" si="8"/>
        <v>-583.5015794613962</v>
      </c>
      <c r="F58" s="13">
        <f t="shared" si="9"/>
        <v>-583.5</v>
      </c>
      <c r="G58" s="13">
        <f t="shared" si="10"/>
        <v>-2.0816199976252392E-3</v>
      </c>
      <c r="I58" s="13">
        <f>G58</f>
        <v>-2.0816199976252392E-3</v>
      </c>
      <c r="N58" s="43">
        <f t="shared" ca="1" si="11"/>
        <v>-2.2311500172290709E-3</v>
      </c>
      <c r="P58" s="44">
        <f t="shared" si="12"/>
        <v>34001.94</v>
      </c>
    </row>
    <row r="59" spans="1:16" s="13" customFormat="1" ht="12.95" customHeight="1" x14ac:dyDescent="0.2">
      <c r="A59" s="49" t="s">
        <v>47</v>
      </c>
      <c r="B59" s="12"/>
      <c r="C59" s="48">
        <v>49030.32</v>
      </c>
      <c r="D59" s="48"/>
      <c r="E59" s="13">
        <f t="shared" si="8"/>
        <v>-576.00497653032346</v>
      </c>
      <c r="F59" s="13">
        <f t="shared" si="9"/>
        <v>-576</v>
      </c>
      <c r="G59" s="13">
        <f t="shared" si="10"/>
        <v>-6.5587200006120838E-3</v>
      </c>
      <c r="I59" s="13">
        <f>G59</f>
        <v>-6.5587200006120838E-3</v>
      </c>
      <c r="N59" s="43">
        <f t="shared" ca="1" si="11"/>
        <v>-2.2170006632845638E-3</v>
      </c>
      <c r="P59" s="44">
        <f t="shared" si="12"/>
        <v>34011.82</v>
      </c>
    </row>
    <row r="60" spans="1:16" s="13" customFormat="1" ht="12.95" customHeight="1" x14ac:dyDescent="0.2">
      <c r="A60" s="50" t="s">
        <v>10</v>
      </c>
      <c r="B60" s="51"/>
      <c r="C60" s="52">
        <v>49789.454400000002</v>
      </c>
      <c r="D60" s="52">
        <v>2.9999999999999997E-4</v>
      </c>
      <c r="E60" s="13">
        <f t="shared" si="8"/>
        <v>0</v>
      </c>
      <c r="F60" s="13">
        <f t="shared" si="9"/>
        <v>0</v>
      </c>
      <c r="G60" s="13">
        <f t="shared" si="10"/>
        <v>0</v>
      </c>
      <c r="J60" s="13">
        <f>G60</f>
        <v>0</v>
      </c>
      <c r="N60" s="43">
        <f t="shared" ca="1" si="11"/>
        <v>-1.1303302803464263E-3</v>
      </c>
      <c r="P60" s="44">
        <f t="shared" si="12"/>
        <v>34770.954400000002</v>
      </c>
    </row>
    <row r="61" spans="1:16" s="13" customFormat="1" ht="12.95" customHeight="1" x14ac:dyDescent="0.2">
      <c r="A61" s="49" t="s">
        <v>48</v>
      </c>
      <c r="B61" s="53"/>
      <c r="C61" s="54">
        <v>50141.353000000003</v>
      </c>
      <c r="D61" s="48">
        <v>6.0000000000000001E-3</v>
      </c>
      <c r="E61" s="13">
        <f t="shared" si="8"/>
        <v>267.00850973694941</v>
      </c>
      <c r="F61" s="13">
        <f t="shared" si="9"/>
        <v>267</v>
      </c>
      <c r="G61" s="13">
        <f t="shared" si="10"/>
        <v>1.1215240003366489E-2</v>
      </c>
      <c r="I61" s="13">
        <f>G61</f>
        <v>1.1215240003366489E-2</v>
      </c>
      <c r="N61" s="43">
        <f t="shared" ca="1" si="11"/>
        <v>-6.2661327992197713E-4</v>
      </c>
      <c r="P61" s="44">
        <f t="shared" si="12"/>
        <v>35122.853000000003</v>
      </c>
    </row>
    <row r="62" spans="1:16" s="13" customFormat="1" ht="12.95" customHeight="1" x14ac:dyDescent="0.2">
      <c r="A62" s="6" t="s">
        <v>76</v>
      </c>
      <c r="B62" s="10" t="s">
        <v>52</v>
      </c>
      <c r="C62" s="7">
        <v>50453.69</v>
      </c>
      <c r="D62" s="55"/>
      <c r="E62" s="13">
        <f t="shared" si="8"/>
        <v>503.99904310567933</v>
      </c>
      <c r="F62" s="13">
        <f t="shared" si="9"/>
        <v>504</v>
      </c>
      <c r="G62" s="13">
        <f t="shared" si="10"/>
        <v>-1.2611199999810196E-3</v>
      </c>
      <c r="I62" s="13">
        <f>G62</f>
        <v>-1.2611199999810196E-3</v>
      </c>
      <c r="N62" s="43">
        <f t="shared" ca="1" si="11"/>
        <v>-1.7949369527555596E-4</v>
      </c>
      <c r="P62" s="44">
        <f t="shared" si="12"/>
        <v>35435.19</v>
      </c>
    </row>
    <row r="63" spans="1:16" s="13" customFormat="1" ht="12.95" customHeight="1" x14ac:dyDescent="0.2">
      <c r="A63" s="56" t="s">
        <v>49</v>
      </c>
      <c r="B63" s="57" t="s">
        <v>50</v>
      </c>
      <c r="C63" s="55">
        <v>50487.330999999998</v>
      </c>
      <c r="D63" s="58">
        <v>5.0000000000000001E-3</v>
      </c>
      <c r="E63" s="13">
        <f t="shared" si="8"/>
        <v>529.52467257979379</v>
      </c>
      <c r="F63" s="13">
        <f t="shared" si="9"/>
        <v>529.5</v>
      </c>
      <c r="G63" s="13">
        <f t="shared" si="10"/>
        <v>3.2516739993297961E-2</v>
      </c>
      <c r="I63" s="13">
        <f>G63</f>
        <v>3.2516739993297961E-2</v>
      </c>
      <c r="N63" s="43">
        <f t="shared" ca="1" si="11"/>
        <v>-1.3138589186423213E-4</v>
      </c>
      <c r="P63" s="44">
        <f t="shared" si="12"/>
        <v>35468.830999999998</v>
      </c>
    </row>
    <row r="64" spans="1:16" s="13" customFormat="1" ht="12.95" customHeight="1" x14ac:dyDescent="0.2">
      <c r="A64" s="7" t="s">
        <v>11</v>
      </c>
      <c r="B64" s="59" t="s">
        <v>52</v>
      </c>
      <c r="C64" s="60">
        <v>50825.348700000002</v>
      </c>
      <c r="D64" s="60">
        <v>4.0000000000000002E-4</v>
      </c>
      <c r="E64" s="13">
        <f t="shared" si="8"/>
        <v>786.00083458132553</v>
      </c>
      <c r="F64" s="13">
        <f t="shared" si="9"/>
        <v>786</v>
      </c>
      <c r="G64" s="13">
        <f t="shared" si="10"/>
        <v>1.0999200021615252E-3</v>
      </c>
      <c r="J64" s="13">
        <f>G64</f>
        <v>1.0999200021615252E-3</v>
      </c>
      <c r="N64" s="43">
        <f t="shared" ca="1" si="11"/>
        <v>3.525220130379072E-4</v>
      </c>
      <c r="P64" s="44">
        <f t="shared" si="12"/>
        <v>35806.848700000002</v>
      </c>
    </row>
    <row r="65" spans="1:16" s="13" customFormat="1" ht="12.95" customHeight="1" x14ac:dyDescent="0.2">
      <c r="A65" s="6" t="s">
        <v>53</v>
      </c>
      <c r="B65" s="8" t="s">
        <v>52</v>
      </c>
      <c r="C65" s="9">
        <v>52956.444049999998</v>
      </c>
      <c r="D65" s="9">
        <v>6.9999999999999994E-5</v>
      </c>
      <c r="E65" s="13">
        <f t="shared" si="8"/>
        <v>2403.0024183069809</v>
      </c>
      <c r="F65" s="13">
        <f t="shared" si="9"/>
        <v>2403</v>
      </c>
      <c r="G65" s="13">
        <f t="shared" si="10"/>
        <v>3.1871599931037053E-3</v>
      </c>
      <c r="K65" s="13">
        <f t="shared" ref="K65:K74" si="13">G65</f>
        <v>3.1871599931037053E-3</v>
      </c>
      <c r="N65" s="43">
        <f t="shared" ca="1" si="11"/>
        <v>3.4031227234736167E-3</v>
      </c>
      <c r="P65" s="44">
        <f t="shared" si="12"/>
        <v>37937.944049999998</v>
      </c>
    </row>
    <row r="66" spans="1:16" s="13" customFormat="1" ht="12.95" customHeight="1" x14ac:dyDescent="0.2">
      <c r="A66" s="7" t="s">
        <v>51</v>
      </c>
      <c r="B66" s="8" t="s">
        <v>52</v>
      </c>
      <c r="C66" s="9">
        <v>53027.6129</v>
      </c>
      <c r="D66" s="7">
        <v>1E-4</v>
      </c>
      <c r="E66" s="13">
        <f t="shared" si="8"/>
        <v>2457.0028848566999</v>
      </c>
      <c r="F66" s="13">
        <f t="shared" si="9"/>
        <v>2457</v>
      </c>
      <c r="G66" s="13">
        <f t="shared" si="10"/>
        <v>3.8020399952074513E-3</v>
      </c>
      <c r="K66" s="13">
        <f t="shared" si="13"/>
        <v>3.8020399952074513E-3</v>
      </c>
      <c r="N66" s="43">
        <f t="shared" ca="1" si="11"/>
        <v>3.5049980718740671E-3</v>
      </c>
      <c r="P66" s="44">
        <f t="shared" si="12"/>
        <v>38009.1129</v>
      </c>
    </row>
    <row r="67" spans="1:16" s="13" customFormat="1" ht="12.95" customHeight="1" x14ac:dyDescent="0.2">
      <c r="A67" s="7" t="s">
        <v>72</v>
      </c>
      <c r="B67" s="10" t="s">
        <v>52</v>
      </c>
      <c r="C67" s="7">
        <v>53387.400999999998</v>
      </c>
      <c r="D67" s="7">
        <v>7.0000000000000001E-3</v>
      </c>
      <c r="E67" s="13">
        <f t="shared" si="8"/>
        <v>2729.9976748390636</v>
      </c>
      <c r="F67" s="13">
        <f t="shared" si="9"/>
        <v>2730</v>
      </c>
      <c r="G67" s="13">
        <f t="shared" si="10"/>
        <v>-3.0644000071333721E-3</v>
      </c>
      <c r="K67" s="13">
        <f t="shared" si="13"/>
        <v>-3.0644000071333721E-3</v>
      </c>
      <c r="N67" s="43">
        <f t="shared" ca="1" si="11"/>
        <v>4.0200345554541215E-3</v>
      </c>
      <c r="P67" s="44">
        <f t="shared" si="12"/>
        <v>38368.900999999998</v>
      </c>
    </row>
    <row r="68" spans="1:16" s="13" customFormat="1" ht="12.95" customHeight="1" x14ac:dyDescent="0.2">
      <c r="A68" s="6" t="s">
        <v>62</v>
      </c>
      <c r="B68" s="8" t="s">
        <v>52</v>
      </c>
      <c r="C68" s="9">
        <v>53715.573499999999</v>
      </c>
      <c r="D68" s="9">
        <v>1E-4</v>
      </c>
      <c r="E68" s="13">
        <f t="shared" si="8"/>
        <v>2979.003638948182</v>
      </c>
      <c r="F68" s="13">
        <f t="shared" si="9"/>
        <v>2979</v>
      </c>
      <c r="G68" s="13">
        <f t="shared" si="10"/>
        <v>4.7958799987100065E-3</v>
      </c>
      <c r="K68" s="13">
        <f t="shared" si="13"/>
        <v>4.7958799987100065E-3</v>
      </c>
      <c r="N68" s="43">
        <f t="shared" ca="1" si="11"/>
        <v>4.4897931064117541E-3</v>
      </c>
      <c r="P68" s="44">
        <f t="shared" si="12"/>
        <v>38697.073499999999</v>
      </c>
    </row>
    <row r="69" spans="1:16" s="13" customFormat="1" ht="12.95" customHeight="1" x14ac:dyDescent="0.2">
      <c r="A69" s="61" t="s">
        <v>65</v>
      </c>
      <c r="B69" s="62" t="s">
        <v>52</v>
      </c>
      <c r="C69" s="61">
        <v>53814.418899999997</v>
      </c>
      <c r="D69" s="61" t="s">
        <v>66</v>
      </c>
      <c r="E69" s="13">
        <f t="shared" si="8"/>
        <v>3054.0041162116672</v>
      </c>
      <c r="F69" s="13">
        <f t="shared" si="9"/>
        <v>3054</v>
      </c>
      <c r="G69" s="13">
        <f t="shared" si="10"/>
        <v>5.4248799933702685E-3</v>
      </c>
      <c r="K69" s="13">
        <f t="shared" si="13"/>
        <v>5.4248799933702685E-3</v>
      </c>
      <c r="N69" s="43">
        <f t="shared" ca="1" si="11"/>
        <v>4.6312866458568238E-3</v>
      </c>
      <c r="P69" s="44">
        <f t="shared" si="12"/>
        <v>38795.918899999997</v>
      </c>
    </row>
    <row r="70" spans="1:16" s="13" customFormat="1" ht="12.95" customHeight="1" x14ac:dyDescent="0.2">
      <c r="A70" s="7" t="s">
        <v>67</v>
      </c>
      <c r="B70" s="10" t="s">
        <v>50</v>
      </c>
      <c r="C70" s="7">
        <v>54508.307670000002</v>
      </c>
      <c r="D70" s="7">
        <v>4.0000000000000002E-4</v>
      </c>
      <c r="E70" s="13">
        <f t="shared" si="8"/>
        <v>3580.5029610519305</v>
      </c>
      <c r="F70" s="13">
        <f t="shared" si="9"/>
        <v>3580.5</v>
      </c>
      <c r="G70" s="13">
        <f t="shared" si="10"/>
        <v>3.9024599973345175E-3</v>
      </c>
      <c r="K70" s="13">
        <f t="shared" si="13"/>
        <v>3.9024599973345175E-3</v>
      </c>
      <c r="N70" s="43">
        <f t="shared" ca="1" si="11"/>
        <v>5.6245712927612155E-3</v>
      </c>
      <c r="P70" s="44">
        <f t="shared" si="12"/>
        <v>39489.807670000002</v>
      </c>
    </row>
    <row r="71" spans="1:16" s="13" customFormat="1" ht="12.95" customHeight="1" x14ac:dyDescent="0.2">
      <c r="A71" s="7" t="s">
        <v>67</v>
      </c>
      <c r="B71" s="10" t="s">
        <v>50</v>
      </c>
      <c r="C71" s="7">
        <v>54508.308259999998</v>
      </c>
      <c r="D71" s="7">
        <v>5.0000000000000001E-4</v>
      </c>
      <c r="E71" s="13">
        <f t="shared" si="8"/>
        <v>3580.5034087235599</v>
      </c>
      <c r="F71" s="13">
        <f t="shared" si="9"/>
        <v>3580.5</v>
      </c>
      <c r="G71" s="13">
        <f t="shared" si="10"/>
        <v>4.4924599933438003E-3</v>
      </c>
      <c r="K71" s="13">
        <f t="shared" si="13"/>
        <v>4.4924599933438003E-3</v>
      </c>
      <c r="N71" s="43">
        <f t="shared" ca="1" si="11"/>
        <v>5.6245712927612155E-3</v>
      </c>
      <c r="P71" s="44">
        <f t="shared" si="12"/>
        <v>39489.808259999998</v>
      </c>
    </row>
    <row r="72" spans="1:16" s="13" customFormat="1" ht="12.95" customHeight="1" x14ac:dyDescent="0.2">
      <c r="A72" s="7" t="s">
        <v>67</v>
      </c>
      <c r="B72" s="10" t="s">
        <v>50</v>
      </c>
      <c r="C72" s="7">
        <v>54508.308349999999</v>
      </c>
      <c r="D72" s="7">
        <v>5.0000000000000001E-4</v>
      </c>
      <c r="E72" s="13">
        <f t="shared" si="8"/>
        <v>3580.5034770124544</v>
      </c>
      <c r="F72" s="13">
        <f t="shared" si="9"/>
        <v>3580.5</v>
      </c>
      <c r="G72" s="13">
        <f t="shared" si="10"/>
        <v>4.5824599947081879E-3</v>
      </c>
      <c r="K72" s="13">
        <f t="shared" si="13"/>
        <v>4.5824599947081879E-3</v>
      </c>
      <c r="N72" s="43">
        <f t="shared" ca="1" si="11"/>
        <v>5.6245712927612155E-3</v>
      </c>
      <c r="P72" s="44">
        <f t="shared" si="12"/>
        <v>39489.808349999999</v>
      </c>
    </row>
    <row r="73" spans="1:16" s="13" customFormat="1" ht="12.95" customHeight="1" x14ac:dyDescent="0.2">
      <c r="A73" s="6" t="s">
        <v>68</v>
      </c>
      <c r="B73" s="10" t="s">
        <v>50</v>
      </c>
      <c r="C73" s="7">
        <v>54749.506430000001</v>
      </c>
      <c r="D73" s="7">
        <v>2.0000000000000001E-4</v>
      </c>
      <c r="E73" s="13">
        <f t="shared" si="8"/>
        <v>3763.5162536822504</v>
      </c>
      <c r="F73" s="13">
        <f t="shared" si="9"/>
        <v>3763.5</v>
      </c>
      <c r="G73" s="13">
        <f t="shared" si="10"/>
        <v>2.1421220000775065E-2</v>
      </c>
      <c r="K73" s="13">
        <f t="shared" si="13"/>
        <v>2.1421220000775065E-2</v>
      </c>
      <c r="N73" s="43">
        <f t="shared" ca="1" si="11"/>
        <v>5.969815529007186E-3</v>
      </c>
      <c r="P73" s="44">
        <f t="shared" si="12"/>
        <v>39731.006430000001</v>
      </c>
    </row>
    <row r="74" spans="1:16" s="13" customFormat="1" ht="12.95" customHeight="1" x14ac:dyDescent="0.2">
      <c r="A74" s="7" t="s">
        <v>64</v>
      </c>
      <c r="B74" s="10" t="s">
        <v>52</v>
      </c>
      <c r="C74" s="7">
        <v>54802.868000000002</v>
      </c>
      <c r="D74" s="7">
        <v>2.0000000000000001E-4</v>
      </c>
      <c r="E74" s="13">
        <f t="shared" si="8"/>
        <v>3804.0051708956867</v>
      </c>
      <c r="F74" s="13">
        <f t="shared" si="9"/>
        <v>3804</v>
      </c>
      <c r="G74" s="13">
        <f t="shared" si="10"/>
        <v>6.8148799982736818E-3</v>
      </c>
      <c r="K74" s="13">
        <f t="shared" si="13"/>
        <v>6.8148799982736818E-3</v>
      </c>
      <c r="N74" s="43">
        <f t="shared" ca="1" si="11"/>
        <v>6.0462220403075233E-3</v>
      </c>
      <c r="P74" s="44">
        <f t="shared" si="12"/>
        <v>39784.368000000002</v>
      </c>
    </row>
    <row r="75" spans="1:16" s="13" customFormat="1" ht="12.95" customHeight="1" x14ac:dyDescent="0.2">
      <c r="A75" s="7" t="s">
        <v>73</v>
      </c>
      <c r="B75" s="10" t="s">
        <v>52</v>
      </c>
      <c r="C75" s="7">
        <v>54842.404699999999</v>
      </c>
      <c r="D75" s="7">
        <v>2.9999999999999997E-4</v>
      </c>
      <c r="E75" s="13">
        <f t="shared" si="8"/>
        <v>3834.0042540034797</v>
      </c>
      <c r="F75" s="13">
        <f t="shared" si="9"/>
        <v>3834</v>
      </c>
      <c r="G75" s="13">
        <f t="shared" si="10"/>
        <v>5.6064800010062754E-3</v>
      </c>
      <c r="J75" s="13">
        <f>G75</f>
        <v>5.6064800010062754E-3</v>
      </c>
      <c r="N75" s="43">
        <f t="shared" ca="1" si="11"/>
        <v>6.1028194560855519E-3</v>
      </c>
      <c r="P75" s="44">
        <f t="shared" si="12"/>
        <v>39823.904699999999</v>
      </c>
    </row>
    <row r="76" spans="1:16" s="13" customFormat="1" ht="12.95" customHeight="1" x14ac:dyDescent="0.2">
      <c r="A76" s="7" t="s">
        <v>74</v>
      </c>
      <c r="B76" s="10" t="s">
        <v>52</v>
      </c>
      <c r="C76" s="7">
        <v>55585.7183</v>
      </c>
      <c r="D76" s="7">
        <v>2.0000000000000001E-4</v>
      </c>
      <c r="E76" s="13">
        <f t="shared" si="8"/>
        <v>4398.0049536459537</v>
      </c>
      <c r="F76" s="13">
        <f t="shared" si="9"/>
        <v>4398</v>
      </c>
      <c r="G76" s="13">
        <f t="shared" si="10"/>
        <v>6.5285599994240329E-3</v>
      </c>
      <c r="K76" s="13">
        <f>G76</f>
        <v>6.5285599994240329E-3</v>
      </c>
      <c r="N76" s="43">
        <f t="shared" ca="1" si="11"/>
        <v>7.1668508727124785E-3</v>
      </c>
      <c r="P76" s="44">
        <f t="shared" si="12"/>
        <v>40567.2183</v>
      </c>
    </row>
    <row r="77" spans="1:16" s="13" customFormat="1" ht="12.95" customHeight="1" x14ac:dyDescent="0.2">
      <c r="A77" s="6" t="s">
        <v>71</v>
      </c>
      <c r="B77" s="10" t="s">
        <v>52</v>
      </c>
      <c r="C77" s="7">
        <v>55601.533210000001</v>
      </c>
      <c r="D77" s="7">
        <v>2.0000000000000001E-4</v>
      </c>
      <c r="E77" s="13">
        <f t="shared" si="8"/>
        <v>4410.0047614051327</v>
      </c>
      <c r="F77" s="13">
        <f t="shared" si="9"/>
        <v>4410</v>
      </c>
      <c r="G77" s="13">
        <f t="shared" si="10"/>
        <v>6.2752000012551434E-3</v>
      </c>
      <c r="K77" s="13">
        <f>G77</f>
        <v>6.2752000012551434E-3</v>
      </c>
      <c r="N77" s="43">
        <f t="shared" ca="1" si="11"/>
        <v>7.1894898390236885E-3</v>
      </c>
      <c r="P77" s="44">
        <f t="shared" si="12"/>
        <v>40583.033210000001</v>
      </c>
    </row>
    <row r="78" spans="1:16" s="13" customFormat="1" ht="12.95" customHeight="1" x14ac:dyDescent="0.2">
      <c r="A78" s="6" t="s">
        <v>71</v>
      </c>
      <c r="B78" s="10" t="s">
        <v>52</v>
      </c>
      <c r="C78" s="7">
        <v>55601.534509999998</v>
      </c>
      <c r="D78" s="7">
        <v>2.9999999999999997E-4</v>
      </c>
      <c r="E78" s="13">
        <f t="shared" si="8"/>
        <v>4410.0057478002518</v>
      </c>
      <c r="F78" s="13">
        <f t="shared" si="9"/>
        <v>4410</v>
      </c>
      <c r="G78" s="13">
        <f t="shared" si="10"/>
        <v>7.5751999975182116E-3</v>
      </c>
      <c r="K78" s="13">
        <f>G78</f>
        <v>7.5751999975182116E-3</v>
      </c>
      <c r="N78" s="43">
        <f t="shared" ca="1" si="11"/>
        <v>7.1894898390236885E-3</v>
      </c>
      <c r="P78" s="44">
        <f t="shared" si="12"/>
        <v>40583.034509999998</v>
      </c>
    </row>
    <row r="79" spans="1:16" s="13" customFormat="1" ht="12.95" customHeight="1" x14ac:dyDescent="0.2">
      <c r="A79" s="63" t="s">
        <v>77</v>
      </c>
      <c r="B79" s="64" t="s">
        <v>52</v>
      </c>
      <c r="C79" s="60">
        <v>55874.345829999998</v>
      </c>
      <c r="D79" s="65">
        <v>2.0000000000000001E-4</v>
      </c>
      <c r="E79" s="13">
        <f t="shared" si="8"/>
        <v>4617.0055596567645</v>
      </c>
      <c r="F79" s="13">
        <f t="shared" si="9"/>
        <v>4617</v>
      </c>
      <c r="G79" s="13">
        <f t="shared" si="10"/>
        <v>7.3272399968118407E-3</v>
      </c>
      <c r="K79" s="13">
        <f>G79</f>
        <v>7.3272399968118407E-3</v>
      </c>
      <c r="N79" s="43">
        <f t="shared" ca="1" si="11"/>
        <v>7.5800120078920825E-3</v>
      </c>
      <c r="P79" s="44">
        <f t="shared" si="12"/>
        <v>40855.845829999998</v>
      </c>
    </row>
    <row r="80" spans="1:16" s="13" customFormat="1" ht="12.95" customHeight="1" x14ac:dyDescent="0.2">
      <c r="A80" s="63" t="s">
        <v>78</v>
      </c>
      <c r="B80" s="64" t="s">
        <v>52</v>
      </c>
      <c r="C80" s="60">
        <v>55961.328200000004</v>
      </c>
      <c r="D80" s="60">
        <v>1.4E-3</v>
      </c>
      <c r="E80" s="13">
        <f t="shared" si="8"/>
        <v>4683.0047792816486</v>
      </c>
      <c r="F80" s="13">
        <f t="shared" si="9"/>
        <v>4683</v>
      </c>
      <c r="G80" s="13">
        <f t="shared" si="10"/>
        <v>6.2987600031192414E-3</v>
      </c>
      <c r="J80" s="13">
        <f>G80</f>
        <v>6.2987600031192414E-3</v>
      </c>
      <c r="N80" s="43">
        <f t="shared" ca="1" si="11"/>
        <v>7.7045263226037447E-3</v>
      </c>
      <c r="P80" s="44">
        <f t="shared" si="12"/>
        <v>40942.828200000004</v>
      </c>
    </row>
    <row r="81" spans="1:16" s="13" customFormat="1" ht="12.95" customHeight="1" x14ac:dyDescent="0.2">
      <c r="A81" s="6" t="s">
        <v>75</v>
      </c>
      <c r="B81" s="10" t="s">
        <v>52</v>
      </c>
      <c r="C81" s="7">
        <v>56257.862300000001</v>
      </c>
      <c r="D81" s="7">
        <v>3.0000000000000003E-4</v>
      </c>
      <c r="E81" s="13">
        <f t="shared" si="8"/>
        <v>4908.0046176646001</v>
      </c>
      <c r="F81" s="13">
        <f t="shared" si="9"/>
        <v>4908</v>
      </c>
      <c r="G81" s="13">
        <f t="shared" si="10"/>
        <v>6.085759996494744E-3</v>
      </c>
      <c r="K81" s="13">
        <f>G81</f>
        <v>6.085759996494744E-3</v>
      </c>
      <c r="N81" s="43">
        <f t="shared" ca="1" si="11"/>
        <v>8.1290069409389529E-3</v>
      </c>
      <c r="P81" s="44">
        <f t="shared" si="12"/>
        <v>41239.362300000001</v>
      </c>
    </row>
    <row r="82" spans="1:16" s="13" customFormat="1" ht="12.95" customHeight="1" x14ac:dyDescent="0.2">
      <c r="A82" s="66" t="s">
        <v>79</v>
      </c>
      <c r="B82" s="59" t="s">
        <v>52</v>
      </c>
      <c r="C82" s="66">
        <v>56728.366499999996</v>
      </c>
      <c r="D82" s="66">
        <v>5.9999999999999995E-4</v>
      </c>
      <c r="E82" s="13">
        <f t="shared" si="8"/>
        <v>5265.0069622802766</v>
      </c>
      <c r="F82" s="13">
        <f t="shared" si="9"/>
        <v>5265</v>
      </c>
      <c r="G82" s="13">
        <f t="shared" si="10"/>
        <v>9.175799998047296E-3</v>
      </c>
      <c r="J82" s="13">
        <f>G82</f>
        <v>9.175799998047296E-3</v>
      </c>
      <c r="N82" s="43">
        <f t="shared" ca="1" si="11"/>
        <v>8.802516188697488E-3</v>
      </c>
      <c r="P82" s="44">
        <f t="shared" si="12"/>
        <v>41709.866499999996</v>
      </c>
    </row>
    <row r="83" spans="1:16" s="13" customFormat="1" ht="12.95" customHeight="1" x14ac:dyDescent="0.2">
      <c r="A83" s="60" t="s">
        <v>80</v>
      </c>
      <c r="B83" s="64"/>
      <c r="C83" s="60">
        <v>57080.253700000001</v>
      </c>
      <c r="D83" s="60">
        <v>1.4E-3</v>
      </c>
      <c r="E83" s="13">
        <f t="shared" si="8"/>
        <v>5532.0068220907706</v>
      </c>
      <c r="F83" s="13">
        <f t="shared" si="9"/>
        <v>5532</v>
      </c>
      <c r="G83" s="13">
        <f t="shared" si="10"/>
        <v>8.9910399983637035E-3</v>
      </c>
      <c r="J83" s="13">
        <f>G83</f>
        <v>8.9910399983637035E-3</v>
      </c>
      <c r="N83" s="43">
        <f t="shared" ca="1" si="11"/>
        <v>9.3062331891219374E-3</v>
      </c>
      <c r="P83" s="44">
        <f t="shared" si="12"/>
        <v>42061.753700000001</v>
      </c>
    </row>
    <row r="84" spans="1:16" s="13" customFormat="1" ht="12.95" customHeight="1" x14ac:dyDescent="0.2">
      <c r="A84" s="67" t="s">
        <v>1</v>
      </c>
      <c r="B84" s="68" t="s">
        <v>52</v>
      </c>
      <c r="C84" s="69">
        <v>57760.305899999999</v>
      </c>
      <c r="D84" s="70" t="s">
        <v>0</v>
      </c>
      <c r="E84" s="13">
        <f t="shared" si="8"/>
        <v>6048.0069552692858</v>
      </c>
      <c r="F84" s="13">
        <f t="shared" si="9"/>
        <v>6048</v>
      </c>
      <c r="G84" s="13">
        <f t="shared" si="10"/>
        <v>9.1665599975385703E-3</v>
      </c>
      <c r="K84" s="13">
        <f>G84</f>
        <v>9.1665599975385703E-3</v>
      </c>
      <c r="N84" s="43">
        <f t="shared" ca="1" si="11"/>
        <v>1.0279708740504018E-2</v>
      </c>
      <c r="P84" s="44">
        <f t="shared" si="12"/>
        <v>42741.805899999999</v>
      </c>
    </row>
    <row r="85" spans="1:16" s="13" customFormat="1" ht="12.95" customHeight="1" x14ac:dyDescent="0.2">
      <c r="A85" s="71"/>
      <c r="B85" s="72"/>
      <c r="C85" s="73"/>
      <c r="D85" s="73"/>
    </row>
    <row r="86" spans="1:16" s="13" customFormat="1" ht="12.95" customHeight="1" x14ac:dyDescent="0.2">
      <c r="B86" s="12"/>
      <c r="C86" s="48"/>
      <c r="D86" s="48"/>
    </row>
    <row r="87" spans="1:16" s="13" customFormat="1" ht="12.95" customHeight="1" x14ac:dyDescent="0.2">
      <c r="B87" s="12"/>
      <c r="C87" s="48"/>
      <c r="D87" s="48"/>
    </row>
    <row r="88" spans="1:16" s="13" customFormat="1" ht="12.95" customHeight="1" x14ac:dyDescent="0.2">
      <c r="B88" s="12"/>
      <c r="C88" s="48"/>
      <c r="D88" s="48"/>
    </row>
    <row r="89" spans="1:16" s="13" customFormat="1" ht="12.95" customHeight="1" x14ac:dyDescent="0.2">
      <c r="B89" s="12"/>
      <c r="C89" s="48"/>
      <c r="D89" s="48"/>
    </row>
    <row r="90" spans="1:16" s="13" customFormat="1" ht="12.95" customHeight="1" x14ac:dyDescent="0.2">
      <c r="B90" s="12"/>
      <c r="C90" s="48"/>
      <c r="D90" s="48"/>
    </row>
    <row r="91" spans="1:16" s="13" customFormat="1" ht="12.95" customHeight="1" x14ac:dyDescent="0.2">
      <c r="B91" s="12"/>
      <c r="C91" s="48"/>
      <c r="D91" s="48"/>
    </row>
    <row r="92" spans="1:16" s="13" customFormat="1" ht="12.95" customHeight="1" x14ac:dyDescent="0.2">
      <c r="B92" s="12"/>
      <c r="C92" s="48"/>
      <c r="D92" s="48"/>
    </row>
    <row r="93" spans="1:16" s="13" customFormat="1" ht="12.95" customHeight="1" x14ac:dyDescent="0.2">
      <c r="B93" s="12"/>
      <c r="C93" s="48"/>
      <c r="D93" s="48"/>
    </row>
    <row r="94" spans="1:16" s="13" customFormat="1" ht="12.95" customHeight="1" x14ac:dyDescent="0.2">
      <c r="B94" s="12"/>
      <c r="C94" s="48"/>
      <c r="D94" s="48"/>
    </row>
    <row r="95" spans="1:16" s="13" customFormat="1" ht="12.95" customHeight="1" x14ac:dyDescent="0.2">
      <c r="B95" s="12"/>
      <c r="C95" s="48"/>
      <c r="D95" s="48"/>
    </row>
    <row r="96" spans="1:16" s="13" customFormat="1" ht="12.95" customHeight="1" x14ac:dyDescent="0.2">
      <c r="B96" s="12"/>
      <c r="C96" s="48"/>
      <c r="D96" s="48"/>
    </row>
    <row r="97" spans="2:4" s="13" customFormat="1" ht="12.95" customHeight="1" x14ac:dyDescent="0.2">
      <c r="B97" s="12"/>
      <c r="C97" s="48"/>
      <c r="D97" s="48"/>
    </row>
    <row r="98" spans="2:4" s="13" customFormat="1" ht="12.95" customHeight="1" x14ac:dyDescent="0.2">
      <c r="B98" s="12"/>
      <c r="C98" s="48"/>
      <c r="D98" s="48"/>
    </row>
    <row r="99" spans="2:4" s="13" customFormat="1" ht="12.95" customHeight="1" x14ac:dyDescent="0.2">
      <c r="B99" s="12"/>
      <c r="C99" s="48"/>
      <c r="D99" s="48"/>
    </row>
    <row r="100" spans="2:4" s="13" customFormat="1" ht="12.95" customHeight="1" x14ac:dyDescent="0.2">
      <c r="B100" s="12"/>
      <c r="C100" s="48"/>
      <c r="D100" s="48"/>
    </row>
    <row r="101" spans="2:4" s="13" customFormat="1" ht="12.95" customHeight="1" x14ac:dyDescent="0.2">
      <c r="B101" s="12"/>
      <c r="C101" s="48"/>
      <c r="D101" s="48"/>
    </row>
    <row r="102" spans="2:4" s="13" customFormat="1" ht="12.95" customHeight="1" x14ac:dyDescent="0.2">
      <c r="B102" s="12"/>
      <c r="C102" s="48"/>
      <c r="D102" s="48"/>
    </row>
    <row r="103" spans="2:4" s="13" customFormat="1" ht="12.95" customHeight="1" x14ac:dyDescent="0.2">
      <c r="B103" s="12"/>
      <c r="C103" s="48"/>
      <c r="D103" s="48"/>
    </row>
    <row r="104" spans="2:4" s="13" customFormat="1" ht="12.95" customHeight="1" x14ac:dyDescent="0.2">
      <c r="B104" s="12"/>
      <c r="C104" s="48"/>
      <c r="D104" s="48"/>
    </row>
    <row r="105" spans="2:4" s="13" customFormat="1" ht="12.95" customHeight="1" x14ac:dyDescent="0.2">
      <c r="B105" s="12"/>
      <c r="C105" s="48"/>
      <c r="D105" s="48"/>
    </row>
    <row r="106" spans="2:4" s="13" customFormat="1" ht="12.95" customHeight="1" x14ac:dyDescent="0.2">
      <c r="B106" s="12"/>
      <c r="C106" s="48"/>
      <c r="D106" s="48"/>
    </row>
    <row r="107" spans="2:4" s="13" customFormat="1" ht="12.95" customHeight="1" x14ac:dyDescent="0.2">
      <c r="B107" s="12"/>
      <c r="C107" s="48"/>
      <c r="D107" s="48"/>
    </row>
    <row r="108" spans="2:4" s="13" customFormat="1" ht="12.95" customHeight="1" x14ac:dyDescent="0.2">
      <c r="B108" s="12"/>
      <c r="C108" s="48"/>
      <c r="D108" s="48"/>
    </row>
    <row r="109" spans="2:4" s="13" customFormat="1" ht="12.95" customHeight="1" x14ac:dyDescent="0.2">
      <c r="B109" s="12"/>
      <c r="C109" s="48"/>
      <c r="D109" s="48"/>
    </row>
    <row r="110" spans="2:4" s="13" customFormat="1" ht="12.95" customHeight="1" x14ac:dyDescent="0.2">
      <c r="B110" s="12"/>
      <c r="C110" s="48"/>
      <c r="D110" s="48"/>
    </row>
    <row r="111" spans="2:4" s="13" customFormat="1" ht="12.95" customHeight="1" x14ac:dyDescent="0.2">
      <c r="B111" s="12"/>
      <c r="C111" s="48"/>
      <c r="D111" s="48"/>
    </row>
    <row r="112" spans="2:4" s="13" customFormat="1" ht="12.95" customHeight="1" x14ac:dyDescent="0.2">
      <c r="B112" s="12"/>
      <c r="C112" s="48"/>
      <c r="D112" s="48"/>
    </row>
    <row r="113" spans="2:4" s="13" customFormat="1" ht="12.95" customHeight="1" x14ac:dyDescent="0.2">
      <c r="B113" s="12"/>
      <c r="C113" s="48"/>
      <c r="D113" s="48"/>
    </row>
    <row r="114" spans="2:4" s="13" customFormat="1" ht="12.95" customHeight="1" x14ac:dyDescent="0.2">
      <c r="B114" s="12"/>
      <c r="C114" s="48"/>
      <c r="D114" s="48"/>
    </row>
    <row r="115" spans="2:4" s="13" customFormat="1" ht="12.95" customHeight="1" x14ac:dyDescent="0.2">
      <c r="B115" s="12"/>
      <c r="C115" s="48"/>
      <c r="D115" s="48"/>
    </row>
    <row r="116" spans="2:4" s="13" customFormat="1" ht="12.95" customHeight="1" x14ac:dyDescent="0.2">
      <c r="B116" s="12"/>
      <c r="C116" s="48"/>
      <c r="D116" s="48"/>
    </row>
    <row r="117" spans="2:4" s="13" customFormat="1" ht="12.95" customHeight="1" x14ac:dyDescent="0.2">
      <c r="B117" s="12"/>
      <c r="C117" s="48"/>
      <c r="D117" s="48"/>
    </row>
    <row r="118" spans="2:4" s="13" customFormat="1" ht="12.95" customHeight="1" x14ac:dyDescent="0.2">
      <c r="B118" s="12"/>
      <c r="C118" s="48"/>
      <c r="D118" s="48"/>
    </row>
    <row r="119" spans="2:4" s="13" customFormat="1" ht="12.95" customHeight="1" x14ac:dyDescent="0.2">
      <c r="B119" s="12"/>
      <c r="C119" s="48"/>
      <c r="D119" s="48"/>
    </row>
    <row r="120" spans="2:4" s="13" customFormat="1" ht="12.95" customHeight="1" x14ac:dyDescent="0.2">
      <c r="B120" s="12"/>
      <c r="C120" s="48"/>
      <c r="D120" s="48"/>
    </row>
    <row r="121" spans="2:4" s="13" customFormat="1" ht="12.95" customHeight="1" x14ac:dyDescent="0.2">
      <c r="B121" s="12"/>
      <c r="C121" s="48"/>
      <c r="D121" s="48"/>
    </row>
    <row r="122" spans="2:4" s="13" customFormat="1" ht="12.95" customHeight="1" x14ac:dyDescent="0.2">
      <c r="B122" s="12"/>
      <c r="C122" s="48"/>
      <c r="D122" s="48"/>
    </row>
    <row r="123" spans="2:4" s="13" customFormat="1" ht="12.95" customHeight="1" x14ac:dyDescent="0.2">
      <c r="B123" s="12"/>
      <c r="C123" s="48"/>
      <c r="D123" s="48"/>
    </row>
    <row r="124" spans="2:4" s="13" customFormat="1" ht="12.95" customHeight="1" x14ac:dyDescent="0.2">
      <c r="B124" s="12"/>
      <c r="C124" s="48"/>
      <c r="D124" s="48"/>
    </row>
    <row r="125" spans="2:4" s="13" customFormat="1" ht="12.95" customHeight="1" x14ac:dyDescent="0.2">
      <c r="B125" s="12"/>
      <c r="C125" s="48"/>
      <c r="D125" s="48"/>
    </row>
    <row r="126" spans="2:4" s="13" customFormat="1" ht="12.95" customHeight="1" x14ac:dyDescent="0.2">
      <c r="B126" s="12"/>
      <c r="C126" s="48"/>
      <c r="D126" s="48"/>
    </row>
    <row r="127" spans="2:4" s="13" customFormat="1" ht="12.95" customHeight="1" x14ac:dyDescent="0.2">
      <c r="B127" s="12"/>
      <c r="C127" s="48"/>
      <c r="D127" s="48"/>
    </row>
    <row r="128" spans="2:4" s="13" customFormat="1" ht="12.95" customHeight="1" x14ac:dyDescent="0.2">
      <c r="B128" s="12"/>
      <c r="C128" s="48"/>
      <c r="D128" s="48"/>
    </row>
    <row r="129" spans="2:4" s="13" customFormat="1" ht="12.95" customHeight="1" x14ac:dyDescent="0.2">
      <c r="B129" s="12"/>
      <c r="C129" s="48"/>
      <c r="D129" s="48"/>
    </row>
    <row r="130" spans="2:4" s="13" customFormat="1" ht="12.95" customHeight="1" x14ac:dyDescent="0.2">
      <c r="B130" s="12"/>
      <c r="C130" s="48"/>
      <c r="D130" s="48"/>
    </row>
    <row r="131" spans="2:4" s="13" customFormat="1" ht="12.95" customHeight="1" x14ac:dyDescent="0.2">
      <c r="B131" s="12"/>
      <c r="C131" s="48"/>
      <c r="D131" s="48"/>
    </row>
    <row r="132" spans="2:4" s="13" customFormat="1" ht="12.95" customHeight="1" x14ac:dyDescent="0.2">
      <c r="B132" s="12"/>
      <c r="C132" s="48"/>
      <c r="D132" s="48"/>
    </row>
    <row r="133" spans="2:4" s="13" customFormat="1" ht="12.95" customHeight="1" x14ac:dyDescent="0.2">
      <c r="B133" s="12"/>
      <c r="C133" s="48"/>
      <c r="D133" s="48"/>
    </row>
    <row r="134" spans="2:4" s="13" customFormat="1" ht="12.95" customHeight="1" x14ac:dyDescent="0.2">
      <c r="B134" s="12"/>
      <c r="C134" s="48"/>
      <c r="D134" s="48"/>
    </row>
    <row r="135" spans="2:4" s="13" customFormat="1" ht="12.95" customHeight="1" x14ac:dyDescent="0.2">
      <c r="B135" s="12"/>
      <c r="C135" s="48"/>
      <c r="D135" s="48"/>
    </row>
    <row r="136" spans="2:4" s="13" customFormat="1" ht="12.95" customHeight="1" x14ac:dyDescent="0.2">
      <c r="B136" s="12"/>
      <c r="C136" s="48"/>
      <c r="D136" s="48"/>
    </row>
    <row r="137" spans="2:4" s="13" customFormat="1" ht="12.95" customHeight="1" x14ac:dyDescent="0.2">
      <c r="B137" s="12"/>
      <c r="C137" s="48"/>
      <c r="D137" s="48"/>
    </row>
    <row r="138" spans="2:4" s="13" customFormat="1" ht="12.95" customHeight="1" x14ac:dyDescent="0.2">
      <c r="B138" s="12"/>
      <c r="C138" s="48"/>
      <c r="D138" s="48"/>
    </row>
    <row r="139" spans="2:4" s="13" customFormat="1" ht="12.95" customHeight="1" x14ac:dyDescent="0.2">
      <c r="B139" s="12"/>
      <c r="C139" s="48"/>
      <c r="D139" s="48"/>
    </row>
    <row r="140" spans="2:4" s="13" customFormat="1" ht="12.95" customHeight="1" x14ac:dyDescent="0.2">
      <c r="B140" s="12"/>
      <c r="C140" s="48"/>
      <c r="D140" s="48"/>
    </row>
    <row r="141" spans="2:4" s="13" customFormat="1" ht="12.95" customHeight="1" x14ac:dyDescent="0.2">
      <c r="B141" s="12"/>
      <c r="C141" s="48"/>
      <c r="D141" s="48"/>
    </row>
    <row r="142" spans="2:4" s="13" customFormat="1" ht="12.95" customHeight="1" x14ac:dyDescent="0.2">
      <c r="B142" s="12"/>
      <c r="C142" s="48"/>
      <c r="D142" s="48"/>
    </row>
    <row r="143" spans="2:4" s="13" customFormat="1" ht="12.95" customHeight="1" x14ac:dyDescent="0.2">
      <c r="B143" s="12"/>
      <c r="C143" s="48"/>
      <c r="D143" s="48"/>
    </row>
    <row r="144" spans="2:4" s="13" customFormat="1" ht="12.95" customHeight="1" x14ac:dyDescent="0.2">
      <c r="B144" s="12"/>
      <c r="C144" s="48"/>
      <c r="D144" s="48"/>
    </row>
    <row r="145" spans="2:4" s="13" customFormat="1" ht="12.95" customHeight="1" x14ac:dyDescent="0.2">
      <c r="B145" s="12"/>
      <c r="C145" s="48"/>
      <c r="D145" s="48"/>
    </row>
    <row r="146" spans="2:4" s="13" customFormat="1" ht="12.95" customHeight="1" x14ac:dyDescent="0.2">
      <c r="B146" s="12"/>
      <c r="C146" s="48"/>
      <c r="D146" s="48"/>
    </row>
    <row r="147" spans="2:4" s="13" customFormat="1" ht="12.95" customHeight="1" x14ac:dyDescent="0.2">
      <c r="B147" s="12"/>
      <c r="C147" s="48"/>
      <c r="D147" s="48"/>
    </row>
    <row r="148" spans="2:4" s="13" customFormat="1" ht="12.95" customHeight="1" x14ac:dyDescent="0.2">
      <c r="B148" s="12"/>
      <c r="C148" s="48"/>
      <c r="D148" s="48"/>
    </row>
    <row r="149" spans="2:4" s="13" customFormat="1" ht="12.95" customHeight="1" x14ac:dyDescent="0.2">
      <c r="B149" s="12"/>
      <c r="C149" s="48"/>
      <c r="D149" s="48"/>
    </row>
    <row r="150" spans="2:4" s="13" customFormat="1" ht="12.95" customHeight="1" x14ac:dyDescent="0.2">
      <c r="B150" s="12"/>
      <c r="C150" s="48"/>
      <c r="D150" s="48"/>
    </row>
    <row r="151" spans="2:4" s="13" customFormat="1" ht="12.95" customHeight="1" x14ac:dyDescent="0.2">
      <c r="B151" s="12"/>
      <c r="C151" s="48"/>
      <c r="D151" s="48"/>
    </row>
    <row r="152" spans="2:4" s="13" customFormat="1" ht="12.95" customHeight="1" x14ac:dyDescent="0.2">
      <c r="B152" s="12"/>
      <c r="C152" s="48"/>
      <c r="D152" s="48"/>
    </row>
    <row r="153" spans="2:4" s="13" customFormat="1" ht="12.95" customHeight="1" x14ac:dyDescent="0.2">
      <c r="B153" s="12"/>
      <c r="C153" s="48"/>
      <c r="D153" s="48"/>
    </row>
    <row r="154" spans="2:4" s="13" customFormat="1" ht="12.95" customHeight="1" x14ac:dyDescent="0.2">
      <c r="B154" s="12"/>
      <c r="C154" s="48"/>
      <c r="D154" s="48"/>
    </row>
    <row r="155" spans="2:4" s="13" customFormat="1" ht="12.95" customHeight="1" x14ac:dyDescent="0.2">
      <c r="B155" s="12"/>
      <c r="C155" s="48"/>
      <c r="D155" s="48"/>
    </row>
    <row r="156" spans="2:4" s="13" customFormat="1" ht="12.95" customHeight="1" x14ac:dyDescent="0.2">
      <c r="B156" s="12"/>
      <c r="C156" s="48"/>
      <c r="D156" s="48"/>
    </row>
    <row r="157" spans="2:4" s="13" customFormat="1" ht="12.95" customHeight="1" x14ac:dyDescent="0.2">
      <c r="B157" s="12"/>
      <c r="C157" s="48"/>
      <c r="D157" s="48"/>
    </row>
    <row r="158" spans="2:4" s="13" customFormat="1" ht="12.95" customHeight="1" x14ac:dyDescent="0.2">
      <c r="B158" s="12"/>
      <c r="C158" s="48"/>
      <c r="D158" s="48"/>
    </row>
    <row r="159" spans="2:4" s="13" customFormat="1" ht="12.95" customHeight="1" x14ac:dyDescent="0.2">
      <c r="B159" s="12"/>
      <c r="C159" s="48"/>
      <c r="D159" s="48"/>
    </row>
    <row r="160" spans="2:4" s="13" customFormat="1" ht="12.95" customHeight="1" x14ac:dyDescent="0.2">
      <c r="B160" s="12"/>
      <c r="C160" s="48"/>
      <c r="D160" s="48"/>
    </row>
    <row r="161" spans="2:4" s="13" customFormat="1" ht="12.95" customHeight="1" x14ac:dyDescent="0.2">
      <c r="B161" s="12"/>
      <c r="C161" s="48"/>
      <c r="D161" s="48"/>
    </row>
    <row r="162" spans="2:4" s="13" customFormat="1" ht="12.95" customHeight="1" x14ac:dyDescent="0.2">
      <c r="B162" s="12"/>
      <c r="C162" s="48"/>
      <c r="D162" s="48"/>
    </row>
    <row r="163" spans="2:4" s="13" customFormat="1" ht="12.95" customHeight="1" x14ac:dyDescent="0.2">
      <c r="B163" s="12"/>
      <c r="C163" s="48"/>
      <c r="D163" s="48"/>
    </row>
    <row r="164" spans="2:4" s="13" customFormat="1" ht="12.95" customHeight="1" x14ac:dyDescent="0.2">
      <c r="B164" s="12"/>
      <c r="C164" s="48"/>
      <c r="D164" s="48"/>
    </row>
    <row r="165" spans="2:4" s="13" customFormat="1" ht="12.95" customHeight="1" x14ac:dyDescent="0.2">
      <c r="B165" s="12"/>
      <c r="C165" s="48"/>
      <c r="D165" s="48"/>
    </row>
    <row r="166" spans="2:4" s="13" customFormat="1" ht="12.95" customHeight="1" x14ac:dyDescent="0.2">
      <c r="B166" s="12"/>
    </row>
    <row r="167" spans="2:4" s="13" customFormat="1" ht="12.95" customHeight="1" x14ac:dyDescent="0.2">
      <c r="B167" s="12"/>
    </row>
    <row r="168" spans="2:4" s="13" customFormat="1" ht="12.95" customHeight="1" x14ac:dyDescent="0.2">
      <c r="B168" s="12"/>
    </row>
    <row r="169" spans="2:4" s="13" customFormat="1" ht="12.95" customHeight="1" x14ac:dyDescent="0.2">
      <c r="B169" s="12"/>
    </row>
    <row r="170" spans="2:4" s="13" customFormat="1" ht="12.95" customHeight="1" x14ac:dyDescent="0.2">
      <c r="B170" s="12"/>
    </row>
    <row r="171" spans="2:4" s="13" customFormat="1" ht="12.95" customHeight="1" x14ac:dyDescent="0.2">
      <c r="B171" s="12"/>
    </row>
    <row r="172" spans="2:4" s="13" customFormat="1" ht="12.95" customHeight="1" x14ac:dyDescent="0.2">
      <c r="B172" s="12"/>
    </row>
    <row r="173" spans="2:4" s="13" customFormat="1" ht="12.95" customHeight="1" x14ac:dyDescent="0.2">
      <c r="B173" s="12"/>
    </row>
    <row r="174" spans="2:4" s="13" customFormat="1" ht="12.95" customHeight="1" x14ac:dyDescent="0.2">
      <c r="B174" s="12"/>
    </row>
    <row r="175" spans="2:4" s="13" customFormat="1" ht="12.95" customHeight="1" x14ac:dyDescent="0.2">
      <c r="B175" s="12"/>
    </row>
    <row r="176" spans="2:4" s="13" customFormat="1" ht="12.95" customHeight="1" x14ac:dyDescent="0.2">
      <c r="B176" s="12"/>
    </row>
    <row r="177" spans="2:2" s="13" customFormat="1" ht="12.95" customHeight="1" x14ac:dyDescent="0.2">
      <c r="B177" s="12"/>
    </row>
    <row r="178" spans="2:2" s="13" customFormat="1" ht="12.95" customHeight="1" x14ac:dyDescent="0.2">
      <c r="B178" s="12"/>
    </row>
    <row r="179" spans="2:2" s="13" customFormat="1" ht="12.95" customHeight="1" x14ac:dyDescent="0.2">
      <c r="B179" s="12"/>
    </row>
    <row r="180" spans="2:2" s="13" customFormat="1" ht="12.95" customHeight="1" x14ac:dyDescent="0.2">
      <c r="B180" s="12"/>
    </row>
    <row r="181" spans="2:2" s="13" customFormat="1" ht="12.95" customHeight="1" x14ac:dyDescent="0.2">
      <c r="B181" s="12"/>
    </row>
    <row r="182" spans="2:2" s="13" customFormat="1" ht="12.95" customHeight="1" x14ac:dyDescent="0.2">
      <c r="B182" s="12"/>
    </row>
    <row r="183" spans="2:2" s="13" customFormat="1" ht="12.95" customHeight="1" x14ac:dyDescent="0.2">
      <c r="B183" s="12"/>
    </row>
    <row r="184" spans="2:2" s="13" customFormat="1" ht="12.95" customHeight="1" x14ac:dyDescent="0.2">
      <c r="B184" s="12"/>
    </row>
    <row r="185" spans="2:2" s="13" customFormat="1" ht="12.95" customHeight="1" x14ac:dyDescent="0.2">
      <c r="B185" s="12"/>
    </row>
    <row r="186" spans="2:2" s="13" customFormat="1" ht="12.95" customHeight="1" x14ac:dyDescent="0.2">
      <c r="B186" s="12"/>
    </row>
    <row r="187" spans="2:2" s="13" customFormat="1" ht="12.95" customHeight="1" x14ac:dyDescent="0.2">
      <c r="B187" s="12"/>
    </row>
    <row r="188" spans="2:2" s="13" customFormat="1" ht="12.95" customHeight="1" x14ac:dyDescent="0.2">
      <c r="B188" s="12"/>
    </row>
    <row r="189" spans="2:2" s="13" customFormat="1" ht="12.95" customHeight="1" x14ac:dyDescent="0.2">
      <c r="B189" s="12"/>
    </row>
    <row r="190" spans="2:2" s="13" customFormat="1" ht="12.95" customHeight="1" x14ac:dyDescent="0.2">
      <c r="B190" s="12"/>
    </row>
    <row r="191" spans="2:2" s="13" customFormat="1" ht="12.95" customHeight="1" x14ac:dyDescent="0.2">
      <c r="B191" s="12"/>
    </row>
    <row r="192" spans="2:2" s="13" customFormat="1" ht="12.95" customHeight="1" x14ac:dyDescent="0.2">
      <c r="B192" s="12"/>
    </row>
    <row r="193" spans="2:2" s="13" customFormat="1" ht="12.95" customHeight="1" x14ac:dyDescent="0.2">
      <c r="B193" s="12"/>
    </row>
    <row r="194" spans="2:2" s="13" customFormat="1" ht="12.95" customHeight="1" x14ac:dyDescent="0.2">
      <c r="B194" s="12"/>
    </row>
    <row r="195" spans="2:2" s="13" customFormat="1" ht="12.95" customHeight="1" x14ac:dyDescent="0.2">
      <c r="B195" s="12"/>
    </row>
    <row r="196" spans="2:2" s="13" customFormat="1" ht="12.95" customHeight="1" x14ac:dyDescent="0.2">
      <c r="B196" s="12"/>
    </row>
    <row r="197" spans="2:2" s="13" customFormat="1" ht="12.95" customHeight="1" x14ac:dyDescent="0.2">
      <c r="B197" s="12"/>
    </row>
    <row r="198" spans="2:2" s="13" customFormat="1" ht="12.95" customHeight="1" x14ac:dyDescent="0.2">
      <c r="B198" s="12"/>
    </row>
    <row r="199" spans="2:2" s="13" customFormat="1" ht="12.95" customHeight="1" x14ac:dyDescent="0.2">
      <c r="B199" s="12"/>
    </row>
    <row r="200" spans="2:2" s="13" customFormat="1" ht="12.95" customHeight="1" x14ac:dyDescent="0.2">
      <c r="B200" s="12"/>
    </row>
    <row r="201" spans="2:2" s="13" customFormat="1" ht="12.95" customHeight="1" x14ac:dyDescent="0.2">
      <c r="B201" s="12"/>
    </row>
    <row r="202" spans="2:2" s="13" customFormat="1" ht="12.95" customHeight="1" x14ac:dyDescent="0.2">
      <c r="B202" s="12"/>
    </row>
    <row r="203" spans="2:2" s="13" customFormat="1" ht="12.95" customHeight="1" x14ac:dyDescent="0.2">
      <c r="B203" s="12"/>
    </row>
    <row r="204" spans="2:2" s="13" customFormat="1" ht="12.95" customHeight="1" x14ac:dyDescent="0.2">
      <c r="B204" s="12"/>
    </row>
    <row r="205" spans="2:2" s="13" customFormat="1" ht="12.95" customHeight="1" x14ac:dyDescent="0.2">
      <c r="B205" s="12"/>
    </row>
    <row r="206" spans="2:2" s="13" customFormat="1" ht="12.95" customHeight="1" x14ac:dyDescent="0.2">
      <c r="B206" s="12"/>
    </row>
    <row r="207" spans="2:2" s="13" customFormat="1" ht="12.95" customHeight="1" x14ac:dyDescent="0.2">
      <c r="B207" s="12"/>
    </row>
    <row r="208" spans="2:2" s="13" customFormat="1" ht="12.95" customHeight="1" x14ac:dyDescent="0.2">
      <c r="B208" s="12"/>
    </row>
    <row r="209" spans="2:2" s="13" customFormat="1" ht="12.95" customHeight="1" x14ac:dyDescent="0.2">
      <c r="B209" s="12"/>
    </row>
    <row r="210" spans="2:2" s="13" customFormat="1" ht="12.95" customHeight="1" x14ac:dyDescent="0.2">
      <c r="B210" s="12"/>
    </row>
    <row r="211" spans="2:2" s="13" customFormat="1" ht="12.95" customHeight="1" x14ac:dyDescent="0.2">
      <c r="B211" s="12"/>
    </row>
    <row r="212" spans="2:2" s="13" customFormat="1" ht="12.95" customHeight="1" x14ac:dyDescent="0.2">
      <c r="B212" s="12"/>
    </row>
    <row r="213" spans="2:2" s="13" customFormat="1" ht="12.95" customHeight="1" x14ac:dyDescent="0.2">
      <c r="B213" s="12"/>
    </row>
    <row r="214" spans="2:2" s="13" customFormat="1" ht="12.95" customHeight="1" x14ac:dyDescent="0.2">
      <c r="B214" s="12"/>
    </row>
    <row r="215" spans="2:2" s="13" customFormat="1" ht="12.95" customHeight="1" x14ac:dyDescent="0.2">
      <c r="B215" s="12"/>
    </row>
    <row r="216" spans="2:2" s="13" customFormat="1" ht="12.95" customHeight="1" x14ac:dyDescent="0.2">
      <c r="B216" s="12"/>
    </row>
    <row r="217" spans="2:2" s="13" customFormat="1" ht="12.95" customHeight="1" x14ac:dyDescent="0.2">
      <c r="B217" s="12"/>
    </row>
    <row r="218" spans="2:2" s="13" customFormat="1" ht="12.95" customHeight="1" x14ac:dyDescent="0.2">
      <c r="B218" s="12"/>
    </row>
    <row r="219" spans="2:2" s="13" customFormat="1" ht="12.95" customHeight="1" x14ac:dyDescent="0.2">
      <c r="B219" s="12"/>
    </row>
    <row r="220" spans="2:2" s="13" customFormat="1" ht="12.95" customHeight="1" x14ac:dyDescent="0.2">
      <c r="B220" s="12"/>
    </row>
    <row r="221" spans="2:2" s="13" customFormat="1" ht="12.95" customHeight="1" x14ac:dyDescent="0.2">
      <c r="B221" s="12"/>
    </row>
    <row r="222" spans="2:2" s="13" customFormat="1" ht="12.95" customHeight="1" x14ac:dyDescent="0.2">
      <c r="B222" s="12"/>
    </row>
    <row r="223" spans="2:2" s="13" customFormat="1" ht="12.95" customHeight="1" x14ac:dyDescent="0.2">
      <c r="B223" s="12"/>
    </row>
  </sheetData>
  <phoneticPr fontId="0" type="noConversion"/>
  <hyperlinks>
    <hyperlink ref="H64695" r:id="rId1" display="http://vsolj.cetus-net.org/bulletin.html"/>
    <hyperlink ref="H64688" r:id="rId2" display="http://vsolj.cetus-net.org/bulletin.html"/>
    <hyperlink ref="AP2185" r:id="rId3" display="http://cdsbib.u-strasbg.fr/cgi-bin/cdsbib?1990RMxAA..21..381G"/>
    <hyperlink ref="AP2188" r:id="rId4" display="http://cdsbib.u-strasbg.fr/cgi-bin/cdsbib?1990RMxAA..21..381G"/>
    <hyperlink ref="AP2186" r:id="rId5" display="http://cdsbib.u-strasbg.fr/cgi-bin/cdsbib?1990RMxAA..21..381G"/>
    <hyperlink ref="AP2164" r:id="rId6" display="http://cdsbib.u-strasbg.fr/cgi-bin/cdsbib?1990RMxAA..21..381G"/>
    <hyperlink ref="I64695" r:id="rId7" display="http://vsolj.cetus-net.org/bulletin.html"/>
    <hyperlink ref="AQ2298" r:id="rId8" display="http://cdsbib.u-strasbg.fr/cgi-bin/cdsbib?1990RMxAA..21..381G"/>
    <hyperlink ref="AQ567" r:id="rId9" display="http://cdsbib.u-strasbg.fr/cgi-bin/cdsbib?1990RMxAA..21..381G"/>
    <hyperlink ref="AQ2299" r:id="rId10" display="http://cdsbib.u-strasbg.fr/cgi-bin/cdsbib?1990RMxAA..21..381G"/>
    <hyperlink ref="H64692" r:id="rId11" display="https://www.aavso.org/ejaavso"/>
  </hyperlinks>
  <pageMargins left="0.75" right="0.75" top="1" bottom="1" header="0.5" footer="0.5"/>
  <headerFooter alignWithMargins="0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2002-07-30T06:00:02Z</dcterms:created>
  <dcterms:modified xsi:type="dcterms:W3CDTF">2024-01-13T06:26:41Z</dcterms:modified>
</cp:coreProperties>
</file>