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27FE5B8-311F-498D-9B77-77CBEE648CD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Q40" i="1" l="1"/>
  <c r="Q41" i="1"/>
  <c r="F11" i="1"/>
  <c r="E14" i="1"/>
  <c r="Q39" i="1"/>
  <c r="E39" i="1"/>
  <c r="F39" i="1"/>
  <c r="E30" i="1"/>
  <c r="F30" i="1"/>
  <c r="Q38" i="1"/>
  <c r="G11" i="1"/>
  <c r="E23" i="1"/>
  <c r="F23" i="1"/>
  <c r="G23" i="1"/>
  <c r="I23" i="1"/>
  <c r="E27" i="2"/>
  <c r="F27" i="2"/>
  <c r="G27" i="2"/>
  <c r="E28" i="2"/>
  <c r="F28" i="2"/>
  <c r="G28" i="2"/>
  <c r="I28" i="2"/>
  <c r="E29" i="2"/>
  <c r="F29" i="2"/>
  <c r="G29" i="2"/>
  <c r="I29" i="2"/>
  <c r="E30" i="2"/>
  <c r="F30" i="2"/>
  <c r="G30" i="2"/>
  <c r="J30" i="2"/>
  <c r="E31" i="2"/>
  <c r="F31" i="2"/>
  <c r="G31" i="2"/>
  <c r="J31" i="2"/>
  <c r="E32" i="2"/>
  <c r="F32" i="2"/>
  <c r="G32" i="2"/>
  <c r="J32" i="2"/>
  <c r="E33" i="2"/>
  <c r="F33" i="2"/>
  <c r="G33" i="2"/>
  <c r="J33" i="2"/>
  <c r="E34" i="2"/>
  <c r="F34" i="2"/>
  <c r="G34" i="2"/>
  <c r="J34" i="2"/>
  <c r="E35" i="2"/>
  <c r="F35" i="2"/>
  <c r="G35" i="2"/>
  <c r="J35" i="2"/>
  <c r="E36" i="2"/>
  <c r="F36" i="2"/>
  <c r="G36" i="2"/>
  <c r="J36" i="2"/>
  <c r="E37" i="2"/>
  <c r="F37" i="2"/>
  <c r="G37" i="2"/>
  <c r="J37" i="2"/>
  <c r="E22" i="2"/>
  <c r="F22" i="2"/>
  <c r="G22" i="2"/>
  <c r="I22" i="2"/>
  <c r="E23" i="2"/>
  <c r="F23" i="2"/>
  <c r="E24" i="2"/>
  <c r="F24" i="2"/>
  <c r="G24" i="2"/>
  <c r="I24" i="2"/>
  <c r="E25" i="2"/>
  <c r="F25" i="2"/>
  <c r="E26" i="2"/>
  <c r="F26" i="2"/>
  <c r="G26" i="2"/>
  <c r="I26" i="2"/>
  <c r="E15" i="2"/>
  <c r="E16" i="2" s="1"/>
  <c r="E17" i="2" s="1"/>
  <c r="C21" i="2"/>
  <c r="E21" i="2"/>
  <c r="F21" i="2"/>
  <c r="G21" i="2"/>
  <c r="I21" i="2"/>
  <c r="Q22" i="2"/>
  <c r="G23" i="2"/>
  <c r="I23" i="2"/>
  <c r="Q23" i="2"/>
  <c r="Q24" i="2"/>
  <c r="G25" i="2"/>
  <c r="I25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7" i="1"/>
  <c r="C7" i="1"/>
  <c r="E40" i="1"/>
  <c r="F40" i="1"/>
  <c r="C8" i="1"/>
  <c r="Q35" i="1"/>
  <c r="Q36" i="1"/>
  <c r="C21" i="1"/>
  <c r="C17" i="1"/>
  <c r="Q27" i="1"/>
  <c r="Q30" i="1"/>
  <c r="Q31" i="1"/>
  <c r="Q32" i="1"/>
  <c r="Q33" i="1"/>
  <c r="Q34" i="1"/>
  <c r="Q22" i="1"/>
  <c r="Q23" i="1"/>
  <c r="Q24" i="1"/>
  <c r="Q25" i="1"/>
  <c r="Q26" i="1"/>
  <c r="Q28" i="1"/>
  <c r="Q29" i="1"/>
  <c r="J27" i="2"/>
  <c r="C11" i="2"/>
  <c r="C12" i="2"/>
  <c r="C16" i="2"/>
  <c r="D18" i="2"/>
  <c r="E35" i="1"/>
  <c r="F35" i="1"/>
  <c r="E27" i="1"/>
  <c r="F27" i="1"/>
  <c r="E26" i="1"/>
  <c r="F26" i="1"/>
  <c r="G26" i="1"/>
  <c r="I26" i="1"/>
  <c r="E22" i="1"/>
  <c r="F22" i="1"/>
  <c r="G22" i="1"/>
  <c r="I22" i="1"/>
  <c r="G34" i="1"/>
  <c r="J34" i="1"/>
  <c r="E32" i="1"/>
  <c r="F32" i="1"/>
  <c r="G32" i="1"/>
  <c r="J32" i="1"/>
  <c r="Q21" i="1"/>
  <c r="Q21" i="2"/>
  <c r="C17" i="2"/>
  <c r="E37" i="1"/>
  <c r="F37" i="1"/>
  <c r="G37" i="1"/>
  <c r="J37" i="1"/>
  <c r="G31" i="1"/>
  <c r="J31" i="1"/>
  <c r="E29" i="1"/>
  <c r="F29" i="1"/>
  <c r="G29" i="1"/>
  <c r="I29" i="1"/>
  <c r="E38" i="1"/>
  <c r="F38" i="1"/>
  <c r="E41" i="1"/>
  <c r="F41" i="1"/>
  <c r="G41" i="1"/>
  <c r="J41" i="1"/>
  <c r="E25" i="1"/>
  <c r="F25" i="1"/>
  <c r="G25" i="1"/>
  <c r="I25" i="1"/>
  <c r="E21" i="1"/>
  <c r="F21" i="1"/>
  <c r="E34" i="1"/>
  <c r="F34" i="1"/>
  <c r="G28" i="1"/>
  <c r="I28" i="1"/>
  <c r="G33" i="1"/>
  <c r="J33" i="1"/>
  <c r="E31" i="1"/>
  <c r="F31" i="1"/>
  <c r="G40" i="1"/>
  <c r="J40" i="1"/>
  <c r="E24" i="1"/>
  <c r="F24" i="1"/>
  <c r="G24" i="1"/>
  <c r="I24" i="1"/>
  <c r="E36" i="1"/>
  <c r="F36" i="1"/>
  <c r="G36" i="1"/>
  <c r="J36" i="1"/>
  <c r="G30" i="1"/>
  <c r="J30" i="1"/>
  <c r="E28" i="1"/>
  <c r="F28" i="1"/>
  <c r="G39" i="1"/>
  <c r="J39" i="1"/>
  <c r="G21" i="1"/>
  <c r="I21" i="1"/>
  <c r="G35" i="1"/>
  <c r="J35" i="1"/>
  <c r="E33" i="1"/>
  <c r="F33" i="1"/>
  <c r="G27" i="1"/>
  <c r="J27" i="1"/>
  <c r="C15" i="2"/>
  <c r="O29" i="2"/>
  <c r="O37" i="2"/>
  <c r="O27" i="2"/>
  <c r="O21" i="2"/>
  <c r="O23" i="2"/>
  <c r="O30" i="2"/>
  <c r="O32" i="2"/>
  <c r="O35" i="2"/>
  <c r="O25" i="2"/>
  <c r="O33" i="2"/>
  <c r="O31" i="2"/>
  <c r="O24" i="2"/>
  <c r="O28" i="2"/>
  <c r="O36" i="2"/>
  <c r="O22" i="2"/>
  <c r="O26" i="2"/>
  <c r="O34" i="2"/>
  <c r="C18" i="2"/>
  <c r="C12" i="1"/>
  <c r="C11" i="1"/>
  <c r="O31" i="1" l="1"/>
  <c r="O39" i="1"/>
  <c r="O21" i="1"/>
  <c r="O25" i="1"/>
  <c r="O41" i="1"/>
  <c r="O38" i="1"/>
  <c r="O27" i="1"/>
  <c r="O23" i="1"/>
  <c r="O29" i="1"/>
  <c r="O36" i="1"/>
  <c r="O33" i="1"/>
  <c r="O26" i="1"/>
  <c r="O34" i="1"/>
  <c r="O28" i="1"/>
  <c r="O37" i="1"/>
  <c r="O22" i="1"/>
  <c r="O24" i="1"/>
  <c r="O35" i="1"/>
  <c r="O40" i="1"/>
  <c r="C15" i="1"/>
  <c r="O30" i="1"/>
  <c r="O32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<sst xmlns="http://schemas.openxmlformats.org/spreadsheetml/2006/main" count="135" uniqueCount="61">
  <si>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</si>
  <si>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</si>
  <si>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</si>
  <si>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</si>
  <si>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</si>
  <si>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</si>
  <si>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</si>
  <si>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</si>
  <si>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</si>
  <si>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</si>
  <si>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</si>
  <si>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</si>
  <si>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</si>
  <si>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</si>
  <si>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</si>
  <si>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</si>
  <si>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</si>
  <si>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</si>
  <si>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</si>
  <si>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</si>
  <si>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</si>
  <si>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</si>
  <si>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</si>
  <si>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</si>
  <si>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</si>
  <si>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</si>
  <si>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</si>
  <si>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</si>
  <si>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</si>
  <si>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3877</t>
  </si>
  <si>
    <t>IBVS 5296</t>
  </si>
  <si>
    <t>IBVS 5287</t>
  </si>
  <si>
    <t>I</t>
  </si>
  <si>
    <t>IBVS 5484</t>
  </si>
  <si>
    <t>IBVS 5583</t>
  </si>
  <si>
    <t>Williams 1996</t>
  </si>
  <si>
    <t>Williams 1996JAAVSO</t>
  </si>
  <si>
    <t>Williams</t>
  </si>
  <si>
    <t>IBVS</t>
  </si>
  <si>
    <t>E</t>
  </si>
  <si>
    <t># of data points:</t>
  </si>
  <si>
    <t>MO Aur / na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</si>
  <si>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</si>
  <si>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</si>
  <si>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</si>
  <si>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</si>
  <si>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</si>
  <si>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</si>
  <si>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</si>
  <si>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</si>
  <si>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</si>
  <si>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IBVS 6011</t>
  </si>
  <si>
    <t>II</t>
  </si>
  <si>
    <t>IBVS 6063</t>
  </si>
  <si>
    <t>p</t>
  </si>
  <si>
    <t>Add cycle</t>
  </si>
  <si>
    <t>Old Cycle</t>
  </si>
  <si>
    <t>IBVS 5984</t>
  </si>
  <si>
    <t>IBVS 6149</t>
  </si>
  <si>
    <t>BAD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</si>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</sst>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3" fillId="0" borderId="0" xfId="0" applyFont="1" applyAlignment="1"/>
    <xf numFmtId="0" fontId="12" fillId="0" borderId="0" xfId="0" applyFont="1">
      <alignment vertical="top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Aur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206791611021755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BC-491C-9067-F46CA25A72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Williams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Active!$D$22:$D$48</c:f>
                <c:numCache>
                  <c:formatCode>General</c:formatCode>
                  <c:ptCount val="27"/>
                  <c:pt idx="5">
                    <c:v>2E-3</c:v>
                  </c:pt>
                  <c:pt idx="8">
                    <c:v>8.9999999999999998E-4</c:v>
                  </c:pt>
                  <c:pt idx="9">
                    <c:v>3.0000000000000001E-3</c:v>
                  </c:pt>
                  <c:pt idx="10">
                    <c:v>8.0000000000000004E-4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5.5999999999999999E-3</c:v>
                  </c:pt>
                  <c:pt idx="14">
                    <c:v>4.4000000000000003E-3</c:v>
                  </c:pt>
                  <c:pt idx="15">
                    <c:v>5.1999999999999998E-3</c:v>
                  </c:pt>
                  <c:pt idx="16">
                    <c:v>5.9999999999999995E-4</c:v>
                  </c:pt>
                  <c:pt idx="17">
                    <c:v>1.2999999999999999E-4</c:v>
                  </c:pt>
                  <c:pt idx="18">
                    <c:v>3.2000000000000001E-2</c:v>
                  </c:pt>
                  <c:pt idx="19">
                    <c:v>7.0000000000000001E-3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  <c:pt idx="1">
                  <c:v>7.0597400001133792E-2</c:v>
                </c:pt>
                <c:pt idx="2">
                  <c:v>7.9431599999225E-2</c:v>
                </c:pt>
                <c:pt idx="3">
                  <c:v>8.2811200001742691E-2</c:v>
                </c:pt>
                <c:pt idx="4">
                  <c:v>0.1235339999984717</c:v>
                </c:pt>
                <c:pt idx="5">
                  <c:v>0</c:v>
                </c:pt>
                <c:pt idx="7">
                  <c:v>8.2514200003060978E-2</c:v>
                </c:pt>
                <c:pt idx="8">
                  <c:v>7.4021399996127002E-2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BC-491C-9067-F46CA25A72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  <c:pt idx="17">
                    <c:v>5.9999999999999995E-4</c:v>
                  </c:pt>
                  <c:pt idx="18">
                    <c:v>1.2999999999999999E-4</c:v>
                  </c:pt>
                  <c:pt idx="19">
                    <c:v>3.2000000000000001E-2</c:v>
                  </c:pt>
                  <c:pt idx="20">
                    <c:v>7.0000000000000001E-3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  <c:pt idx="17">
                    <c:v>5.9999999999999995E-4</c:v>
                  </c:pt>
                  <c:pt idx="18">
                    <c:v>1.2999999999999999E-4</c:v>
                  </c:pt>
                  <c:pt idx="19">
                    <c:v>3.2000000000000001E-2</c:v>
                  </c:pt>
                  <c:pt idx="20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6">
                  <c:v>7.35763999982737E-2</c:v>
                </c:pt>
                <c:pt idx="9">
                  <c:v>7.9012599999259692E-2</c:v>
                </c:pt>
                <c:pt idx="10">
                  <c:v>8.1912599998759106E-2</c:v>
                </c:pt>
                <c:pt idx="11">
                  <c:v>8.0013599996163975E-2</c:v>
                </c:pt>
                <c:pt idx="12">
                  <c:v>8.5620000005292241E-2</c:v>
                </c:pt>
                <c:pt idx="13">
                  <c:v>8.3508999996411148E-2</c:v>
                </c:pt>
                <c:pt idx="14">
                  <c:v>8.6302799994882662E-2</c:v>
                </c:pt>
                <c:pt idx="15">
                  <c:v>8.7766800003009848E-2</c:v>
                </c:pt>
                <c:pt idx="16">
                  <c:v>9.3249600002309307E-2</c:v>
                </c:pt>
                <c:pt idx="18">
                  <c:v>8.8965199996891897E-2</c:v>
                </c:pt>
                <c:pt idx="19">
                  <c:v>8.9982699995744042E-2</c:v>
                </c:pt>
                <c:pt idx="20">
                  <c:v>9.3648000001849141E-2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BC-491C-9067-F46CA25A72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BC-491C-9067-F46CA25A72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BC-491C-9067-F46CA25A72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BC-491C-9067-F46CA25A72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BC-491C-9067-F46CA25A72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5.3034676261460051E-2</c:v>
                </c:pt>
                <c:pt idx="1">
                  <c:v>2.8271173402150247E-2</c:v>
                </c:pt>
                <c:pt idx="2">
                  <c:v>3.076939753997927E-2</c:v>
                </c:pt>
                <c:pt idx="3">
                  <c:v>3.1298975006984503E-2</c:v>
                </c:pt>
                <c:pt idx="4">
                  <c:v>4.2558252457660928E-2</c:v>
                </c:pt>
                <c:pt idx="5">
                  <c:v>5.3034676261460051E-2</c:v>
                </c:pt>
                <c:pt idx="6">
                  <c:v>7.6220959273384709E-2</c:v>
                </c:pt>
                <c:pt idx="7">
                  <c:v>7.6255496934276357E-2</c:v>
                </c:pt>
                <c:pt idx="8">
                  <c:v>7.7084400795675856E-2</c:v>
                </c:pt>
                <c:pt idx="9">
                  <c:v>8.1827572891461822E-2</c:v>
                </c:pt>
                <c:pt idx="10">
                  <c:v>8.1827572891461822E-2</c:v>
                </c:pt>
                <c:pt idx="11">
                  <c:v>8.3381767631585876E-2</c:v>
                </c:pt>
                <c:pt idx="12">
                  <c:v>8.4118571063940967E-2</c:v>
                </c:pt>
                <c:pt idx="13">
                  <c:v>8.4291259368399207E-2</c:v>
                </c:pt>
                <c:pt idx="14">
                  <c:v>8.5016550247123762E-2</c:v>
                </c:pt>
                <c:pt idx="15">
                  <c:v>8.6628307755400549E-2</c:v>
                </c:pt>
                <c:pt idx="16">
                  <c:v>8.7526286938583331E-2</c:v>
                </c:pt>
                <c:pt idx="17">
                  <c:v>9.1175766439467204E-2</c:v>
                </c:pt>
                <c:pt idx="18">
                  <c:v>9.2200383712586015E-2</c:v>
                </c:pt>
                <c:pt idx="19">
                  <c:v>9.0617407588385601E-2</c:v>
                </c:pt>
                <c:pt idx="20">
                  <c:v>9.3098362895768796E-2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BC-491C-9067-F46CA25A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741912"/>
        <c:axId val="1"/>
      </c:scatterChart>
      <c:valAx>
        <c:axId val="869741912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741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1925596256989606"/>
          <c:w val="0.7495966316003714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Aur - O-C Diagr.</a:t>
            </a:r>
          </a:p>
        </c:rich>
      </c:tx>
      <c:layout>
        <c:manualLayout>
          <c:xMode val="edge"/>
          <c:yMode val="edge"/>
          <c:x val="0.37741935483870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860681114551083"/>
          <c:w val="0.81774193548387097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11-4D89-ADC9-5875B8FE92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Williams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Active!$D$22:$D$48</c:f>
                <c:numCache>
                  <c:formatCode>General</c:formatCode>
                  <c:ptCount val="27"/>
                  <c:pt idx="5">
                    <c:v>2E-3</c:v>
                  </c:pt>
                  <c:pt idx="8">
                    <c:v>8.9999999999999998E-4</c:v>
                  </c:pt>
                  <c:pt idx="9">
                    <c:v>3.0000000000000001E-3</c:v>
                  </c:pt>
                  <c:pt idx="10">
                    <c:v>8.0000000000000004E-4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5.5999999999999999E-3</c:v>
                  </c:pt>
                  <c:pt idx="14">
                    <c:v>4.4000000000000003E-3</c:v>
                  </c:pt>
                  <c:pt idx="15">
                    <c:v>5.1999999999999998E-3</c:v>
                  </c:pt>
                  <c:pt idx="16">
                    <c:v>5.9999999999999995E-4</c:v>
                  </c:pt>
                  <c:pt idx="17">
                    <c:v>1.2999999999999999E-4</c:v>
                  </c:pt>
                  <c:pt idx="18">
                    <c:v>3.2000000000000001E-2</c:v>
                  </c:pt>
                  <c:pt idx="19">
                    <c:v>7.0000000000000001E-3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  <c:pt idx="1">
                  <c:v>7.0597400001133792E-2</c:v>
                </c:pt>
                <c:pt idx="2">
                  <c:v>7.9431599999225E-2</c:v>
                </c:pt>
                <c:pt idx="3">
                  <c:v>8.2811200001742691E-2</c:v>
                </c:pt>
                <c:pt idx="4">
                  <c:v>0.1235339999984717</c:v>
                </c:pt>
                <c:pt idx="5">
                  <c:v>0</c:v>
                </c:pt>
                <c:pt idx="7">
                  <c:v>8.2514200003060978E-2</c:v>
                </c:pt>
                <c:pt idx="8">
                  <c:v>7.4021399996127002E-2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11-4D89-ADC9-5875B8FE92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  <c:pt idx="17">
                    <c:v>5.9999999999999995E-4</c:v>
                  </c:pt>
                  <c:pt idx="18">
                    <c:v>1.2999999999999999E-4</c:v>
                  </c:pt>
                  <c:pt idx="19">
                    <c:v>3.2000000000000001E-2</c:v>
                  </c:pt>
                  <c:pt idx="20">
                    <c:v>7.0000000000000001E-3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  <c:pt idx="17">
                    <c:v>5.9999999999999995E-4</c:v>
                  </c:pt>
                  <c:pt idx="18">
                    <c:v>1.2999999999999999E-4</c:v>
                  </c:pt>
                  <c:pt idx="19">
                    <c:v>3.2000000000000001E-2</c:v>
                  </c:pt>
                  <c:pt idx="20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6">
                  <c:v>7.35763999982737E-2</c:v>
                </c:pt>
                <c:pt idx="9">
                  <c:v>7.9012599999259692E-2</c:v>
                </c:pt>
                <c:pt idx="10">
                  <c:v>8.1912599998759106E-2</c:v>
                </c:pt>
                <c:pt idx="11">
                  <c:v>8.0013599996163975E-2</c:v>
                </c:pt>
                <c:pt idx="12">
                  <c:v>8.5620000005292241E-2</c:v>
                </c:pt>
                <c:pt idx="13">
                  <c:v>8.3508999996411148E-2</c:v>
                </c:pt>
                <c:pt idx="14">
                  <c:v>8.6302799994882662E-2</c:v>
                </c:pt>
                <c:pt idx="15">
                  <c:v>8.7766800003009848E-2</c:v>
                </c:pt>
                <c:pt idx="16">
                  <c:v>9.3249600002309307E-2</c:v>
                </c:pt>
                <c:pt idx="18">
                  <c:v>8.8965199996891897E-2</c:v>
                </c:pt>
                <c:pt idx="19">
                  <c:v>8.9982699995744042E-2</c:v>
                </c:pt>
                <c:pt idx="20">
                  <c:v>9.3648000001849141E-2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11-4D89-ADC9-5875B8FE92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11-4D89-ADC9-5875B8FE92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11-4D89-ADC9-5875B8FE92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11-4D89-ADC9-5875B8FE92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11-4D89-ADC9-5875B8FE92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-2151</c:v>
                </c:pt>
                <c:pt idx="2">
                  <c:v>-1934</c:v>
                </c:pt>
                <c:pt idx="3">
                  <c:v>-1888</c:v>
                </c:pt>
                <c:pt idx="4">
                  <c:v>-910</c:v>
                </c:pt>
                <c:pt idx="5">
                  <c:v>0</c:v>
                </c:pt>
                <c:pt idx="6">
                  <c:v>2014</c:v>
                </c:pt>
                <c:pt idx="7">
                  <c:v>2017</c:v>
                </c:pt>
                <c:pt idx="8">
                  <c:v>2089</c:v>
                </c:pt>
                <c:pt idx="9">
                  <c:v>2501</c:v>
                </c:pt>
                <c:pt idx="10">
                  <c:v>2501</c:v>
                </c:pt>
                <c:pt idx="11">
                  <c:v>2636</c:v>
                </c:pt>
                <c:pt idx="12">
                  <c:v>2700</c:v>
                </c:pt>
                <c:pt idx="13">
                  <c:v>2715</c:v>
                </c:pt>
                <c:pt idx="14">
                  <c:v>2778</c:v>
                </c:pt>
                <c:pt idx="15">
                  <c:v>2918</c:v>
                </c:pt>
                <c:pt idx="16">
                  <c:v>2996</c:v>
                </c:pt>
                <c:pt idx="17">
                  <c:v>3313</c:v>
                </c:pt>
                <c:pt idx="18">
                  <c:v>3402</c:v>
                </c:pt>
                <c:pt idx="19">
                  <c:v>3264.5</c:v>
                </c:pt>
                <c:pt idx="20">
                  <c:v>3480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5.3034676261460051E-2</c:v>
                </c:pt>
                <c:pt idx="1">
                  <c:v>2.8271173402150247E-2</c:v>
                </c:pt>
                <c:pt idx="2">
                  <c:v>3.076939753997927E-2</c:v>
                </c:pt>
                <c:pt idx="3">
                  <c:v>3.1298975006984503E-2</c:v>
                </c:pt>
                <c:pt idx="4">
                  <c:v>4.2558252457660928E-2</c:v>
                </c:pt>
                <c:pt idx="5">
                  <c:v>5.3034676261460051E-2</c:v>
                </c:pt>
                <c:pt idx="6">
                  <c:v>7.6220959273384709E-2</c:v>
                </c:pt>
                <c:pt idx="7">
                  <c:v>7.6255496934276357E-2</c:v>
                </c:pt>
                <c:pt idx="8">
                  <c:v>7.7084400795675856E-2</c:v>
                </c:pt>
                <c:pt idx="9">
                  <c:v>8.1827572891461822E-2</c:v>
                </c:pt>
                <c:pt idx="10">
                  <c:v>8.1827572891461822E-2</c:v>
                </c:pt>
                <c:pt idx="11">
                  <c:v>8.3381767631585876E-2</c:v>
                </c:pt>
                <c:pt idx="12">
                  <c:v>8.4118571063940967E-2</c:v>
                </c:pt>
                <c:pt idx="13">
                  <c:v>8.4291259368399207E-2</c:v>
                </c:pt>
                <c:pt idx="14">
                  <c:v>8.5016550247123762E-2</c:v>
                </c:pt>
                <c:pt idx="15">
                  <c:v>8.6628307755400549E-2</c:v>
                </c:pt>
                <c:pt idx="16">
                  <c:v>8.7526286938583331E-2</c:v>
                </c:pt>
                <c:pt idx="17">
                  <c:v>9.1175766439467204E-2</c:v>
                </c:pt>
                <c:pt idx="18">
                  <c:v>9.2200383712586015E-2</c:v>
                </c:pt>
                <c:pt idx="19">
                  <c:v>9.0617407588385601E-2</c:v>
                </c:pt>
                <c:pt idx="20">
                  <c:v>9.3098362895768796E-2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11-4D89-ADC9-5875B8FE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897560"/>
        <c:axId val="1"/>
      </c:scatterChart>
      <c:valAx>
        <c:axId val="702897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897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74193548387098"/>
          <c:y val="0.91950464396284826"/>
          <c:w val="0.7483870967741935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Aur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906854902912253"/>
          <c:w val="0.80129303918637607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E5-4E09-99C0-B68E6AE4BAD3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Williams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(2)'!$D$22:$D$48</c:f>
                <c:numCache>
                  <c:formatCode>General</c:formatCode>
                  <c:ptCount val="27"/>
                  <c:pt idx="5">
                    <c:v>2E-3</c:v>
                  </c:pt>
                  <c:pt idx="8">
                    <c:v>8.9999999999999998E-4</c:v>
                  </c:pt>
                  <c:pt idx="9">
                    <c:v>3.0000000000000001E-3</c:v>
                  </c:pt>
                  <c:pt idx="10">
                    <c:v>8.0000000000000004E-4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5.5999999999999999E-3</c:v>
                  </c:pt>
                  <c:pt idx="14">
                    <c:v>4.4000000000000003E-3</c:v>
                  </c:pt>
                  <c:pt idx="15">
                    <c:v>5.1999999999999998E-3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0">
                  <c:v>-4.7659098694566637E-2</c:v>
                </c:pt>
                <c:pt idx="1">
                  <c:v>5.2522669317113468E-2</c:v>
                </c:pt>
                <c:pt idx="2">
                  <c:v>5.8372300347400596E-2</c:v>
                </c:pt>
                <c:pt idx="3">
                  <c:v>6.1119226738810539E-2</c:v>
                </c:pt>
                <c:pt idx="4">
                  <c:v>8.8390835706377402E-2</c:v>
                </c:pt>
                <c:pt idx="5">
                  <c:v>-4.7659098694566637E-2</c:v>
                </c:pt>
                <c:pt idx="7">
                  <c:v>7.1137390114017762E-3</c:v>
                </c:pt>
                <c:pt idx="8">
                  <c:v>-2.3693327166256495E-3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E5-4E09-99C0-B68E6AE4BAD3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</c:numCache>
              </c:numRef>
            </c:plus>
            <c:minus>
              <c:numRef>
                <c:f>'A (2)'!$D$21:$D$48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6">
                  <c:v>-1.7827996634878218E-3</c:v>
                </c:pt>
                <c:pt idx="9">
                  <c:v>-3.0446876335190609E-3</c:v>
                </c:pt>
                <c:pt idx="10">
                  <c:v>-1.4468763401964679E-4</c:v>
                </c:pt>
                <c:pt idx="11">
                  <c:v>-3.9004471327643842E-3</c:v>
                </c:pt>
                <c:pt idx="12">
                  <c:v>8.2571132952580228E-4</c:v>
                </c:pt>
                <c:pt idx="13">
                  <c:v>-1.491595285187941E-3</c:v>
                </c:pt>
                <c:pt idx="14">
                  <c:v>4.357169455033727E-4</c:v>
                </c:pt>
                <c:pt idx="15">
                  <c:v>-2.5811415980570018E-5</c:v>
                </c:pt>
                <c:pt idx="16">
                  <c:v>4.3841942024300806E-3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E5-4E09-99C0-B68E6AE4BAD3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E5-4E09-99C0-B68E6AE4BAD3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E5-4E09-99C0-B68E6AE4BAD3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E5-4E09-99C0-B68E6AE4BAD3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E5-4E09-99C0-B68E6AE4BAD3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(2)'!$O$21:$O$997</c:f>
              <c:numCache>
                <c:formatCode>General</c:formatCode>
                <c:ptCount val="977"/>
                <c:pt idx="0">
                  <c:v>5.0281608936444353E-12</c:v>
                </c:pt>
                <c:pt idx="1">
                  <c:v>8.7360643595124574E-12</c:v>
                </c:pt>
                <c:pt idx="2">
                  <c:v>8.3619987843876956E-12</c:v>
                </c:pt>
                <c:pt idx="3">
                  <c:v>8.2827037776792206E-12</c:v>
                </c:pt>
                <c:pt idx="4">
                  <c:v>6.596822982877303E-12</c:v>
                </c:pt>
                <c:pt idx="5">
                  <c:v>5.0281608936444353E-12</c:v>
                </c:pt>
                <c:pt idx="6">
                  <c:v>1.5564186434081747E-12</c:v>
                </c:pt>
                <c:pt idx="7">
                  <c:v>1.5512472299271872E-12</c:v>
                </c:pt>
                <c:pt idx="8">
                  <c:v>1.4271333063834878E-12</c:v>
                </c:pt>
                <c:pt idx="9">
                  <c:v>7.1692585499454076E-13</c:v>
                </c:pt>
                <c:pt idx="10">
                  <c:v>7.1692585499454076E-13</c:v>
                </c:pt>
                <c:pt idx="11">
                  <c:v>4.8421224835010426E-13</c:v>
                </c:pt>
                <c:pt idx="12">
                  <c:v>3.7388876075570472E-13</c:v>
                </c:pt>
                <c:pt idx="13">
                  <c:v>3.4803169335076727E-13</c:v>
                </c:pt>
                <c:pt idx="14">
                  <c:v>2.3943201025003023E-13</c:v>
                </c:pt>
                <c:pt idx="15">
                  <c:v>-1.9006188627187325E-15</c:v>
                </c:pt>
                <c:pt idx="16">
                  <c:v>-1.3635736936839317E-13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E5-4E09-99C0-B68E6AE4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733632"/>
        <c:axId val="1"/>
      </c:scatterChart>
      <c:valAx>
        <c:axId val="869733632"/>
        <c:scaling>
          <c:orientation val="minMax"/>
          <c:max val="1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733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9063810480879"/>
          <c:y val="0.91925596256989606"/>
          <c:w val="0.7495966316003714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Aur - O-C Diagr.</a:t>
            </a:r>
          </a:p>
        </c:rich>
      </c:tx>
      <c:layout>
        <c:manualLayout>
          <c:xMode val="edge"/>
          <c:yMode val="edge"/>
          <c:x val="0.37741935483870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1129032258064515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9-456C-98C1-CC22AF1C7E5B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Williams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(2)'!$D$22:$D$48</c:f>
                <c:numCache>
                  <c:formatCode>General</c:formatCode>
                  <c:ptCount val="27"/>
                  <c:pt idx="5">
                    <c:v>2E-3</c:v>
                  </c:pt>
                  <c:pt idx="8">
                    <c:v>8.9999999999999998E-4</c:v>
                  </c:pt>
                  <c:pt idx="9">
                    <c:v>3.0000000000000001E-3</c:v>
                  </c:pt>
                  <c:pt idx="10">
                    <c:v>8.0000000000000004E-4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5.5999999999999999E-3</c:v>
                  </c:pt>
                  <c:pt idx="14">
                    <c:v>4.4000000000000003E-3</c:v>
                  </c:pt>
                  <c:pt idx="15">
                    <c:v>5.1999999999999998E-3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0">
                  <c:v>-4.7659098694566637E-2</c:v>
                </c:pt>
                <c:pt idx="1">
                  <c:v>5.2522669317113468E-2</c:v>
                </c:pt>
                <c:pt idx="2">
                  <c:v>5.8372300347400596E-2</c:v>
                </c:pt>
                <c:pt idx="3">
                  <c:v>6.1119226738810539E-2</c:v>
                </c:pt>
                <c:pt idx="4">
                  <c:v>8.8390835706377402E-2</c:v>
                </c:pt>
                <c:pt idx="5">
                  <c:v>-4.7659098694566637E-2</c:v>
                </c:pt>
                <c:pt idx="7">
                  <c:v>7.1137390114017762E-3</c:v>
                </c:pt>
                <c:pt idx="8">
                  <c:v>-2.3693327166256495E-3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9-456C-98C1-CC22AF1C7E5B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</c:numCache>
              </c:numRef>
            </c:plus>
            <c:minus>
              <c:numRef>
                <c:f>'A (2)'!$D$21:$D$48</c:f>
                <c:numCache>
                  <c:formatCode>General</c:formatCode>
                  <c:ptCount val="28"/>
                  <c:pt idx="0">
                    <c:v>0</c:v>
                  </c:pt>
                  <c:pt idx="6">
                    <c:v>2E-3</c:v>
                  </c:pt>
                  <c:pt idx="9">
                    <c:v>8.9999999999999998E-4</c:v>
                  </c:pt>
                  <c:pt idx="10">
                    <c:v>3.0000000000000001E-3</c:v>
                  </c:pt>
                  <c:pt idx="11">
                    <c:v>8.0000000000000004E-4</c:v>
                  </c:pt>
                  <c:pt idx="12">
                    <c:v>8.0000000000000004E-4</c:v>
                  </c:pt>
                  <c:pt idx="13">
                    <c:v>4.4000000000000003E-3</c:v>
                  </c:pt>
                  <c:pt idx="14">
                    <c:v>5.5999999999999999E-3</c:v>
                  </c:pt>
                  <c:pt idx="15">
                    <c:v>4.4000000000000003E-3</c:v>
                  </c:pt>
                  <c:pt idx="1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6">
                  <c:v>-1.7827996634878218E-3</c:v>
                </c:pt>
                <c:pt idx="9">
                  <c:v>-3.0446876335190609E-3</c:v>
                </c:pt>
                <c:pt idx="10">
                  <c:v>-1.4468763401964679E-4</c:v>
                </c:pt>
                <c:pt idx="11">
                  <c:v>-3.9004471327643842E-3</c:v>
                </c:pt>
                <c:pt idx="12">
                  <c:v>8.2571132952580228E-4</c:v>
                </c:pt>
                <c:pt idx="13">
                  <c:v>-1.491595285187941E-3</c:v>
                </c:pt>
                <c:pt idx="14">
                  <c:v>4.357169455033727E-4</c:v>
                </c:pt>
                <c:pt idx="15">
                  <c:v>-2.5811415980570018E-5</c:v>
                </c:pt>
                <c:pt idx="16">
                  <c:v>4.3841942024300806E-3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9-456C-98C1-CC22AF1C7E5B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19-456C-98C1-CC22AF1C7E5B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19-456C-98C1-CC22AF1C7E5B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19-456C-98C1-CC22AF1C7E5B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19-456C-98C1-CC22AF1C7E5B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-2996</c:v>
                </c:pt>
                <c:pt idx="1">
                  <c:v>-5147</c:v>
                </c:pt>
                <c:pt idx="2">
                  <c:v>-4930</c:v>
                </c:pt>
                <c:pt idx="3">
                  <c:v>-4884</c:v>
                </c:pt>
                <c:pt idx="4">
                  <c:v>-3906</c:v>
                </c:pt>
                <c:pt idx="5">
                  <c:v>-2996</c:v>
                </c:pt>
                <c:pt idx="6">
                  <c:v>-982</c:v>
                </c:pt>
                <c:pt idx="7">
                  <c:v>-979</c:v>
                </c:pt>
                <c:pt idx="8">
                  <c:v>-907</c:v>
                </c:pt>
                <c:pt idx="9">
                  <c:v>-495</c:v>
                </c:pt>
                <c:pt idx="10">
                  <c:v>-495</c:v>
                </c:pt>
                <c:pt idx="11">
                  <c:v>-360</c:v>
                </c:pt>
                <c:pt idx="12">
                  <c:v>-296</c:v>
                </c:pt>
                <c:pt idx="13">
                  <c:v>-281</c:v>
                </c:pt>
                <c:pt idx="14">
                  <c:v>-218</c:v>
                </c:pt>
                <c:pt idx="15">
                  <c:v>-78</c:v>
                </c:pt>
                <c:pt idx="16">
                  <c:v>0</c:v>
                </c:pt>
              </c:numCache>
            </c:numRef>
          </c:xVal>
          <c:yVal>
            <c:numRef>
              <c:f>'A (2)'!$O$21:$O$997</c:f>
              <c:numCache>
                <c:formatCode>General</c:formatCode>
                <c:ptCount val="977"/>
                <c:pt idx="0">
                  <c:v>5.0281608936444353E-12</c:v>
                </c:pt>
                <c:pt idx="1">
                  <c:v>8.7360643595124574E-12</c:v>
                </c:pt>
                <c:pt idx="2">
                  <c:v>8.3619987843876956E-12</c:v>
                </c:pt>
                <c:pt idx="3">
                  <c:v>8.2827037776792206E-12</c:v>
                </c:pt>
                <c:pt idx="4">
                  <c:v>6.596822982877303E-12</c:v>
                </c:pt>
                <c:pt idx="5">
                  <c:v>5.0281608936444353E-12</c:v>
                </c:pt>
                <c:pt idx="6">
                  <c:v>1.5564186434081747E-12</c:v>
                </c:pt>
                <c:pt idx="7">
                  <c:v>1.5512472299271872E-12</c:v>
                </c:pt>
                <c:pt idx="8">
                  <c:v>1.4271333063834878E-12</c:v>
                </c:pt>
                <c:pt idx="9">
                  <c:v>7.1692585499454076E-13</c:v>
                </c:pt>
                <c:pt idx="10">
                  <c:v>7.1692585499454076E-13</c:v>
                </c:pt>
                <c:pt idx="11">
                  <c:v>4.8421224835010426E-13</c:v>
                </c:pt>
                <c:pt idx="12">
                  <c:v>3.7388876075570472E-13</c:v>
                </c:pt>
                <c:pt idx="13">
                  <c:v>3.4803169335076727E-13</c:v>
                </c:pt>
                <c:pt idx="14">
                  <c:v>2.3943201025003023E-13</c:v>
                </c:pt>
                <c:pt idx="15">
                  <c:v>-1.9006188627187325E-15</c:v>
                </c:pt>
                <c:pt idx="16">
                  <c:v>-1.3635736936839317E-13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19-456C-98C1-CC22AF1C7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737952"/>
        <c:axId val="1"/>
      </c:scatterChart>
      <c:valAx>
        <c:axId val="869737952"/>
        <c:scaling>
          <c:orientation val="minMax"/>
          <c:max val="1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73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1950464396284826"/>
          <c:w val="0.74838709677419368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28574</xdr:rowOff>
    </xdr:from>
    <xdr:to>
      <xdr:col>17</xdr:col>
      <xdr:colOff>85725</xdr:colOff>
      <xdr:row>18</xdr:row>
      <xdr:rowOff>76199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9454182-D682-B362-12D1-B1D9C4D60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200025</xdr:colOff>
      <xdr:row>0</xdr:row>
      <xdr:rowOff>0</xdr:rowOff>
    </xdr:from>
    <xdr:to>
      <xdr:col>27</xdr:col>
      <xdr:colOff>238125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F20D68C-E4F2-9FEA-8AFF-289DE1B37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161925</xdr:rowOff>
    </xdr:from>
    <xdr:to>
      <xdr:col>18</xdr:col>
      <xdr:colOff>95250</xdr:colOff>
      <xdr:row>19</xdr:row>
      <xdr:rowOff>28575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C7AE6BAD-C588-C4E8-21A8-5D8AFE20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0</xdr:row>
      <xdr:rowOff>123825</xdr:rowOff>
    </xdr:from>
    <xdr:to>
      <xdr:col>26</xdr:col>
      <xdr:colOff>590550</xdr:colOff>
      <xdr:row>19</xdr:row>
      <xdr:rowOff>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CFFD67C8-DF4A-6FD5-6233-052244D27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: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41" customFormat="1" ht="12.95" customHeight="1" x14ac:dyDescent="0.2">
      <c r="A2" s="41" t="s">
        <v>25</v>
      </c>
      <c r="B2" s="42" t="s">
        <v>39</v>
      </c>
      <c r="C2" s="43"/>
    </row>
    <row r="3" spans="1:7" s="41" customFormat="1" ht="12.95" customHeight="1" x14ac:dyDescent="0.2"/>
    <row r="4" spans="1:7" s="41" customFormat="1" ht="12.95" customHeight="1" x14ac:dyDescent="0.2">
      <c r="A4" s="44" t="s">
        <v>0</v>
      </c>
      <c r="C4" s="45">
        <v>38397.267</v>
      </c>
      <c r="D4" s="46">
        <v>5.2666874000000004</v>
      </c>
    </row>
    <row r="5" spans="1:7" s="41" customFormat="1" ht="12.95" customHeight="1" x14ac:dyDescent="0.2"/>
    <row r="6" spans="1:7" s="41" customFormat="1" ht="12.95" customHeight="1" x14ac:dyDescent="0.2">
      <c r="A6" s="44" t="s">
        <v>1</v>
      </c>
    </row>
    <row r="7" spans="1:7" s="41" customFormat="1" ht="12.95" customHeight="1" x14ac:dyDescent="0.2">
      <c r="A7" s="41" t="s">
        <v>2</v>
      </c>
      <c r="C7" s="41">
        <f>+C4</f>
        <v>38397.267</v>
      </c>
    </row>
    <row r="8" spans="1:7" s="41" customFormat="1" ht="12.95" customHeight="1" x14ac:dyDescent="0.2">
      <c r="A8" s="41" t="s">
        <v>3</v>
      </c>
      <c r="C8" s="41">
        <f>+D4</f>
        <v>5.2666874000000004</v>
      </c>
    </row>
    <row r="9" spans="1:7" s="41" customFormat="1" ht="12.95" customHeight="1" x14ac:dyDescent="0.2">
      <c r="A9" s="47" t="s">
        <v>43</v>
      </c>
      <c r="C9" s="48">
        <v>-9.5</v>
      </c>
      <c r="D9" s="41" t="s">
        <v>44</v>
      </c>
    </row>
    <row r="10" spans="1:7" s="41" customFormat="1" ht="12.95" customHeight="1" thickBot="1" x14ac:dyDescent="0.25">
      <c r="C10" s="49" t="s">
        <v>21</v>
      </c>
      <c r="D10" s="49" t="s">
        <v>22</v>
      </c>
    </row>
    <row r="11" spans="1:7" s="41" customFormat="1" ht="12.95" customHeight="1" x14ac:dyDescent="0.2">
      <c r="A11" s="41" t="s">
        <v>16</v>
      </c>
      <c r="C11" s="50">
        <f ca="1">INTERCEPT(INDIRECT($G$11):G992,INDIRECT($F$11):F992)</f>
        <v>5.3034676261460051E-2</v>
      </c>
      <c r="D11" s="51"/>
      <c r="F11" s="52" t="str">
        <f>"F"&amp;E19</f>
        <v>F27</v>
      </c>
      <c r="G11" s="50" t="str">
        <f>"G"&amp;E19</f>
        <v>G27</v>
      </c>
    </row>
    <row r="12" spans="1:7" s="41" customFormat="1" ht="12.95" customHeight="1" x14ac:dyDescent="0.2">
      <c r="A12" s="41" t="s">
        <v>17</v>
      </c>
      <c r="C12" s="50">
        <f ca="1">SLOPE(INDIRECT($G$11):G992,INDIRECT($F$11):F992)</f>
        <v>1.1512553630548491E-5</v>
      </c>
      <c r="D12" s="51"/>
    </row>
    <row r="13" spans="1:7" s="41" customFormat="1" ht="12.95" customHeight="1" x14ac:dyDescent="0.2">
      <c r="A13" s="41" t="s">
        <v>20</v>
      </c>
      <c r="C13" s="51" t="s">
        <v>14</v>
      </c>
      <c r="D13" s="53" t="s">
        <v>55</v>
      </c>
      <c r="E13" s="48">
        <v>1</v>
      </c>
    </row>
    <row r="14" spans="1:7" s="41" customFormat="1" ht="12.95" customHeight="1" x14ac:dyDescent="0.2">
      <c r="D14" s="53" t="s">
        <v>45</v>
      </c>
      <c r="E14" s="54">
        <f ca="1">NOW()+15018.5+$C$9/24</f>
        <v>60322.81509074074</v>
      </c>
    </row>
    <row r="15" spans="1:7" s="41" customFormat="1" ht="12.95" customHeight="1" x14ac:dyDescent="0.2">
      <c r="A15" s="55" t="s">
        <v>18</v>
      </c>
      <c r="C15" s="56">
        <f ca="1">(C7+C11)+(C8+C12)*INT(MAX(F21:F3533))</f>
        <v>56725.432250362894</v>
      </c>
      <c r="D15" s="53" t="s">
        <v>56</v>
      </c>
      <c r="E15" s="54">
        <f ca="1">ROUND(2*(E14-$C$7)/$C$8,0)/2+E13</f>
        <v>4164</v>
      </c>
    </row>
    <row r="16" spans="1:7" s="41" customFormat="1" ht="12.95" customHeight="1" x14ac:dyDescent="0.2">
      <c r="A16" s="44" t="s">
        <v>4</v>
      </c>
      <c r="C16" s="57">
        <f ca="1">+C8+C12</f>
        <v>5.2666989125536308</v>
      </c>
      <c r="D16" s="53" t="s">
        <v>46</v>
      </c>
      <c r="E16" s="50">
        <f ca="1">ROUND(2*(E14-$C$15)/$C$16,0)/2+E13</f>
        <v>684</v>
      </c>
    </row>
    <row r="17" spans="1:22" s="41" customFormat="1" ht="12.95" customHeight="1" thickBot="1" x14ac:dyDescent="0.25">
      <c r="A17" s="53" t="s">
        <v>40</v>
      </c>
      <c r="C17" s="41">
        <f>COUNT(C21:C2191)</f>
        <v>21</v>
      </c>
      <c r="D17" s="53" t="s">
        <v>47</v>
      </c>
      <c r="E17" s="58">
        <f ca="1">+$C$15+$C$16*E16-15018.5-$C$9/24</f>
        <v>45309.750139882912</v>
      </c>
    </row>
    <row r="18" spans="1:22" s="41" customFormat="1" ht="12.95" customHeight="1" x14ac:dyDescent="0.2">
      <c r="A18" s="44" t="s">
        <v>5</v>
      </c>
      <c r="C18" s="45">
        <f ca="1">+C15</f>
        <v>56725.432250362894</v>
      </c>
      <c r="D18" s="46">
        <f ca="1">+C16</f>
        <v>5.2666989125536308</v>
      </c>
      <c r="E18" s="59" t="s">
        <v>48</v>
      </c>
    </row>
    <row r="19" spans="1:22" s="41" customFormat="1" ht="12.95" customHeight="1" thickTop="1" x14ac:dyDescent="0.2">
      <c r="A19" s="60" t="s">
        <v>50</v>
      </c>
      <c r="E19" s="61">
        <v>27</v>
      </c>
    </row>
    <row r="20" spans="1:22" s="41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13</v>
      </c>
      <c r="E20" s="49" t="s">
        <v>9</v>
      </c>
      <c r="F20" s="49" t="s">
        <v>10</v>
      </c>
      <c r="G20" s="49" t="s">
        <v>11</v>
      </c>
      <c r="H20" s="62" t="s">
        <v>12</v>
      </c>
      <c r="I20" s="62" t="s">
        <v>37</v>
      </c>
      <c r="J20" s="62" t="s">
        <v>38</v>
      </c>
      <c r="K20" s="62" t="s">
        <v>60</v>
      </c>
      <c r="L20" s="62" t="s">
        <v>26</v>
      </c>
      <c r="M20" s="62" t="s">
        <v>27</v>
      </c>
      <c r="N20" s="62" t="s">
        <v>28</v>
      </c>
      <c r="O20" s="62" t="s">
        <v>24</v>
      </c>
      <c r="P20" s="63" t="s">
        <v>23</v>
      </c>
      <c r="Q20" s="49" t="s">
        <v>15</v>
      </c>
      <c r="R20" s="64" t="s">
        <v>59</v>
      </c>
    </row>
    <row r="21" spans="1:22" s="41" customFormat="1" ht="12.95" customHeight="1" x14ac:dyDescent="0.2">
      <c r="A21" s="41" t="s">
        <v>12</v>
      </c>
      <c r="C21" s="65">
        <f>+C4</f>
        <v>38397.267</v>
      </c>
      <c r="D21" s="65" t="s">
        <v>14</v>
      </c>
      <c r="E21" s="41">
        <f t="shared" ref="E21:E38" si="0">+(C21-C$7)/C$8</f>
        <v>0</v>
      </c>
      <c r="F21" s="41">
        <f t="shared" ref="F21:F41" si="1">ROUND(2*E21,0)/2</f>
        <v>0</v>
      </c>
      <c r="G21" s="41">
        <f t="shared" ref="G21:G37" si="2">+C21-(C$7+F21*C$8)</f>
        <v>0</v>
      </c>
      <c r="I21" s="41">
        <f t="shared" ref="I21:I26" si="3">+G21</f>
        <v>0</v>
      </c>
      <c r="O21" s="41">
        <f t="shared" ref="O21:O38" ca="1" si="4">+C$11+C$12*F21</f>
        <v>5.3034676261460051E-2</v>
      </c>
      <c r="Q21" s="66">
        <f t="shared" ref="Q21:Q38" si="5">+C21-15018.5</f>
        <v>23378.767</v>
      </c>
    </row>
    <row r="22" spans="1:22" s="41" customFormat="1" ht="12.95" customHeight="1" x14ac:dyDescent="0.2">
      <c r="A22" s="11" t="s">
        <v>35</v>
      </c>
      <c r="C22" s="22">
        <v>27068.692999999999</v>
      </c>
      <c r="D22" s="65"/>
      <c r="E22" s="41">
        <f t="shared" si="0"/>
        <v>-2150.9865954831494</v>
      </c>
      <c r="F22" s="41">
        <f t="shared" si="1"/>
        <v>-2151</v>
      </c>
      <c r="G22" s="41">
        <f t="shared" si="2"/>
        <v>7.0597400001133792E-2</v>
      </c>
      <c r="I22" s="41">
        <f t="shared" si="3"/>
        <v>7.0597400001133792E-2</v>
      </c>
      <c r="O22" s="41">
        <f t="shared" ca="1" si="4"/>
        <v>2.8271173402150247E-2</v>
      </c>
      <c r="Q22" s="66">
        <f t="shared" si="5"/>
        <v>12050.192999999999</v>
      </c>
      <c r="V22" s="41" t="s">
        <v>36</v>
      </c>
    </row>
    <row r="23" spans="1:22" s="41" customFormat="1" ht="12.95" customHeight="1" x14ac:dyDescent="0.2">
      <c r="A23" s="11" t="s">
        <v>35</v>
      </c>
      <c r="C23" s="65">
        <v>28211.573</v>
      </c>
      <c r="D23" s="65"/>
      <c r="E23" s="41">
        <f t="shared" si="0"/>
        <v>-1933.9849181100058</v>
      </c>
      <c r="F23" s="41">
        <f t="shared" si="1"/>
        <v>-1934</v>
      </c>
      <c r="G23" s="41">
        <f t="shared" si="2"/>
        <v>7.9431599999225E-2</v>
      </c>
      <c r="I23" s="41">
        <f t="shared" si="3"/>
        <v>7.9431599999225E-2</v>
      </c>
      <c r="O23" s="41">
        <f t="shared" ca="1" si="4"/>
        <v>3.076939753997927E-2</v>
      </c>
      <c r="Q23" s="66">
        <f t="shared" si="5"/>
        <v>13193.073</v>
      </c>
    </row>
    <row r="24" spans="1:22" s="41" customFormat="1" ht="12.95" customHeight="1" x14ac:dyDescent="0.2">
      <c r="A24" s="11" t="s">
        <v>35</v>
      </c>
      <c r="C24" s="65">
        <v>28453.844000000001</v>
      </c>
      <c r="D24" s="65"/>
      <c r="E24" s="41">
        <f t="shared" si="0"/>
        <v>-1887.9842764163293</v>
      </c>
      <c r="F24" s="41">
        <f t="shared" si="1"/>
        <v>-1888</v>
      </c>
      <c r="G24" s="41">
        <f t="shared" si="2"/>
        <v>8.2811200001742691E-2</v>
      </c>
      <c r="I24" s="41">
        <f t="shared" si="3"/>
        <v>8.2811200001742691E-2</v>
      </c>
      <c r="O24" s="41">
        <f t="shared" ca="1" si="4"/>
        <v>3.1298975006984503E-2</v>
      </c>
      <c r="Q24" s="66">
        <f t="shared" si="5"/>
        <v>13435.344000000001</v>
      </c>
    </row>
    <row r="25" spans="1:22" s="41" customFormat="1" ht="12.95" customHeight="1" x14ac:dyDescent="0.2">
      <c r="A25" s="11" t="s">
        <v>35</v>
      </c>
      <c r="C25" s="65">
        <v>33604.705000000002</v>
      </c>
      <c r="D25" s="65"/>
      <c r="E25" s="41">
        <f t="shared" si="0"/>
        <v>-909.97654426955319</v>
      </c>
      <c r="F25" s="41">
        <f t="shared" si="1"/>
        <v>-910</v>
      </c>
      <c r="G25" s="41">
        <f t="shared" si="2"/>
        <v>0.1235339999984717</v>
      </c>
      <c r="I25" s="41">
        <f t="shared" si="3"/>
        <v>0.1235339999984717</v>
      </c>
      <c r="O25" s="41">
        <f t="shared" ca="1" si="4"/>
        <v>4.2558252457660928E-2</v>
      </c>
      <c r="Q25" s="66">
        <f t="shared" si="5"/>
        <v>18586.205000000002</v>
      </c>
    </row>
    <row r="26" spans="1:22" s="41" customFormat="1" ht="12.95" customHeight="1" x14ac:dyDescent="0.2">
      <c r="A26" s="11" t="s">
        <v>35</v>
      </c>
      <c r="C26" s="65">
        <v>38397.267</v>
      </c>
      <c r="D26" s="65"/>
      <c r="E26" s="41">
        <f t="shared" si="0"/>
        <v>0</v>
      </c>
      <c r="F26" s="41">
        <f t="shared" si="1"/>
        <v>0</v>
      </c>
      <c r="G26" s="41">
        <f t="shared" si="2"/>
        <v>0</v>
      </c>
      <c r="I26" s="41">
        <f t="shared" si="3"/>
        <v>0</v>
      </c>
      <c r="O26" s="41">
        <f t="shared" ca="1" si="4"/>
        <v>5.3034676261460051E-2</v>
      </c>
      <c r="Q26" s="66">
        <f t="shared" si="5"/>
        <v>23378.767</v>
      </c>
    </row>
    <row r="27" spans="1:22" s="41" customFormat="1" ht="12.95" customHeight="1" x14ac:dyDescent="0.2">
      <c r="A27" s="9" t="s">
        <v>29</v>
      </c>
      <c r="B27" s="10"/>
      <c r="C27" s="23">
        <v>49004.449000000001</v>
      </c>
      <c r="D27" s="23">
        <v>2E-3</v>
      </c>
      <c r="E27" s="41">
        <f t="shared" si="0"/>
        <v>2014.0139701475352</v>
      </c>
      <c r="F27" s="41">
        <f t="shared" si="1"/>
        <v>2014</v>
      </c>
      <c r="G27" s="41">
        <f t="shared" si="2"/>
        <v>7.35763999982737E-2</v>
      </c>
      <c r="J27" s="41">
        <f>+G27</f>
        <v>7.35763999982737E-2</v>
      </c>
      <c r="O27" s="41">
        <f t="shared" ca="1" si="4"/>
        <v>7.6220959273384709E-2</v>
      </c>
      <c r="Q27" s="66">
        <f t="shared" si="5"/>
        <v>33985.949000000001</v>
      </c>
    </row>
    <row r="28" spans="1:22" s="41" customFormat="1" ht="12.95" customHeight="1" x14ac:dyDescent="0.2">
      <c r="A28" s="11" t="s">
        <v>35</v>
      </c>
      <c r="C28" s="65">
        <v>49020.258000000002</v>
      </c>
      <c r="D28" s="65"/>
      <c r="E28" s="41">
        <f t="shared" si="0"/>
        <v>2017.0156671914876</v>
      </c>
      <c r="F28" s="41">
        <f t="shared" si="1"/>
        <v>2017</v>
      </c>
      <c r="G28" s="41">
        <f t="shared" si="2"/>
        <v>8.2514200003060978E-2</v>
      </c>
      <c r="I28" s="41">
        <f>+G28</f>
        <v>8.2514200003060978E-2</v>
      </c>
      <c r="O28" s="41">
        <f t="shared" ca="1" si="4"/>
        <v>7.6255496934276357E-2</v>
      </c>
      <c r="Q28" s="66">
        <f t="shared" si="5"/>
        <v>34001.758000000002</v>
      </c>
    </row>
    <row r="29" spans="1:22" s="41" customFormat="1" ht="12.95" customHeight="1" x14ac:dyDescent="0.2">
      <c r="A29" s="11" t="s">
        <v>35</v>
      </c>
      <c r="C29" s="65">
        <v>49399.451000000001</v>
      </c>
      <c r="D29" s="65"/>
      <c r="E29" s="41">
        <f t="shared" si="0"/>
        <v>2089.0140546408734</v>
      </c>
      <c r="F29" s="41">
        <f t="shared" si="1"/>
        <v>2089</v>
      </c>
      <c r="G29" s="41">
        <f t="shared" si="2"/>
        <v>7.4021399996127002E-2</v>
      </c>
      <c r="I29" s="41">
        <f>+G29</f>
        <v>7.4021399996127002E-2</v>
      </c>
      <c r="O29" s="41">
        <f t="shared" ca="1" si="4"/>
        <v>7.7084400795675856E-2</v>
      </c>
      <c r="Q29" s="66">
        <f t="shared" si="5"/>
        <v>34380.951000000001</v>
      </c>
    </row>
    <row r="30" spans="1:22" s="41" customFormat="1" ht="12.95" customHeight="1" x14ac:dyDescent="0.2">
      <c r="A30" s="11" t="s">
        <v>30</v>
      </c>
      <c r="B30" s="12"/>
      <c r="C30" s="22">
        <v>51569.331200000001</v>
      </c>
      <c r="D30" s="22">
        <v>8.9999999999999998E-4</v>
      </c>
      <c r="E30" s="41">
        <f t="shared" si="0"/>
        <v>2501.0150023333454</v>
      </c>
      <c r="F30" s="41">
        <f t="shared" si="1"/>
        <v>2501</v>
      </c>
      <c r="G30" s="41">
        <f t="shared" si="2"/>
        <v>7.9012599999259692E-2</v>
      </c>
      <c r="J30" s="41">
        <f t="shared" ref="J30:J37" si="6">+G30</f>
        <v>7.9012599999259692E-2</v>
      </c>
      <c r="O30" s="41">
        <f t="shared" ca="1" si="4"/>
        <v>8.1827572891461822E-2</v>
      </c>
      <c r="Q30" s="66">
        <f t="shared" si="5"/>
        <v>36550.831200000001</v>
      </c>
    </row>
    <row r="31" spans="1:22" s="41" customFormat="1" ht="12.95" customHeight="1" x14ac:dyDescent="0.2">
      <c r="A31" s="11" t="s">
        <v>31</v>
      </c>
      <c r="B31" s="12" t="s">
        <v>32</v>
      </c>
      <c r="C31" s="9">
        <v>51569.3341</v>
      </c>
      <c r="D31" s="9">
        <v>3.0000000000000001E-3</v>
      </c>
      <c r="E31" s="41">
        <f t="shared" si="0"/>
        <v>2501.0155529640888</v>
      </c>
      <c r="F31" s="41">
        <f t="shared" si="1"/>
        <v>2501</v>
      </c>
      <c r="G31" s="41">
        <f t="shared" si="2"/>
        <v>8.1912599998759106E-2</v>
      </c>
      <c r="J31" s="41">
        <f t="shared" si="6"/>
        <v>8.1912599998759106E-2</v>
      </c>
      <c r="O31" s="41">
        <f t="shared" ca="1" si="4"/>
        <v>8.1827572891461822E-2</v>
      </c>
      <c r="Q31" s="66">
        <f t="shared" si="5"/>
        <v>36550.8341</v>
      </c>
    </row>
    <row r="32" spans="1:22" s="41" customFormat="1" ht="12.95" customHeight="1" x14ac:dyDescent="0.2">
      <c r="A32" s="11" t="s">
        <v>30</v>
      </c>
      <c r="B32" s="38"/>
      <c r="C32" s="39">
        <v>52280.334999999999</v>
      </c>
      <c r="D32" s="39">
        <v>8.0000000000000004E-4</v>
      </c>
      <c r="E32" s="41">
        <f t="shared" si="0"/>
        <v>2636.0151923958879</v>
      </c>
      <c r="F32" s="41">
        <f t="shared" si="1"/>
        <v>2636</v>
      </c>
      <c r="G32" s="41">
        <f t="shared" si="2"/>
        <v>8.0013599996163975E-2</v>
      </c>
      <c r="J32" s="41">
        <f t="shared" si="6"/>
        <v>8.0013599996163975E-2</v>
      </c>
      <c r="O32" s="41">
        <f t="shared" ca="1" si="4"/>
        <v>8.3381767631585876E-2</v>
      </c>
      <c r="Q32" s="66">
        <f t="shared" si="5"/>
        <v>37261.834999999999</v>
      </c>
    </row>
    <row r="33" spans="1:18" s="41" customFormat="1" ht="12.95" customHeight="1" x14ac:dyDescent="0.2">
      <c r="A33" s="11" t="s">
        <v>33</v>
      </c>
      <c r="B33" s="38"/>
      <c r="C33" s="39">
        <v>52617.408600000002</v>
      </c>
      <c r="D33" s="39">
        <v>8.0000000000000004E-4</v>
      </c>
      <c r="E33" s="41">
        <f t="shared" si="0"/>
        <v>2700.0162568980268</v>
      </c>
      <c r="F33" s="41">
        <f t="shared" si="1"/>
        <v>2700</v>
      </c>
      <c r="G33" s="41">
        <f t="shared" si="2"/>
        <v>8.5620000005292241E-2</v>
      </c>
      <c r="J33" s="41">
        <f t="shared" si="6"/>
        <v>8.5620000005292241E-2</v>
      </c>
      <c r="O33" s="41">
        <f t="shared" ca="1" si="4"/>
        <v>8.4118571063940967E-2</v>
      </c>
      <c r="Q33" s="66">
        <f t="shared" si="5"/>
        <v>37598.908600000002</v>
      </c>
    </row>
    <row r="34" spans="1:18" s="41" customFormat="1" ht="12.95" customHeight="1" x14ac:dyDescent="0.2">
      <c r="A34" s="11" t="s">
        <v>34</v>
      </c>
      <c r="B34" s="38" t="s">
        <v>32</v>
      </c>
      <c r="C34" s="67">
        <v>52696.406799999997</v>
      </c>
      <c r="D34" s="67">
        <v>4.4000000000000003E-3</v>
      </c>
      <c r="E34" s="41">
        <f t="shared" si="0"/>
        <v>2715.0158560768191</v>
      </c>
      <c r="F34" s="41">
        <f t="shared" si="1"/>
        <v>2715</v>
      </c>
      <c r="G34" s="41">
        <f t="shared" si="2"/>
        <v>8.3508999996411148E-2</v>
      </c>
      <c r="J34" s="41">
        <f t="shared" si="6"/>
        <v>8.3508999996411148E-2</v>
      </c>
      <c r="O34" s="41">
        <f t="shared" ca="1" si="4"/>
        <v>8.4291259368399207E-2</v>
      </c>
      <c r="Q34" s="66">
        <f t="shared" si="5"/>
        <v>37677.906799999997</v>
      </c>
    </row>
    <row r="35" spans="1:18" s="41" customFormat="1" ht="12.95" customHeight="1" x14ac:dyDescent="0.2">
      <c r="A35" s="68" t="s">
        <v>34</v>
      </c>
      <c r="B35" s="38" t="s">
        <v>32</v>
      </c>
      <c r="C35" s="67">
        <v>53028.210899999998</v>
      </c>
      <c r="D35" s="67">
        <v>5.5999999999999999E-3</v>
      </c>
      <c r="E35" s="41">
        <f t="shared" si="0"/>
        <v>2778.0163865430854</v>
      </c>
      <c r="F35" s="41">
        <f t="shared" si="1"/>
        <v>2778</v>
      </c>
      <c r="G35" s="41">
        <f t="shared" si="2"/>
        <v>8.6302799994882662E-2</v>
      </c>
      <c r="J35" s="41">
        <f t="shared" si="6"/>
        <v>8.6302799994882662E-2</v>
      </c>
      <c r="O35" s="41">
        <f t="shared" ca="1" si="4"/>
        <v>8.5016550247123762E-2</v>
      </c>
      <c r="Q35" s="66">
        <f t="shared" si="5"/>
        <v>38009.710899999998</v>
      </c>
    </row>
    <row r="36" spans="1:18" s="41" customFormat="1" ht="12.95" customHeight="1" x14ac:dyDescent="0.2">
      <c r="A36" s="68" t="s">
        <v>42</v>
      </c>
      <c r="B36" s="69"/>
      <c r="C36" s="11">
        <v>53765.548600000002</v>
      </c>
      <c r="D36" s="11">
        <v>4.4000000000000003E-3</v>
      </c>
      <c r="E36" s="41">
        <f t="shared" si="0"/>
        <v>2918.0166645166755</v>
      </c>
      <c r="F36" s="41">
        <f t="shared" si="1"/>
        <v>2918</v>
      </c>
      <c r="G36" s="41">
        <f t="shared" si="2"/>
        <v>8.7766800003009848E-2</v>
      </c>
      <c r="J36" s="41">
        <f t="shared" si="6"/>
        <v>8.7766800003009848E-2</v>
      </c>
      <c r="O36" s="41">
        <f t="shared" ca="1" si="4"/>
        <v>8.6628307755400549E-2</v>
      </c>
      <c r="Q36" s="66">
        <f t="shared" si="5"/>
        <v>38747.048600000002</v>
      </c>
    </row>
    <row r="37" spans="1:18" s="41" customFormat="1" ht="12.95" customHeight="1" x14ac:dyDescent="0.2">
      <c r="A37" s="11" t="s">
        <v>49</v>
      </c>
      <c r="B37" s="38"/>
      <c r="C37" s="11">
        <v>54176.3557</v>
      </c>
      <c r="D37" s="11">
        <v>5.1999999999999998E-3</v>
      </c>
      <c r="E37" s="41">
        <f t="shared" si="0"/>
        <v>2996.0177055505515</v>
      </c>
      <c r="F37" s="41">
        <f t="shared" si="1"/>
        <v>2996</v>
      </c>
      <c r="G37" s="41">
        <f t="shared" si="2"/>
        <v>9.3249600002309307E-2</v>
      </c>
      <c r="J37" s="41">
        <f t="shared" si="6"/>
        <v>9.3249600002309307E-2</v>
      </c>
      <c r="O37" s="41">
        <f t="shared" ca="1" si="4"/>
        <v>8.7526286938583331E-2</v>
      </c>
      <c r="Q37" s="66">
        <f t="shared" si="5"/>
        <v>39157.8557</v>
      </c>
    </row>
    <row r="38" spans="1:18" s="41" customFormat="1" ht="12.95" customHeight="1" x14ac:dyDescent="0.2">
      <c r="A38" s="11" t="s">
        <v>51</v>
      </c>
      <c r="B38" s="40" t="s">
        <v>52</v>
      </c>
      <c r="C38" s="11">
        <v>55846.719499999999</v>
      </c>
      <c r="D38" s="11">
        <v>5.9999999999999995E-4</v>
      </c>
      <c r="E38" s="41">
        <f t="shared" si="0"/>
        <v>3313.1741405423072</v>
      </c>
      <c r="F38" s="41">
        <f t="shared" si="1"/>
        <v>3313</v>
      </c>
      <c r="O38" s="41">
        <f t="shared" ca="1" si="4"/>
        <v>9.1175766439467204E-2</v>
      </c>
      <c r="Q38" s="66">
        <f t="shared" si="5"/>
        <v>40828.219499999999</v>
      </c>
      <c r="R38" s="70">
        <v>0.91714379999757512</v>
      </c>
    </row>
    <row r="39" spans="1:18" s="41" customFormat="1" ht="12.95" customHeight="1" x14ac:dyDescent="0.2">
      <c r="A39" s="71" t="s">
        <v>53</v>
      </c>
      <c r="B39" s="72" t="s">
        <v>54</v>
      </c>
      <c r="C39" s="73">
        <v>56314.626499999998</v>
      </c>
      <c r="D39" s="73">
        <v>1.2999999999999999E-4</v>
      </c>
      <c r="E39" s="41">
        <f>+(C39-C$7)/C$8</f>
        <v>3402.0168920600827</v>
      </c>
      <c r="F39" s="41">
        <f t="shared" si="1"/>
        <v>3402</v>
      </c>
      <c r="G39" s="41">
        <f>+C39-(C$7+F39*C$8)</f>
        <v>8.8965199996891897E-2</v>
      </c>
      <c r="J39" s="41">
        <f>+G39</f>
        <v>8.8965199996891897E-2</v>
      </c>
      <c r="O39" s="41">
        <f ca="1">+C$11+C$12*F39</f>
        <v>9.2200383712586015E-2</v>
      </c>
      <c r="Q39" s="66">
        <f>+C39-15018.5</f>
        <v>41296.126499999998</v>
      </c>
    </row>
    <row r="40" spans="1:18" s="41" customFormat="1" ht="12.95" customHeight="1" x14ac:dyDescent="0.2">
      <c r="A40" s="74" t="s">
        <v>57</v>
      </c>
      <c r="B40" s="74"/>
      <c r="C40" s="75">
        <v>55590.457999999999</v>
      </c>
      <c r="D40" s="75">
        <v>3.2000000000000001E-2</v>
      </c>
      <c r="E40" s="41">
        <f>+(C40-C$7)/C$8</f>
        <v>3264.5170852555248</v>
      </c>
      <c r="F40" s="41">
        <f t="shared" si="1"/>
        <v>3264.5</v>
      </c>
      <c r="G40" s="41">
        <f>+C40-(C$7+F40*C$8)</f>
        <v>8.9982699995744042E-2</v>
      </c>
      <c r="J40" s="41">
        <f>+G40</f>
        <v>8.9982699995744042E-2</v>
      </c>
      <c r="O40" s="41">
        <f ca="1">+C$11+C$12*F40</f>
        <v>9.0617407588385601E-2</v>
      </c>
      <c r="Q40" s="66">
        <f>+C40-15018.5</f>
        <v>40571.957999999999</v>
      </c>
    </row>
    <row r="41" spans="1:18" s="41" customFormat="1" ht="12.95" customHeight="1" x14ac:dyDescent="0.2">
      <c r="A41" s="76" t="s">
        <v>58</v>
      </c>
      <c r="B41" s="77" t="s">
        <v>32</v>
      </c>
      <c r="C41" s="76">
        <v>56725.432800000002</v>
      </c>
      <c r="D41" s="76">
        <v>7.0000000000000001E-3</v>
      </c>
      <c r="E41" s="41">
        <f>+(C41-C$7)/C$8</f>
        <v>3480.0177811958238</v>
      </c>
      <c r="F41" s="41">
        <f t="shared" si="1"/>
        <v>3480</v>
      </c>
      <c r="G41" s="41">
        <f>+C41-(C$7+F41*C$8)</f>
        <v>9.3648000001849141E-2</v>
      </c>
      <c r="J41" s="41">
        <f>+G41</f>
        <v>9.3648000001849141E-2</v>
      </c>
      <c r="O41" s="41">
        <f ca="1">+C$11+C$12*F41</f>
        <v>9.3098362895768796E-2</v>
      </c>
      <c r="Q41" s="66">
        <f>+C41-15018.5</f>
        <v>41706.932800000002</v>
      </c>
    </row>
    <row r="42" spans="1:18" s="41" customFormat="1" ht="12.95" customHeight="1" x14ac:dyDescent="0.2">
      <c r="A42" s="78"/>
      <c r="B42" s="79"/>
      <c r="C42" s="11"/>
      <c r="D42" s="11"/>
    </row>
    <row r="43" spans="1:18" s="41" customFormat="1" ht="12.95" customHeight="1" x14ac:dyDescent="0.2">
      <c r="C43" s="65"/>
      <c r="D43" s="65"/>
    </row>
    <row r="44" spans="1:18" s="41" customFormat="1" ht="12.95" customHeight="1" x14ac:dyDescent="0.2">
      <c r="C44" s="65"/>
      <c r="D44" s="65"/>
    </row>
    <row r="45" spans="1:18" s="41" customFormat="1" ht="12.95" customHeight="1" x14ac:dyDescent="0.2">
      <c r="C45" s="65"/>
      <c r="D45" s="65"/>
    </row>
    <row r="46" spans="1:18" s="41" customFormat="1" ht="12.95" customHeight="1" x14ac:dyDescent="0.2">
      <c r="C46" s="65"/>
      <c r="D46" s="65"/>
    </row>
    <row r="47" spans="1:18" s="41" customFormat="1" ht="12.95" customHeight="1" x14ac:dyDescent="0.2">
      <c r="C47" s="65"/>
      <c r="D47" s="65"/>
    </row>
    <row r="48" spans="1:18" s="41" customFormat="1" ht="12.95" customHeight="1" x14ac:dyDescent="0.2">
      <c r="C48" s="65"/>
      <c r="D48" s="65"/>
    </row>
    <row r="49" spans="3:4" s="41" customFormat="1" ht="12.95" customHeight="1" x14ac:dyDescent="0.2">
      <c r="C49" s="65"/>
      <c r="D49" s="65"/>
    </row>
    <row r="50" spans="3:4" s="41" customFormat="1" ht="12.95" customHeight="1" x14ac:dyDescent="0.2">
      <c r="C50" s="65"/>
      <c r="D50" s="65"/>
    </row>
    <row r="51" spans="3:4" s="41" customFormat="1" ht="12.95" customHeight="1" x14ac:dyDescent="0.2">
      <c r="C51" s="65"/>
      <c r="D51" s="65"/>
    </row>
    <row r="52" spans="3:4" s="41" customFormat="1" ht="12.95" customHeight="1" x14ac:dyDescent="0.2"/>
    <row r="53" spans="3:4" s="41" customFormat="1" ht="12.95" customHeight="1" x14ac:dyDescent="0.2"/>
    <row r="54" spans="3:4" s="41" customFormat="1" ht="12.95" customHeight="1" x14ac:dyDescent="0.2"/>
    <row r="55" spans="3:4" s="41" customFormat="1" ht="12.95" customHeight="1" x14ac:dyDescent="0.2"/>
    <row r="56" spans="3:4" s="41" customFormat="1" ht="12.95" customHeight="1" x14ac:dyDescent="0.2"/>
    <row r="57" spans="3:4" s="41" customFormat="1" ht="12.95" customHeight="1" x14ac:dyDescent="0.2"/>
    <row r="58" spans="3:4" s="41" customFormat="1" ht="12.95" customHeight="1" x14ac:dyDescent="0.2"/>
    <row r="59" spans="3:4" s="41" customFormat="1" ht="12.95" customHeight="1" x14ac:dyDescent="0.2"/>
    <row r="60" spans="3:4" s="41" customFormat="1" ht="12.95" customHeight="1" x14ac:dyDescent="0.2"/>
    <row r="61" spans="3:4" s="41" customFormat="1" ht="12.95" customHeight="1" x14ac:dyDescent="0.2"/>
    <row r="62" spans="3:4" s="41" customFormat="1" ht="12.95" customHeight="1" x14ac:dyDescent="0.2"/>
    <row r="63" spans="3:4" s="41" customFormat="1" ht="12.95" customHeight="1" x14ac:dyDescent="0.2"/>
    <row r="64" spans="3:4" s="41" customFormat="1" ht="12.95" customHeight="1" x14ac:dyDescent="0.2"/>
    <row r="65" s="41" customFormat="1" ht="12.95" customHeight="1" x14ac:dyDescent="0.2"/>
    <row r="66" s="41" customFormat="1" ht="12.95" customHeight="1" x14ac:dyDescent="0.2"/>
    <row r="67" s="41" customFormat="1" ht="12.95" customHeight="1" x14ac:dyDescent="0.2"/>
    <row r="68" s="41" customFormat="1" ht="12.95" customHeight="1" x14ac:dyDescent="0.2"/>
    <row r="69" s="41" customFormat="1" ht="12.95" customHeight="1" x14ac:dyDescent="0.2"/>
    <row r="70" s="41" customFormat="1" ht="12.95" customHeight="1" x14ac:dyDescent="0.2"/>
    <row r="71" s="41" customFormat="1" ht="12.95" customHeight="1" x14ac:dyDescent="0.2"/>
    <row r="72" s="41" customFormat="1" ht="12.95" customHeight="1" x14ac:dyDescent="0.2"/>
    <row r="73" s="41" customFormat="1" ht="12.95" customHeight="1" x14ac:dyDescent="0.2"/>
    <row r="74" s="41" customFormat="1" ht="12.95" customHeight="1" x14ac:dyDescent="0.2"/>
    <row r="75" s="41" customFormat="1" ht="12.95" customHeight="1" x14ac:dyDescent="0.2"/>
    <row r="76" s="41" customFormat="1" ht="12.95" customHeight="1" x14ac:dyDescent="0.2"/>
    <row r="77" s="41" customFormat="1" ht="12.95" customHeight="1" x14ac:dyDescent="0.2"/>
    <row r="78" s="41" customFormat="1" ht="12.95" customHeight="1" x14ac:dyDescent="0.2"/>
    <row r="79" s="41" customFormat="1" ht="12.95" customHeight="1" x14ac:dyDescent="0.2"/>
    <row r="80" s="41" customFormat="1" ht="12.95" customHeight="1" x14ac:dyDescent="0.2"/>
    <row r="81" s="41" customFormat="1" ht="12.95" customHeight="1" x14ac:dyDescent="0.2"/>
    <row r="82" s="41" customFormat="1" ht="12.95" customHeight="1" x14ac:dyDescent="0.2"/>
    <row r="83" s="41" customFormat="1" ht="12.95" customHeight="1" x14ac:dyDescent="0.2"/>
    <row r="84" s="41" customFormat="1" ht="12.95" customHeight="1" x14ac:dyDescent="0.2"/>
    <row r="85" s="41" customFormat="1" ht="12.95" customHeight="1" x14ac:dyDescent="0.2"/>
    <row r="86" s="41" customFormat="1" ht="12.95" customHeight="1" x14ac:dyDescent="0.2"/>
    <row r="87" s="41" customFormat="1" ht="12.95" customHeight="1" x14ac:dyDescent="0.2"/>
    <row r="88" s="41" customFormat="1" ht="12.95" customHeight="1" x14ac:dyDescent="0.2"/>
    <row r="89" s="41" customFormat="1" ht="12.95" customHeight="1" x14ac:dyDescent="0.2"/>
    <row r="90" s="41" customFormat="1" ht="12.95" customHeight="1" x14ac:dyDescent="0.2"/>
    <row r="91" s="41" customFormat="1" ht="12.95" customHeight="1" x14ac:dyDescent="0.2"/>
    <row r="92" s="41" customFormat="1" ht="12.95" customHeight="1" x14ac:dyDescent="0.2"/>
    <row r="93" s="41" customFormat="1" ht="12.95" customHeight="1" x14ac:dyDescent="0.2"/>
    <row r="94" s="41" customFormat="1" ht="12.95" customHeight="1" x14ac:dyDescent="0.2"/>
    <row r="95" s="41" customFormat="1" ht="12.95" customHeight="1" x14ac:dyDescent="0.2"/>
    <row r="96" s="41" customFormat="1" ht="12.95" customHeight="1" x14ac:dyDescent="0.2"/>
    <row r="97" s="41" customFormat="1" ht="12.95" customHeight="1" x14ac:dyDescent="0.2"/>
    <row r="98" s="41" customFormat="1" ht="12.95" customHeight="1" x14ac:dyDescent="0.2"/>
    <row r="99" s="41" customFormat="1" ht="12.95" customHeight="1" x14ac:dyDescent="0.2"/>
    <row r="100" s="41" customFormat="1" ht="12.95" customHeight="1" x14ac:dyDescent="0.2"/>
    <row r="101" s="41" customFormat="1" ht="12.95" customHeight="1" x14ac:dyDescent="0.2"/>
    <row r="102" s="41" customFormat="1" ht="12.95" customHeight="1" x14ac:dyDescent="0.2"/>
    <row r="103" s="41" customFormat="1" ht="12.95" customHeight="1" x14ac:dyDescent="0.2"/>
    <row r="104" s="41" customFormat="1" ht="12.95" customHeight="1" x14ac:dyDescent="0.2"/>
    <row r="105" s="41" customFormat="1" ht="12.95" customHeight="1" x14ac:dyDescent="0.2"/>
    <row r="106" s="41" customFormat="1" ht="12.95" customHeight="1" x14ac:dyDescent="0.2"/>
    <row r="107" s="41" customFormat="1" ht="12.95" customHeight="1" x14ac:dyDescent="0.2"/>
    <row r="108" s="41" customFormat="1" ht="12.95" customHeight="1" x14ac:dyDescent="0.2"/>
    <row r="109" s="41" customFormat="1" ht="12.95" customHeight="1" x14ac:dyDescent="0.2"/>
    <row r="110" s="41" customFormat="1" ht="12.95" customHeight="1" x14ac:dyDescent="0.2"/>
    <row r="111" s="41" customFormat="1" ht="12.95" customHeight="1" x14ac:dyDescent="0.2"/>
    <row r="112" s="41" customFormat="1" ht="12.95" customHeight="1" x14ac:dyDescent="0.2"/>
    <row r="113" s="41" customFormat="1" ht="12.95" customHeight="1" x14ac:dyDescent="0.2"/>
    <row r="114" s="41" customFormat="1" ht="12.95" customHeight="1" x14ac:dyDescent="0.2"/>
    <row r="115" s="41" customFormat="1" ht="12.95" customHeight="1" x14ac:dyDescent="0.2"/>
    <row r="116" s="41" customFormat="1" ht="12.95" customHeight="1" x14ac:dyDescent="0.2"/>
    <row r="117" s="41" customFormat="1" ht="12.95" customHeight="1" x14ac:dyDescent="0.2"/>
    <row r="118" s="41" customFormat="1" ht="12.95" customHeight="1" x14ac:dyDescent="0.2"/>
    <row r="119" s="41" customFormat="1" ht="12.95" customHeight="1" x14ac:dyDescent="0.2"/>
    <row r="120" s="41" customFormat="1" ht="12.95" customHeight="1" x14ac:dyDescent="0.2"/>
    <row r="121" s="41" customFormat="1" ht="12.95" customHeight="1" x14ac:dyDescent="0.2"/>
    <row r="122" s="41" customFormat="1" ht="12.95" customHeight="1" x14ac:dyDescent="0.2"/>
    <row r="123" s="41" customFormat="1" ht="12.95" customHeight="1" x14ac:dyDescent="0.2"/>
    <row r="124" s="41" customFormat="1" ht="12.95" customHeight="1" x14ac:dyDescent="0.2"/>
    <row r="125" s="41" customFormat="1" ht="12.95" customHeight="1" x14ac:dyDescent="0.2"/>
    <row r="126" s="41" customFormat="1" ht="12.95" customHeight="1" x14ac:dyDescent="0.2"/>
    <row r="127" s="41" customFormat="1" ht="12.95" customHeight="1" x14ac:dyDescent="0.2"/>
    <row r="128" s="41" customFormat="1" ht="12.95" customHeight="1" x14ac:dyDescent="0.2"/>
    <row r="129" s="41" customFormat="1" ht="12.95" customHeight="1" x14ac:dyDescent="0.2"/>
    <row r="130" s="41" customFormat="1" ht="12.95" customHeight="1" x14ac:dyDescent="0.2"/>
    <row r="131" s="41" customFormat="1" ht="12.95" customHeight="1" x14ac:dyDescent="0.2"/>
    <row r="132" s="41" customFormat="1" ht="12.95" customHeight="1" x14ac:dyDescent="0.2"/>
    <row r="133" s="41" customFormat="1" ht="12.95" customHeight="1" x14ac:dyDescent="0.2"/>
    <row r="134" s="41" customFormat="1" ht="12.95" customHeight="1" x14ac:dyDescent="0.2"/>
    <row r="135" s="41" customFormat="1" ht="12.95" customHeight="1" x14ac:dyDescent="0.2"/>
    <row r="136" s="41" customFormat="1" ht="12.95" customHeight="1" x14ac:dyDescent="0.2"/>
    <row r="137" s="41" customFormat="1" ht="12.95" customHeight="1" x14ac:dyDescent="0.2"/>
    <row r="138" s="41" customFormat="1" ht="12.95" customHeight="1" x14ac:dyDescent="0.2"/>
    <row r="139" s="41" customFormat="1" ht="12.95" customHeight="1" x14ac:dyDescent="0.2"/>
    <row r="140" s="41" customFormat="1" ht="12.95" customHeight="1" x14ac:dyDescent="0.2"/>
    <row r="141" s="41" customFormat="1" ht="12.95" customHeight="1" x14ac:dyDescent="0.2"/>
    <row r="142" s="41" customFormat="1" ht="12.95" customHeight="1" x14ac:dyDescent="0.2"/>
    <row r="143" s="41" customFormat="1" ht="12.95" customHeight="1" x14ac:dyDescent="0.2"/>
    <row r="144" s="41" customFormat="1" ht="12.95" customHeight="1" x14ac:dyDescent="0.2"/>
    <row r="145" s="41" customFormat="1" ht="12.95" customHeight="1" x14ac:dyDescent="0.2"/>
    <row r="146" s="41" customFormat="1" ht="12.95" customHeight="1" x14ac:dyDescent="0.2"/>
    <row r="147" s="41" customFormat="1" ht="12.95" customHeight="1" x14ac:dyDescent="0.2"/>
    <row r="148" s="41" customFormat="1" ht="12.95" customHeight="1" x14ac:dyDescent="0.2"/>
    <row r="149" s="41" customFormat="1" ht="12.95" customHeight="1" x14ac:dyDescent="0.2"/>
    <row r="150" s="41" customFormat="1" ht="12.95" customHeight="1" x14ac:dyDescent="0.2"/>
    <row r="151" s="41" customFormat="1" ht="12.95" customHeight="1" x14ac:dyDescent="0.2"/>
    <row r="152" s="41" customFormat="1" ht="12.95" customHeight="1" x14ac:dyDescent="0.2"/>
    <row r="153" s="41" customFormat="1" ht="12.95" customHeight="1" x14ac:dyDescent="0.2"/>
    <row r="154" s="41" customFormat="1" ht="12.95" customHeight="1" x14ac:dyDescent="0.2"/>
    <row r="155" s="41" customFormat="1" ht="12.95" customHeight="1" x14ac:dyDescent="0.2"/>
    <row r="156" s="41" customFormat="1" ht="12.95" customHeight="1" x14ac:dyDescent="0.2"/>
    <row r="157" s="41" customFormat="1" ht="12.95" customHeight="1" x14ac:dyDescent="0.2"/>
    <row r="158" s="41" customFormat="1" ht="12.95" customHeight="1" x14ac:dyDescent="0.2"/>
    <row r="159" s="41" customFormat="1" ht="12.95" customHeight="1" x14ac:dyDescent="0.2"/>
    <row r="160" s="41" customFormat="1" ht="12.95" customHeight="1" x14ac:dyDescent="0.2"/>
    <row r="161" s="41" customFormat="1" ht="12.95" customHeight="1" x14ac:dyDescent="0.2"/>
    <row r="162" s="41" customFormat="1" ht="12.95" customHeight="1" x14ac:dyDescent="0.2"/>
    <row r="163" s="41" customFormat="1" ht="12.95" customHeight="1" x14ac:dyDescent="0.2"/>
    <row r="164" s="41" customFormat="1" ht="12.95" customHeight="1" x14ac:dyDescent="0.2"/>
    <row r="165" s="41" customFormat="1" ht="12.95" customHeight="1" x14ac:dyDescent="0.2"/>
    <row r="166" s="41" customFormat="1" ht="12.95" customHeight="1" x14ac:dyDescent="0.2"/>
    <row r="167" s="41" customFormat="1" ht="12.95" customHeight="1" x14ac:dyDescent="0.2"/>
    <row r="168" s="41" customFormat="1" ht="12.95" customHeight="1" x14ac:dyDescent="0.2"/>
    <row r="169" s="41" customFormat="1" ht="12.95" customHeight="1" x14ac:dyDescent="0.2"/>
    <row r="170" s="41" customFormat="1" ht="12.95" customHeight="1" x14ac:dyDescent="0.2"/>
    <row r="171" s="41" customFormat="1" ht="12.95" customHeight="1" x14ac:dyDescent="0.2"/>
    <row r="172" s="41" customFormat="1" ht="12.95" customHeight="1" x14ac:dyDescent="0.2"/>
    <row r="173" s="41" customFormat="1" ht="12.95" customHeight="1" x14ac:dyDescent="0.2"/>
    <row r="174" s="41" customFormat="1" ht="12.95" customHeight="1" x14ac:dyDescent="0.2"/>
    <row r="175" s="41" customFormat="1" ht="12.95" customHeight="1" x14ac:dyDescent="0.2"/>
    <row r="176" s="41" customFormat="1" ht="12.95" customHeight="1" x14ac:dyDescent="0.2"/>
    <row r="177" s="41" customFormat="1" ht="12.95" customHeight="1" x14ac:dyDescent="0.2"/>
    <row r="178" s="41" customFormat="1" ht="12.95" customHeight="1" x14ac:dyDescent="0.2"/>
    <row r="179" s="41" customFormat="1" ht="12.95" customHeight="1" x14ac:dyDescent="0.2"/>
    <row r="180" s="41" customFormat="1" ht="12.95" customHeight="1" x14ac:dyDescent="0.2"/>
    <row r="181" s="41" customFormat="1" ht="12.95" customHeight="1" x14ac:dyDescent="0.2"/>
    <row r="182" s="41" customFormat="1" ht="12.95" customHeight="1" x14ac:dyDescent="0.2"/>
    <row r="183" s="41" customFormat="1" ht="12.95" customHeight="1" x14ac:dyDescent="0.2"/>
    <row r="184" s="41" customFormat="1" ht="12.95" customHeight="1" x14ac:dyDescent="0.2"/>
    <row r="185" s="41" customFormat="1" ht="12.95" customHeight="1" x14ac:dyDescent="0.2"/>
    <row r="186" s="41" customFormat="1" ht="12.95" customHeight="1" x14ac:dyDescent="0.2"/>
    <row r="187" s="41" customFormat="1" ht="12.95" customHeight="1" x14ac:dyDescent="0.2"/>
    <row r="188" s="41" customFormat="1" ht="12.95" customHeight="1" x14ac:dyDescent="0.2"/>
    <row r="189" s="41" customFormat="1" ht="12.95" customHeight="1" x14ac:dyDescent="0.2"/>
    <row r="190" s="41" customFormat="1" ht="12.95" customHeight="1" x14ac:dyDescent="0.2"/>
    <row r="191" s="41" customFormat="1" ht="12.95" customHeight="1" x14ac:dyDescent="0.2"/>
    <row r="192" s="41" customFormat="1" ht="12.95" customHeight="1" x14ac:dyDescent="0.2"/>
    <row r="193" s="41" customFormat="1" ht="12.95" customHeight="1" x14ac:dyDescent="0.2"/>
    <row r="194" s="41" customFormat="1" ht="12.95" customHeight="1" x14ac:dyDescent="0.2"/>
    <row r="195" s="41" customFormat="1" ht="12.95" customHeight="1" x14ac:dyDescent="0.2"/>
    <row r="196" s="41" customFormat="1" ht="12.95" customHeight="1" x14ac:dyDescent="0.2"/>
    <row r="197" s="41" customFormat="1" ht="12.95" customHeight="1" x14ac:dyDescent="0.2"/>
    <row r="198" s="41" customFormat="1" ht="12.95" customHeight="1" x14ac:dyDescent="0.2"/>
    <row r="199" s="41" customFormat="1" ht="12.95" customHeight="1" x14ac:dyDescent="0.2"/>
    <row r="200" s="41" customFormat="1" ht="12.95" customHeight="1" x14ac:dyDescent="0.2"/>
    <row r="201" s="41" customFormat="1" ht="12.95" customHeight="1" x14ac:dyDescent="0.2"/>
    <row r="202" s="41" customFormat="1" ht="12.95" customHeight="1" x14ac:dyDescent="0.2"/>
    <row r="203" s="41" customFormat="1" ht="12.95" customHeight="1" x14ac:dyDescent="0.2"/>
    <row r="204" s="41" customFormat="1" ht="12.95" customHeight="1" x14ac:dyDescent="0.2"/>
    <row r="205" s="41" customFormat="1" ht="12.95" customHeight="1" x14ac:dyDescent="0.2"/>
    <row r="206" s="41" customFormat="1" ht="12.95" customHeight="1" x14ac:dyDescent="0.2"/>
    <row r="207" s="41" customFormat="1" ht="12.95" customHeight="1" x14ac:dyDescent="0.2"/>
    <row r="208" s="41" customFormat="1" ht="12.95" customHeight="1" x14ac:dyDescent="0.2"/>
    <row r="209" s="41" customFormat="1" ht="12.95" customHeight="1" x14ac:dyDescent="0.2"/>
    <row r="210" s="41" customFormat="1" ht="12.95" customHeight="1" x14ac:dyDescent="0.2"/>
    <row r="211" s="41" customFormat="1" ht="12.95" customHeight="1" x14ac:dyDescent="0.2"/>
    <row r="212" s="41" customFormat="1" ht="12.95" customHeight="1" x14ac:dyDescent="0.2"/>
    <row r="213" s="41" customFormat="1" ht="12.95" customHeight="1" x14ac:dyDescent="0.2"/>
    <row r="214" s="41" customFormat="1" ht="12.95" customHeight="1" x14ac:dyDescent="0.2"/>
    <row r="215" s="41" customFormat="1" ht="12.95" customHeight="1" x14ac:dyDescent="0.2"/>
    <row r="216" s="41" customFormat="1" ht="12.95" customHeight="1" x14ac:dyDescent="0.2"/>
    <row r="217" s="41" customFormat="1" ht="12.95" customHeight="1" x14ac:dyDescent="0.2"/>
    <row r="218" s="41" customFormat="1" ht="12.95" customHeight="1" x14ac:dyDescent="0.2"/>
    <row r="219" s="41" customFormat="1" ht="12.95" customHeight="1" x14ac:dyDescent="0.2"/>
    <row r="220" s="41" customFormat="1" ht="12.95" customHeight="1" x14ac:dyDescent="0.2"/>
    <row r="221" s="41" customFormat="1" ht="12.95" customHeight="1" x14ac:dyDescent="0.2"/>
    <row r="222" s="41" customFormat="1" ht="12.95" customHeight="1" x14ac:dyDescent="0.2"/>
    <row r="223" s="41" customFormat="1" ht="12.95" customHeight="1" x14ac:dyDescent="0.2"/>
    <row r="224" s="41" customFormat="1" ht="12.95" customHeight="1" x14ac:dyDescent="0.2"/>
    <row r="225" s="41" customFormat="1" ht="12.95" customHeight="1" x14ac:dyDescent="0.2"/>
    <row r="226" s="41" customFormat="1" ht="12.95" customHeight="1" x14ac:dyDescent="0.2"/>
    <row r="227" s="41" customFormat="1" ht="12.95" customHeight="1" x14ac:dyDescent="0.2"/>
    <row r="228" s="41" customFormat="1" ht="12.95" customHeight="1" x14ac:dyDescent="0.2"/>
    <row r="229" s="41" customFormat="1" ht="12.95" customHeight="1" x14ac:dyDescent="0.2"/>
    <row r="230" s="41" customFormat="1" ht="12.95" customHeight="1" x14ac:dyDescent="0.2"/>
    <row r="231" s="41" customFormat="1" ht="12.95" customHeight="1" x14ac:dyDescent="0.2"/>
    <row r="232" s="41" customFormat="1" ht="12.95" customHeight="1" x14ac:dyDescent="0.2"/>
    <row r="233" s="41" customFormat="1" ht="12.95" customHeight="1" x14ac:dyDescent="0.2"/>
    <row r="234" s="41" customFormat="1" ht="12.95" customHeight="1" x14ac:dyDescent="0.2"/>
    <row r="235" s="41" customFormat="1" ht="12.95" customHeight="1" x14ac:dyDescent="0.2"/>
    <row r="236" s="41" customFormat="1" ht="12.95" customHeight="1" x14ac:dyDescent="0.2"/>
    <row r="237" s="41" customFormat="1" ht="12.95" customHeight="1" x14ac:dyDescent="0.2"/>
    <row r="238" s="41" customFormat="1" ht="12.95" customHeight="1" x14ac:dyDescent="0.2"/>
    <row r="239" s="41" customFormat="1" ht="12.95" customHeight="1" x14ac:dyDescent="0.2"/>
    <row r="240" s="41" customFormat="1" ht="12.95" customHeight="1" x14ac:dyDescent="0.2"/>
    <row r="241" s="41" customFormat="1" ht="12.95" customHeight="1" x14ac:dyDescent="0.2"/>
    <row r="242" s="41" customFormat="1" ht="12.95" customHeight="1" x14ac:dyDescent="0.2"/>
    <row r="243" s="41" customFormat="1" ht="12.95" customHeight="1" x14ac:dyDescent="0.2"/>
    <row r="244" s="41" customFormat="1" ht="12.95" customHeight="1" x14ac:dyDescent="0.2"/>
    <row r="245" s="41" customFormat="1" ht="12.95" customHeight="1" x14ac:dyDescent="0.2"/>
    <row r="246" s="41" customFormat="1" ht="12.95" customHeight="1" x14ac:dyDescent="0.2"/>
    <row r="247" s="41" customFormat="1" ht="12.95" customHeight="1" x14ac:dyDescent="0.2"/>
    <row r="248" s="41" customFormat="1" ht="12.95" customHeight="1" x14ac:dyDescent="0.2"/>
    <row r="249" s="41" customFormat="1" ht="12.95" customHeight="1" x14ac:dyDescent="0.2"/>
    <row r="250" s="41" customFormat="1" ht="12.95" customHeight="1" x14ac:dyDescent="0.2"/>
    <row r="251" s="41" customFormat="1" ht="12.95" customHeight="1" x14ac:dyDescent="0.2"/>
    <row r="252" s="41" customFormat="1" ht="12.95" customHeight="1" x14ac:dyDescent="0.2"/>
    <row r="253" s="41" customFormat="1" ht="12.95" customHeight="1" x14ac:dyDescent="0.2"/>
    <row r="254" s="41" customFormat="1" ht="12.95" customHeight="1" x14ac:dyDescent="0.2"/>
    <row r="255" s="41" customFormat="1" ht="12.95" customHeight="1" x14ac:dyDescent="0.2"/>
    <row r="256" s="41" customFormat="1" ht="12.95" customHeight="1" x14ac:dyDescent="0.2"/>
    <row r="257" s="41" customFormat="1" ht="12.95" customHeight="1" x14ac:dyDescent="0.2"/>
    <row r="258" s="41" customFormat="1" ht="12.95" customHeight="1" x14ac:dyDescent="0.2"/>
    <row r="259" s="41" customFormat="1" ht="12.95" customHeight="1" x14ac:dyDescent="0.2"/>
    <row r="260" s="41" customFormat="1" ht="12.95" customHeight="1" x14ac:dyDescent="0.2"/>
    <row r="261" s="41" customFormat="1" ht="12.95" customHeight="1" x14ac:dyDescent="0.2"/>
    <row r="262" s="41" customFormat="1" ht="12.95" customHeight="1" x14ac:dyDescent="0.2"/>
    <row r="263" s="41" customFormat="1" ht="12.95" customHeight="1" x14ac:dyDescent="0.2"/>
    <row r="264" s="41" customFormat="1" ht="12.95" customHeight="1" x14ac:dyDescent="0.2"/>
    <row r="265" s="41" customFormat="1" ht="12.95" customHeight="1" x14ac:dyDescent="0.2"/>
    <row r="266" s="41" customFormat="1" ht="12.95" customHeight="1" x14ac:dyDescent="0.2"/>
    <row r="267" s="41" customFormat="1" ht="12.95" customHeight="1" x14ac:dyDescent="0.2"/>
    <row r="268" s="41" customFormat="1" ht="12.95" customHeight="1" x14ac:dyDescent="0.2"/>
    <row r="269" s="41" customFormat="1" ht="12.95" customHeight="1" x14ac:dyDescent="0.2"/>
    <row r="270" s="41" customFormat="1" ht="12.95" customHeight="1" x14ac:dyDescent="0.2"/>
    <row r="271" s="41" customFormat="1" ht="12.95" customHeight="1" x14ac:dyDescent="0.2"/>
    <row r="272" s="41" customFormat="1" ht="12.95" customHeight="1" x14ac:dyDescent="0.2"/>
    <row r="273" s="41" customFormat="1" ht="12.95" customHeight="1" x14ac:dyDescent="0.2"/>
    <row r="274" s="41" customFormat="1" ht="12.95" customHeight="1" x14ac:dyDescent="0.2"/>
    <row r="275" s="41" customFormat="1" ht="12.95" customHeight="1" x14ac:dyDescent="0.2"/>
    <row r="276" s="41" customFormat="1" ht="12.95" customHeight="1" x14ac:dyDescent="0.2"/>
    <row r="277" s="41" customFormat="1" ht="12.95" customHeight="1" x14ac:dyDescent="0.2"/>
    <row r="278" s="41" customFormat="1" ht="12.95" customHeight="1" x14ac:dyDescent="0.2"/>
    <row r="279" s="41" customFormat="1" ht="12.95" customHeight="1" x14ac:dyDescent="0.2"/>
    <row r="280" s="41" customFormat="1" ht="12.95" customHeight="1" x14ac:dyDescent="0.2"/>
    <row r="281" s="41" customFormat="1" ht="12.95" customHeight="1" x14ac:dyDescent="0.2"/>
    <row r="282" s="41" customFormat="1" ht="12.95" customHeight="1" x14ac:dyDescent="0.2"/>
    <row r="283" s="41" customFormat="1" ht="12.95" customHeight="1" x14ac:dyDescent="0.2"/>
    <row r="284" s="41" customFormat="1" ht="12.95" customHeight="1" x14ac:dyDescent="0.2"/>
    <row r="285" s="41" customFormat="1" ht="12.95" customHeight="1" x14ac:dyDescent="0.2"/>
    <row r="286" s="41" customFormat="1" ht="12.95" customHeight="1" x14ac:dyDescent="0.2"/>
    <row r="287" s="41" customFormat="1" ht="12.95" customHeight="1" x14ac:dyDescent="0.2"/>
    <row r="288" s="41" customFormat="1" ht="12.95" customHeight="1" x14ac:dyDescent="0.2"/>
    <row r="289" s="41" customFormat="1" ht="12.95" customHeight="1" x14ac:dyDescent="0.2"/>
    <row r="290" s="41" customFormat="1" ht="12.95" customHeight="1" x14ac:dyDescent="0.2"/>
    <row r="291" s="41" customFormat="1" ht="12.95" customHeight="1" x14ac:dyDescent="0.2"/>
    <row r="292" s="41" customFormat="1" ht="12.95" customHeight="1" x14ac:dyDescent="0.2"/>
    <row r="293" s="41" customFormat="1" ht="12.95" customHeight="1" x14ac:dyDescent="0.2"/>
    <row r="294" s="41" customFormat="1" ht="12.95" customHeight="1" x14ac:dyDescent="0.2"/>
    <row r="295" s="41" customFormat="1" ht="12.95" customHeight="1" x14ac:dyDescent="0.2"/>
    <row r="296" s="41" customFormat="1" ht="12.95" customHeight="1" x14ac:dyDescent="0.2"/>
    <row r="297" s="41" customFormat="1" ht="12.95" customHeight="1" x14ac:dyDescent="0.2"/>
    <row r="298" s="41" customFormat="1" ht="12.95" customHeight="1" x14ac:dyDescent="0.2"/>
    <row r="299" s="41" customFormat="1" ht="12.95" customHeight="1" x14ac:dyDescent="0.2"/>
    <row r="300" s="41" customFormat="1" ht="12.95" customHeight="1" x14ac:dyDescent="0.2"/>
    <row r="301" s="41" customFormat="1" ht="12.95" customHeight="1" x14ac:dyDescent="0.2"/>
    <row r="302" s="41" customFormat="1" ht="12.95" customHeight="1" x14ac:dyDescent="0.2"/>
    <row r="303" s="41" customFormat="1" ht="12.95" customHeight="1" x14ac:dyDescent="0.2"/>
    <row r="304" s="41" customFormat="1" ht="12.95" customHeight="1" x14ac:dyDescent="0.2"/>
    <row r="305" s="41" customFormat="1" ht="12.95" customHeight="1" x14ac:dyDescent="0.2"/>
    <row r="306" s="41" customFormat="1" ht="12.95" customHeight="1" x14ac:dyDescent="0.2"/>
    <row r="307" s="41" customFormat="1" ht="12.95" customHeight="1" x14ac:dyDescent="0.2"/>
    <row r="308" s="41" customFormat="1" ht="12.95" customHeight="1" x14ac:dyDescent="0.2"/>
    <row r="309" s="41" customFormat="1" ht="12.95" customHeight="1" x14ac:dyDescent="0.2"/>
    <row r="310" s="41" customFormat="1" ht="12.9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M45" sqref="M44:M4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41</v>
      </c>
    </row>
    <row r="2" spans="1:5" x14ac:dyDescent="0.2">
      <c r="A2" t="s">
        <v>25</v>
      </c>
      <c r="B2" s="14" t="s">
        <v>39</v>
      </c>
      <c r="C2" s="18"/>
    </row>
    <row r="4" spans="1:5" x14ac:dyDescent="0.2">
      <c r="A4" s="6" t="s">
        <v>0</v>
      </c>
      <c r="C4" s="3">
        <v>38397.267</v>
      </c>
      <c r="D4" s="4">
        <v>5.2666874000000004</v>
      </c>
    </row>
    <row r="6" spans="1:5" x14ac:dyDescent="0.2">
      <c r="A6" s="6" t="s">
        <v>1</v>
      </c>
    </row>
    <row r="7" spans="1:5" x14ac:dyDescent="0.2">
      <c r="A7" t="s">
        <v>2</v>
      </c>
      <c r="C7">
        <v>54176.351315805798</v>
      </c>
    </row>
    <row r="8" spans="1:5" x14ac:dyDescent="0.2">
      <c r="A8" t="s">
        <v>3</v>
      </c>
      <c r="C8">
        <v>5.2667011537740658</v>
      </c>
    </row>
    <row r="9" spans="1:5" x14ac:dyDescent="0.2">
      <c r="A9" s="25" t="s">
        <v>43</v>
      </c>
      <c r="B9" s="15"/>
      <c r="C9" s="26">
        <v>8</v>
      </c>
      <c r="D9" s="15" t="s">
        <v>44</v>
      </c>
      <c r="E9" s="15"/>
    </row>
    <row r="10" spans="1:5" ht="13.5" thickBot="1" x14ac:dyDescent="0.25">
      <c r="A10" s="15"/>
      <c r="B10" s="15"/>
      <c r="C10" s="5" t="s">
        <v>21</v>
      </c>
      <c r="D10" s="5" t="s">
        <v>22</v>
      </c>
      <c r="E10" s="15"/>
    </row>
    <row r="11" spans="1:5" x14ac:dyDescent="0.2">
      <c r="A11" s="15" t="s">
        <v>16</v>
      </c>
      <c r="B11" s="15"/>
      <c r="C11" s="15">
        <f>INTERCEPT(G27:G998,F27:F998)</f>
        <v>-1.3635736936839317E-13</v>
      </c>
      <c r="D11" s="27"/>
      <c r="E11" s="15"/>
    </row>
    <row r="12" spans="1:5" x14ac:dyDescent="0.2">
      <c r="A12" s="15" t="s">
        <v>17</v>
      </c>
      <c r="B12" s="15"/>
      <c r="C12" s="15">
        <f>SLOPE(G27:G998,F27:F998)</f>
        <v>-1.7238044936624928E-15</v>
      </c>
      <c r="D12" s="27"/>
      <c r="E12" s="15"/>
    </row>
    <row r="13" spans="1:5" x14ac:dyDescent="0.2">
      <c r="A13" s="15" t="s">
        <v>20</v>
      </c>
      <c r="B13" s="15"/>
      <c r="C13" s="27" t="s">
        <v>14</v>
      </c>
      <c r="D13" s="27"/>
      <c r="E13" s="15"/>
    </row>
    <row r="14" spans="1:5" x14ac:dyDescent="0.2">
      <c r="A14" s="15"/>
      <c r="B14" s="15"/>
      <c r="C14" s="15"/>
      <c r="D14" s="15"/>
      <c r="E14" s="15"/>
    </row>
    <row r="15" spans="1:5" x14ac:dyDescent="0.2">
      <c r="A15" s="28" t="s">
        <v>18</v>
      </c>
      <c r="B15" s="15"/>
      <c r="C15" s="29">
        <f>(C7+C11)+(C8+C12)*INT(MAX(F21:F3533))</f>
        <v>54176.351315805798</v>
      </c>
      <c r="D15" s="19" t="s">
        <v>45</v>
      </c>
      <c r="E15" s="30">
        <f ca="1">TODAY()+15018.5-B9/24</f>
        <v>60322.5</v>
      </c>
    </row>
    <row r="16" spans="1:5" x14ac:dyDescent="0.2">
      <c r="A16" s="31" t="s">
        <v>4</v>
      </c>
      <c r="B16" s="15"/>
      <c r="C16" s="32">
        <f>+C8+C12</f>
        <v>5.266701153774064</v>
      </c>
      <c r="D16" s="19" t="s">
        <v>46</v>
      </c>
      <c r="E16" s="30">
        <f ca="1">ROUND(2*(E15-C15)/C16,0)/2+1</f>
        <v>1168</v>
      </c>
    </row>
    <row r="17" spans="1:18" ht="13.5" thickBot="1" x14ac:dyDescent="0.25">
      <c r="A17" s="19" t="s">
        <v>40</v>
      </c>
      <c r="B17" s="15"/>
      <c r="C17" s="15">
        <f>COUNT(C21:C2191)</f>
        <v>17</v>
      </c>
      <c r="D17" s="19" t="s">
        <v>47</v>
      </c>
      <c r="E17" s="33">
        <f ca="1">+C15+C16*E16-15018.5-C9/24</f>
        <v>45309.024930080566</v>
      </c>
    </row>
    <row r="18" spans="1:18" x14ac:dyDescent="0.2">
      <c r="A18" s="31" t="s">
        <v>5</v>
      </c>
      <c r="B18" s="15"/>
      <c r="C18" s="34">
        <f>+C15</f>
        <v>54176.351315805798</v>
      </c>
      <c r="D18" s="35">
        <f>+C16</f>
        <v>5.266701153774064</v>
      </c>
      <c r="E18" s="36" t="s">
        <v>48</v>
      </c>
    </row>
    <row r="19" spans="1:18" ht="13.5" thickTop="1" x14ac:dyDescent="0.2"/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37</v>
      </c>
      <c r="J20" s="8" t="s">
        <v>38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18" x14ac:dyDescent="0.2">
      <c r="A21" t="s">
        <v>12</v>
      </c>
      <c r="C21" s="17">
        <f>+C4</f>
        <v>38397.267</v>
      </c>
      <c r="D21" s="17" t="s">
        <v>14</v>
      </c>
      <c r="E21">
        <f t="shared" ref="E21:E37" si="0">+(C21-C$7)/C$8</f>
        <v>-2996.0090491366996</v>
      </c>
      <c r="F21">
        <f t="shared" ref="F21:F37" si="1">ROUND(2*E21,0)/2</f>
        <v>-2996</v>
      </c>
      <c r="G21">
        <f t="shared" ref="G21:G37" si="2">+C21-(C$7+F21*C$8)</f>
        <v>-4.7659098694566637E-2</v>
      </c>
      <c r="I21">
        <f t="shared" ref="I21:I26" si="3">+G21</f>
        <v>-4.7659098694566637E-2</v>
      </c>
      <c r="O21">
        <f t="shared" ref="O21:O37" si="4">+C$11+C$12*F21</f>
        <v>5.0281608936444353E-12</v>
      </c>
      <c r="Q21" s="2">
        <f t="shared" ref="Q21:Q37" si="5">+C21-15018.5</f>
        <v>23378.767</v>
      </c>
    </row>
    <row r="22" spans="1:18" x14ac:dyDescent="0.2">
      <c r="A22" s="11" t="s">
        <v>35</v>
      </c>
      <c r="C22" s="22">
        <v>27068.692999999999</v>
      </c>
      <c r="D22" s="17"/>
      <c r="E22">
        <f t="shared" si="0"/>
        <v>-5146.9900274065712</v>
      </c>
      <c r="F22">
        <f t="shared" si="1"/>
        <v>-5147</v>
      </c>
      <c r="G22">
        <f t="shared" si="2"/>
        <v>5.2522669317113468E-2</v>
      </c>
      <c r="I22">
        <f t="shared" si="3"/>
        <v>5.2522669317113468E-2</v>
      </c>
      <c r="O22">
        <f t="shared" si="4"/>
        <v>8.7360643595124574E-12</v>
      </c>
      <c r="Q22" s="2">
        <f t="shared" si="5"/>
        <v>12050.192999999999</v>
      </c>
      <c r="R22" t="s">
        <v>36</v>
      </c>
    </row>
    <row r="23" spans="1:18" x14ac:dyDescent="0.2">
      <c r="A23" s="11" t="s">
        <v>35</v>
      </c>
      <c r="C23" s="17">
        <v>28211.573</v>
      </c>
      <c r="D23" s="17"/>
      <c r="E23">
        <f t="shared" si="0"/>
        <v>-4929.9889167244082</v>
      </c>
      <c r="F23">
        <f t="shared" si="1"/>
        <v>-4930</v>
      </c>
      <c r="G23">
        <f t="shared" si="2"/>
        <v>5.8372300347400596E-2</v>
      </c>
      <c r="I23">
        <f t="shared" si="3"/>
        <v>5.8372300347400596E-2</v>
      </c>
      <c r="O23">
        <f t="shared" si="4"/>
        <v>8.3619987843876956E-12</v>
      </c>
      <c r="Q23" s="2">
        <f t="shared" si="5"/>
        <v>13193.073</v>
      </c>
    </row>
    <row r="24" spans="1:18" x14ac:dyDescent="0.2">
      <c r="A24" s="11" t="s">
        <v>35</v>
      </c>
      <c r="C24" s="17">
        <v>28453.844000000001</v>
      </c>
      <c r="D24" s="17"/>
      <c r="E24">
        <f t="shared" si="0"/>
        <v>-4883.9883951595211</v>
      </c>
      <c r="F24">
        <f t="shared" si="1"/>
        <v>-4884</v>
      </c>
      <c r="G24">
        <f t="shared" si="2"/>
        <v>6.1119226738810539E-2</v>
      </c>
      <c r="I24">
        <f t="shared" si="3"/>
        <v>6.1119226738810539E-2</v>
      </c>
      <c r="O24">
        <f t="shared" si="4"/>
        <v>8.2827037776792206E-12</v>
      </c>
      <c r="Q24" s="2">
        <f t="shared" si="5"/>
        <v>13435.344000000001</v>
      </c>
    </row>
    <row r="25" spans="1:18" x14ac:dyDescent="0.2">
      <c r="A25" s="11" t="s">
        <v>35</v>
      </c>
      <c r="C25" s="17">
        <v>33604.705000000002</v>
      </c>
      <c r="D25" s="17"/>
      <c r="E25">
        <f t="shared" si="0"/>
        <v>-3905.9832170398272</v>
      </c>
      <c r="F25">
        <f t="shared" si="1"/>
        <v>-3906</v>
      </c>
      <c r="G25">
        <f t="shared" si="2"/>
        <v>8.8390835706377402E-2</v>
      </c>
      <c r="I25">
        <f t="shared" si="3"/>
        <v>8.8390835706377402E-2</v>
      </c>
      <c r="O25">
        <f t="shared" si="4"/>
        <v>6.596822982877303E-12</v>
      </c>
      <c r="Q25" s="2">
        <f t="shared" si="5"/>
        <v>18586.205000000002</v>
      </c>
    </row>
    <row r="26" spans="1:18" x14ac:dyDescent="0.2">
      <c r="A26" s="11" t="s">
        <v>35</v>
      </c>
      <c r="C26" s="17">
        <v>38397.267</v>
      </c>
      <c r="D26" s="17"/>
      <c r="E26">
        <f t="shared" si="0"/>
        <v>-2996.0090491366996</v>
      </c>
      <c r="F26">
        <f t="shared" si="1"/>
        <v>-2996</v>
      </c>
      <c r="G26">
        <f t="shared" si="2"/>
        <v>-4.7659098694566637E-2</v>
      </c>
      <c r="I26">
        <f t="shared" si="3"/>
        <v>-4.7659098694566637E-2</v>
      </c>
      <c r="O26">
        <f t="shared" si="4"/>
        <v>5.0281608936444353E-12</v>
      </c>
      <c r="Q26" s="2">
        <f t="shared" si="5"/>
        <v>23378.767</v>
      </c>
    </row>
    <row r="27" spans="1:18" x14ac:dyDescent="0.2">
      <c r="A27" s="9" t="s">
        <v>29</v>
      </c>
      <c r="B27" s="10"/>
      <c r="C27" s="23">
        <v>49004.449000000001</v>
      </c>
      <c r="D27" s="23">
        <v>2E-3</v>
      </c>
      <c r="E27">
        <f t="shared" si="0"/>
        <v>-982.00033850404884</v>
      </c>
      <c r="F27">
        <f t="shared" si="1"/>
        <v>-982</v>
      </c>
      <c r="G27">
        <f t="shared" si="2"/>
        <v>-1.7827996634878218E-3</v>
      </c>
      <c r="J27">
        <f>+G27</f>
        <v>-1.7827996634878218E-3</v>
      </c>
      <c r="O27">
        <f t="shared" si="4"/>
        <v>1.5564186434081747E-12</v>
      </c>
      <c r="Q27" s="2">
        <f t="shared" si="5"/>
        <v>33985.949000000001</v>
      </c>
    </row>
    <row r="28" spans="1:18" x14ac:dyDescent="0.2">
      <c r="A28" s="11" t="s">
        <v>35</v>
      </c>
      <c r="C28" s="17">
        <v>49020.258000000002</v>
      </c>
      <c r="D28" s="17"/>
      <c r="E28">
        <f t="shared" si="0"/>
        <v>-978.99864929890521</v>
      </c>
      <c r="F28">
        <f t="shared" si="1"/>
        <v>-979</v>
      </c>
      <c r="G28">
        <f t="shared" si="2"/>
        <v>7.1137390114017762E-3</v>
      </c>
      <c r="I28">
        <f>+G28</f>
        <v>7.1137390114017762E-3</v>
      </c>
      <c r="O28">
        <f t="shared" si="4"/>
        <v>1.5512472299271872E-12</v>
      </c>
      <c r="Q28" s="2">
        <f t="shared" si="5"/>
        <v>34001.758000000002</v>
      </c>
    </row>
    <row r="29" spans="1:18" x14ac:dyDescent="0.2">
      <c r="A29" s="11" t="s">
        <v>35</v>
      </c>
      <c r="C29" s="17">
        <v>49399.451000000001</v>
      </c>
      <c r="D29" s="17"/>
      <c r="E29">
        <f t="shared" si="0"/>
        <v>-907.00044987035528</v>
      </c>
      <c r="F29">
        <f t="shared" si="1"/>
        <v>-907</v>
      </c>
      <c r="G29">
        <f t="shared" si="2"/>
        <v>-2.3693327166256495E-3</v>
      </c>
      <c r="I29">
        <f>+G29</f>
        <v>-2.3693327166256495E-3</v>
      </c>
      <c r="O29">
        <f t="shared" si="4"/>
        <v>1.4271333063834878E-12</v>
      </c>
      <c r="Q29" s="2">
        <f t="shared" si="5"/>
        <v>34380.951000000001</v>
      </c>
    </row>
    <row r="30" spans="1:18" x14ac:dyDescent="0.2">
      <c r="A30" s="11" t="s">
        <v>30</v>
      </c>
      <c r="B30" s="12"/>
      <c r="C30" s="22">
        <v>51569.331200000001</v>
      </c>
      <c r="D30" s="22">
        <v>8.9999999999999998E-4</v>
      </c>
      <c r="E30">
        <f t="shared" si="0"/>
        <v>-495.00057810146154</v>
      </c>
      <c r="F30">
        <f t="shared" si="1"/>
        <v>-495</v>
      </c>
      <c r="G30">
        <f t="shared" si="2"/>
        <v>-3.0446876335190609E-3</v>
      </c>
      <c r="J30">
        <f t="shared" ref="J30:J37" si="6">+G30</f>
        <v>-3.0446876335190609E-3</v>
      </c>
      <c r="O30">
        <f t="shared" si="4"/>
        <v>7.1692585499454076E-13</v>
      </c>
      <c r="Q30" s="2">
        <f t="shared" si="5"/>
        <v>36550.831200000001</v>
      </c>
    </row>
    <row r="31" spans="1:18" x14ac:dyDescent="0.2">
      <c r="A31" s="11" t="s">
        <v>31</v>
      </c>
      <c r="B31" s="12" t="s">
        <v>32</v>
      </c>
      <c r="C31" s="9">
        <v>51569.3341</v>
      </c>
      <c r="D31" s="9">
        <v>3.0000000000000001E-3</v>
      </c>
      <c r="E31">
        <f t="shared" si="0"/>
        <v>-495.00002747215586</v>
      </c>
      <c r="F31">
        <f t="shared" si="1"/>
        <v>-495</v>
      </c>
      <c r="G31">
        <f t="shared" si="2"/>
        <v>-1.4468763401964679E-4</v>
      </c>
      <c r="J31">
        <f t="shared" si="6"/>
        <v>-1.4468763401964679E-4</v>
      </c>
      <c r="O31">
        <f t="shared" si="4"/>
        <v>7.1692585499454076E-13</v>
      </c>
      <c r="Q31" s="2">
        <f t="shared" si="5"/>
        <v>36550.8341</v>
      </c>
    </row>
    <row r="32" spans="1:18" x14ac:dyDescent="0.2">
      <c r="A32" s="11" t="s">
        <v>30</v>
      </c>
      <c r="B32" s="12"/>
      <c r="C32" s="22">
        <v>52280.334999999999</v>
      </c>
      <c r="D32" s="22">
        <v>8.0000000000000004E-4</v>
      </c>
      <c r="E32">
        <f t="shared" si="0"/>
        <v>-360.00074058637864</v>
      </c>
      <c r="F32">
        <f t="shared" si="1"/>
        <v>-360</v>
      </c>
      <c r="G32">
        <f t="shared" si="2"/>
        <v>-3.9004471327643842E-3</v>
      </c>
      <c r="J32">
        <f t="shared" si="6"/>
        <v>-3.9004471327643842E-3</v>
      </c>
      <c r="O32">
        <f t="shared" si="4"/>
        <v>4.8421224835010426E-13</v>
      </c>
      <c r="Q32" s="2">
        <f t="shared" si="5"/>
        <v>37261.834999999999</v>
      </c>
    </row>
    <row r="33" spans="1:17" x14ac:dyDescent="0.2">
      <c r="A33" s="11" t="s">
        <v>33</v>
      </c>
      <c r="B33" s="12"/>
      <c r="C33" s="22">
        <v>52617.408600000002</v>
      </c>
      <c r="D33" s="22">
        <v>8.0000000000000004E-4</v>
      </c>
      <c r="E33">
        <f t="shared" si="0"/>
        <v>-295.99984322039467</v>
      </c>
      <c r="F33">
        <f t="shared" si="1"/>
        <v>-296</v>
      </c>
      <c r="G33">
        <f t="shared" si="2"/>
        <v>8.2571132952580228E-4</v>
      </c>
      <c r="J33">
        <f t="shared" si="6"/>
        <v>8.2571132952580228E-4</v>
      </c>
      <c r="O33">
        <f t="shared" si="4"/>
        <v>3.7388876075570472E-13</v>
      </c>
      <c r="Q33" s="2">
        <f t="shared" si="5"/>
        <v>37598.908600000002</v>
      </c>
    </row>
    <row r="34" spans="1:17" x14ac:dyDescent="0.2">
      <c r="A34" s="11" t="s">
        <v>34</v>
      </c>
      <c r="B34" s="13" t="s">
        <v>32</v>
      </c>
      <c r="C34" s="24">
        <v>52696.406799999997</v>
      </c>
      <c r="D34" s="24">
        <v>4.4000000000000003E-3</v>
      </c>
      <c r="E34">
        <f t="shared" si="0"/>
        <v>-281.00028321244071</v>
      </c>
      <c r="F34">
        <f t="shared" si="1"/>
        <v>-281</v>
      </c>
      <c r="G34">
        <f t="shared" si="2"/>
        <v>-1.491595285187941E-3</v>
      </c>
      <c r="J34">
        <f t="shared" si="6"/>
        <v>-1.491595285187941E-3</v>
      </c>
      <c r="O34">
        <f t="shared" si="4"/>
        <v>3.4803169335076727E-13</v>
      </c>
      <c r="Q34" s="2">
        <f t="shared" si="5"/>
        <v>37677.906799999997</v>
      </c>
    </row>
    <row r="35" spans="1:17" x14ac:dyDescent="0.2">
      <c r="A35" s="19" t="s">
        <v>34</v>
      </c>
      <c r="B35" s="20" t="s">
        <v>32</v>
      </c>
      <c r="C35" s="21">
        <v>53028.210899999998</v>
      </c>
      <c r="D35" s="21">
        <v>5.5999999999999999E-3</v>
      </c>
      <c r="E35">
        <f t="shared" si="0"/>
        <v>-217.99991726947587</v>
      </c>
      <c r="F35">
        <f t="shared" si="1"/>
        <v>-218</v>
      </c>
      <c r="G35">
        <f t="shared" si="2"/>
        <v>4.357169455033727E-4</v>
      </c>
      <c r="J35">
        <f t="shared" si="6"/>
        <v>4.357169455033727E-4</v>
      </c>
      <c r="O35">
        <f t="shared" si="4"/>
        <v>2.3943201025003023E-13</v>
      </c>
      <c r="Q35" s="2">
        <f t="shared" si="5"/>
        <v>38009.710899999998</v>
      </c>
    </row>
    <row r="36" spans="1:17" x14ac:dyDescent="0.2">
      <c r="A36" s="15" t="s">
        <v>42</v>
      </c>
      <c r="B36" s="16"/>
      <c r="C36" s="17">
        <v>53765.548600000002</v>
      </c>
      <c r="D36" s="17">
        <v>4.4000000000000003E-3</v>
      </c>
      <c r="E36">
        <f t="shared" si="0"/>
        <v>-78.000004900870181</v>
      </c>
      <c r="F36">
        <f t="shared" si="1"/>
        <v>-78</v>
      </c>
      <c r="G36">
        <f t="shared" si="2"/>
        <v>-2.5811415980570018E-5</v>
      </c>
      <c r="J36">
        <f t="shared" si="6"/>
        <v>-2.5811415980570018E-5</v>
      </c>
      <c r="O36">
        <f t="shared" si="4"/>
        <v>-1.9006188627187325E-15</v>
      </c>
      <c r="Q36" s="2">
        <f t="shared" si="5"/>
        <v>38747.048600000002</v>
      </c>
    </row>
    <row r="37" spans="1:17" x14ac:dyDescent="0.2">
      <c r="A37" s="37" t="s">
        <v>49</v>
      </c>
      <c r="B37" s="13"/>
      <c r="C37" s="17">
        <v>54176.3557</v>
      </c>
      <c r="D37" s="17">
        <v>5.1999999999999998E-3</v>
      </c>
      <c r="E37">
        <f t="shared" si="0"/>
        <v>8.3243648622219823E-4</v>
      </c>
      <c r="F37">
        <f t="shared" si="1"/>
        <v>0</v>
      </c>
      <c r="G37">
        <f t="shared" si="2"/>
        <v>4.3841942024300806E-3</v>
      </c>
      <c r="J37">
        <f t="shared" si="6"/>
        <v>4.3841942024300806E-3</v>
      </c>
      <c r="O37">
        <f t="shared" si="4"/>
        <v>-1.3635736936839317E-13</v>
      </c>
      <c r="Q37" s="2">
        <f t="shared" si="5"/>
        <v>39157.8557</v>
      </c>
    </row>
    <row r="38" spans="1:17" x14ac:dyDescent="0.2">
      <c r="C38" s="17"/>
      <c r="D38" s="17"/>
    </row>
    <row r="39" spans="1:17" x14ac:dyDescent="0.2">
      <c r="C39" s="17"/>
      <c r="D39" s="17"/>
    </row>
    <row r="40" spans="1:17" x14ac:dyDescent="0.2">
      <c r="C40" s="17"/>
      <c r="D40" s="17"/>
    </row>
    <row r="41" spans="1:17" x14ac:dyDescent="0.2">
      <c r="C41" s="17"/>
      <c r="D41" s="17"/>
    </row>
    <row r="42" spans="1:17" x14ac:dyDescent="0.2">
      <c r="C42" s="17"/>
      <c r="D42" s="17"/>
    </row>
    <row r="43" spans="1:17" x14ac:dyDescent="0.2">
      <c r="C43" s="17"/>
      <c r="D43" s="17"/>
    </row>
    <row r="44" spans="1:17" x14ac:dyDescent="0.2">
      <c r="C44" s="17"/>
      <c r="D44" s="17"/>
    </row>
    <row r="45" spans="1:17" x14ac:dyDescent="0.2">
      <c r="C45" s="17"/>
      <c r="D45" s="17"/>
    </row>
    <row r="46" spans="1:17" x14ac:dyDescent="0.2">
      <c r="C46" s="17"/>
      <c r="D46" s="17"/>
    </row>
    <row r="47" spans="1:17" x14ac:dyDescent="0.2">
      <c r="C47" s="17"/>
      <c r="D47" s="17"/>
    </row>
    <row r="48" spans="1:17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2024-01-13T06:33:43Z</dcterms:modified>
</cp:coreProperties>
</file>