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51156B5-3494-4F32-9CD1-BFF17DD750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1" i="1" l="1"/>
  <c r="F41" i="1" s="1"/>
  <c r="G41" i="1" s="1"/>
  <c r="K41" i="1" s="1"/>
  <c r="Q41" i="1"/>
  <c r="E40" i="1"/>
  <c r="F40" i="1"/>
  <c r="G40" i="1"/>
  <c r="K40" i="1"/>
  <c r="Q40" i="1"/>
  <c r="E39" i="1"/>
  <c r="F39" i="1"/>
  <c r="G39" i="1"/>
  <c r="K39" i="1"/>
  <c r="C9" i="1"/>
  <c r="D9" i="1"/>
  <c r="Q39" i="1"/>
  <c r="E38" i="1"/>
  <c r="F38" i="1"/>
  <c r="G38" i="1"/>
  <c r="K38" i="1"/>
  <c r="Q38" i="1"/>
  <c r="E21" i="1"/>
  <c r="F21" i="1"/>
  <c r="G21" i="1"/>
  <c r="J21" i="1"/>
  <c r="E22" i="1"/>
  <c r="F22" i="1"/>
  <c r="G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Q36" i="1"/>
  <c r="Q37" i="1"/>
  <c r="F16" i="1"/>
  <c r="F17" i="1" s="1"/>
  <c r="C17" i="1"/>
  <c r="Q35" i="1"/>
  <c r="Q21" i="1"/>
  <c r="J22" i="1"/>
  <c r="Q22" i="1"/>
  <c r="Q23" i="1"/>
  <c r="Q24" i="1"/>
  <c r="Q25" i="1"/>
  <c r="Q26" i="1"/>
  <c r="Q27" i="1"/>
  <c r="Q28" i="1"/>
  <c r="Q29" i="1"/>
  <c r="K30" i="1"/>
  <c r="Q30" i="1"/>
  <c r="Q31" i="1"/>
  <c r="Q32" i="1"/>
  <c r="Q33" i="1"/>
  <c r="Q34" i="1"/>
  <c r="C11" i="1"/>
  <c r="C12" i="1"/>
  <c r="O41" i="1" l="1"/>
  <c r="C16" i="1"/>
  <c r="D18" i="1" s="1"/>
  <c r="O36" i="1"/>
  <c r="O34" i="1"/>
  <c r="O24" i="1"/>
  <c r="O37" i="1"/>
  <c r="O30" i="1"/>
  <c r="O39" i="1"/>
  <c r="O38" i="1"/>
  <c r="O27" i="1"/>
  <c r="O21" i="1"/>
  <c r="O31" i="1"/>
  <c r="O29" i="1"/>
  <c r="O32" i="1"/>
  <c r="O25" i="1"/>
  <c r="O28" i="1"/>
  <c r="C15" i="1"/>
  <c r="O26" i="1"/>
  <c r="O23" i="1"/>
  <c r="O35" i="1"/>
  <c r="O22" i="1"/>
  <c r="O33" i="1"/>
  <c r="O40" i="1"/>
  <c r="C18" i="1" l="1"/>
  <c r="F18" i="1"/>
  <c r="F19" i="1" s="1"/>
</calcChain>
</file>

<file path=xl/sharedStrings.xml><?xml version="1.0" encoding="utf-8"?>
<sst xmlns="http://schemas.openxmlformats.org/spreadsheetml/2006/main" count="73" uniqueCount="53">
  <si>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</si>
  <si>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</si>
  <si>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</si>
  <si>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</si>
  <si>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</si>
  <si>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</si>
  <si>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</si>
  <si>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</si>
  <si>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</si>
  <si>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</si>
  <si>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</si>
  <si>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</si>
  <si>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</si>
  <si>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</si>
  <si>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</si>
  <si>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</si>
  <si>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</si>
  <si>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</si>
  <si>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</si>
  <si>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</si>
  <si>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</si>
  <si>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</si>
  <si>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</si>
  <si>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</si>
  <si>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</si>
  <si>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</si>
  <si>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</si>
  <si>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not avail.</t>
  </si>
  <si>
    <t># of data points:</t>
  </si>
  <si>
    <t>IBVS 5731</t>
  </si>
  <si>
    <t>NN Aur / gsc 2404-0049</t>
  </si>
  <si>
    <t>EA?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</si>
  <si>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</si>
  <si>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</si>
  <si>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</si>
  <si>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</si>
  <si>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</si>
  <si>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</si>
  <si>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</t>
  </si>
  <si>
    <t>Start of linear fit &gt;&gt;&gt;&gt;&gt;&gt;&gt;&gt;&gt;&gt;&gt;&gt;&gt;&gt;&gt;&gt;&gt;&gt;&gt;&gt;&gt;</t>
  </si>
  <si>
    <t>Add cycle</t>
  </si>
  <si>
    <t>Old Cycle</t>
  </si>
  <si>
    <t>IBVS 5918</t>
  </si>
  <si>
    <t>IBVS 5959</t>
  </si>
  <si>
    <t>IBVS 6048</t>
  </si>
  <si>
    <t>IBVS 6149</t>
  </si>
  <si>
    <t>OEJV 0211</t>
  </si>
  <si>
    <t>pg</t>
  </si>
  <si>
    <t>vis</t>
  </si>
  <si>
    <t>PE</t>
  </si>
  <si>
    <t>CCD</t>
  </si>
  <si>
    <t>VSB, 91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</si>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</sst>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7" applyFont="1" applyAlignment="1">
      <alignment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NN Aur - O-C Diagr.</a:t>
            </a:r>
          </a:p>
        </c:rich>
      </c:tx>
      <c:layout>
        <c:manualLayout>
          <c:xMode val="edge"/>
          <c:yMode val="edge"/>
          <c:x val="0.3780294183743994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23926380368099"/>
          <c:w val="0.8045240595056759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</c:v>
                </c:pt>
                <c:pt idx="2">
                  <c:v>327</c:v>
                </c:pt>
                <c:pt idx="3">
                  <c:v>327</c:v>
                </c:pt>
                <c:pt idx="4">
                  <c:v>414.5</c:v>
                </c:pt>
                <c:pt idx="5">
                  <c:v>482.5</c:v>
                </c:pt>
                <c:pt idx="6">
                  <c:v>488.5</c:v>
                </c:pt>
                <c:pt idx="7">
                  <c:v>502.5</c:v>
                </c:pt>
                <c:pt idx="8">
                  <c:v>574</c:v>
                </c:pt>
                <c:pt idx="9">
                  <c:v>642</c:v>
                </c:pt>
                <c:pt idx="10">
                  <c:v>642</c:v>
                </c:pt>
                <c:pt idx="11">
                  <c:v>642.5</c:v>
                </c:pt>
                <c:pt idx="12">
                  <c:v>642.5</c:v>
                </c:pt>
                <c:pt idx="13">
                  <c:v>673</c:v>
                </c:pt>
                <c:pt idx="14">
                  <c:v>903.5</c:v>
                </c:pt>
                <c:pt idx="15">
                  <c:v>1077</c:v>
                </c:pt>
                <c:pt idx="16">
                  <c:v>1181.5</c:v>
                </c:pt>
                <c:pt idx="17">
                  <c:v>1334.5</c:v>
                </c:pt>
                <c:pt idx="18">
                  <c:v>1511</c:v>
                </c:pt>
                <c:pt idx="19">
                  <c:v>1718.5</c:v>
                </c:pt>
                <c:pt idx="20">
                  <c:v>2158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0C-432B-904C-07B374EB84E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1.8E-3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1E-4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1.8E-3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</c:v>
                </c:pt>
                <c:pt idx="2">
                  <c:v>327</c:v>
                </c:pt>
                <c:pt idx="3">
                  <c:v>327</c:v>
                </c:pt>
                <c:pt idx="4">
                  <c:v>414.5</c:v>
                </c:pt>
                <c:pt idx="5">
                  <c:v>482.5</c:v>
                </c:pt>
                <c:pt idx="6">
                  <c:v>488.5</c:v>
                </c:pt>
                <c:pt idx="7">
                  <c:v>502.5</c:v>
                </c:pt>
                <c:pt idx="8">
                  <c:v>574</c:v>
                </c:pt>
                <c:pt idx="9">
                  <c:v>642</c:v>
                </c:pt>
                <c:pt idx="10">
                  <c:v>642</c:v>
                </c:pt>
                <c:pt idx="11">
                  <c:v>642.5</c:v>
                </c:pt>
                <c:pt idx="12">
                  <c:v>642.5</c:v>
                </c:pt>
                <c:pt idx="13">
                  <c:v>673</c:v>
                </c:pt>
                <c:pt idx="14">
                  <c:v>903.5</c:v>
                </c:pt>
                <c:pt idx="15">
                  <c:v>1077</c:v>
                </c:pt>
                <c:pt idx="16">
                  <c:v>1181.5</c:v>
                </c:pt>
                <c:pt idx="17">
                  <c:v>1334.5</c:v>
                </c:pt>
                <c:pt idx="18">
                  <c:v>1511</c:v>
                </c:pt>
                <c:pt idx="19">
                  <c:v>1718.5</c:v>
                </c:pt>
                <c:pt idx="20">
                  <c:v>2158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0C-432B-904C-07B374EB84E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1.8E-3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1E-4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1.8E-3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</c:v>
                </c:pt>
                <c:pt idx="2">
                  <c:v>327</c:v>
                </c:pt>
                <c:pt idx="3">
                  <c:v>327</c:v>
                </c:pt>
                <c:pt idx="4">
                  <c:v>414.5</c:v>
                </c:pt>
                <c:pt idx="5">
                  <c:v>482.5</c:v>
                </c:pt>
                <c:pt idx="6">
                  <c:v>488.5</c:v>
                </c:pt>
                <c:pt idx="7">
                  <c:v>502.5</c:v>
                </c:pt>
                <c:pt idx="8">
                  <c:v>574</c:v>
                </c:pt>
                <c:pt idx="9">
                  <c:v>642</c:v>
                </c:pt>
                <c:pt idx="10">
                  <c:v>642</c:v>
                </c:pt>
                <c:pt idx="11">
                  <c:v>642.5</c:v>
                </c:pt>
                <c:pt idx="12">
                  <c:v>642.5</c:v>
                </c:pt>
                <c:pt idx="13">
                  <c:v>673</c:v>
                </c:pt>
                <c:pt idx="14">
                  <c:v>903.5</c:v>
                </c:pt>
                <c:pt idx="15">
                  <c:v>1077</c:v>
                </c:pt>
                <c:pt idx="16">
                  <c:v>1181.5</c:v>
                </c:pt>
                <c:pt idx="17">
                  <c:v>1334.5</c:v>
                </c:pt>
                <c:pt idx="18">
                  <c:v>1511</c:v>
                </c:pt>
                <c:pt idx="19">
                  <c:v>1718.5</c:v>
                </c:pt>
                <c:pt idx="20">
                  <c:v>2158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0">
                  <c:v>0</c:v>
                </c:pt>
                <c:pt idx="1">
                  <c:v>-5.7299999753013253E-4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0C-432B-904C-07B374EB84E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1.8E-3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1E-4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1.8E-3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</c:v>
                </c:pt>
                <c:pt idx="2">
                  <c:v>327</c:v>
                </c:pt>
                <c:pt idx="3">
                  <c:v>327</c:v>
                </c:pt>
                <c:pt idx="4">
                  <c:v>414.5</c:v>
                </c:pt>
                <c:pt idx="5">
                  <c:v>482.5</c:v>
                </c:pt>
                <c:pt idx="6">
                  <c:v>488.5</c:v>
                </c:pt>
                <c:pt idx="7">
                  <c:v>502.5</c:v>
                </c:pt>
                <c:pt idx="8">
                  <c:v>574</c:v>
                </c:pt>
                <c:pt idx="9">
                  <c:v>642</c:v>
                </c:pt>
                <c:pt idx="10">
                  <c:v>642</c:v>
                </c:pt>
                <c:pt idx="11">
                  <c:v>642.5</c:v>
                </c:pt>
                <c:pt idx="12">
                  <c:v>642.5</c:v>
                </c:pt>
                <c:pt idx="13">
                  <c:v>673</c:v>
                </c:pt>
                <c:pt idx="14">
                  <c:v>903.5</c:v>
                </c:pt>
                <c:pt idx="15">
                  <c:v>1077</c:v>
                </c:pt>
                <c:pt idx="16">
                  <c:v>1181.5</c:v>
                </c:pt>
                <c:pt idx="17">
                  <c:v>1334.5</c:v>
                </c:pt>
                <c:pt idx="18">
                  <c:v>1511</c:v>
                </c:pt>
                <c:pt idx="19">
                  <c:v>1718.5</c:v>
                </c:pt>
                <c:pt idx="20">
                  <c:v>2158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">
                  <c:v>1.7700000171316788E-4</c:v>
                </c:pt>
                <c:pt idx="3">
                  <c:v>3.7699999666074291E-4</c:v>
                </c:pt>
                <c:pt idx="4">
                  <c:v>1.1394999964977615E-3</c:v>
                </c:pt>
                <c:pt idx="5">
                  <c:v>1.9074999945587479E-3</c:v>
                </c:pt>
                <c:pt idx="6">
                  <c:v>1.3134999971953221E-3</c:v>
                </c:pt>
                <c:pt idx="7">
                  <c:v>-7.2499999077990651E-5</c:v>
                </c:pt>
                <c:pt idx="8">
                  <c:v>8.7399999756598845E-4</c:v>
                </c:pt>
                <c:pt idx="9">
                  <c:v>1.3419999959296547E-3</c:v>
                </c:pt>
                <c:pt idx="10">
                  <c:v>2.8419999944162555E-3</c:v>
                </c:pt>
                <c:pt idx="11">
                  <c:v>8.6749999900348485E-4</c:v>
                </c:pt>
                <c:pt idx="12">
                  <c:v>4.6674999975948595E-3</c:v>
                </c:pt>
                <c:pt idx="13">
                  <c:v>-4.7700000141048804E-4</c:v>
                </c:pt>
                <c:pt idx="14">
                  <c:v>3.2785000003059395E-3</c:v>
                </c:pt>
                <c:pt idx="15">
                  <c:v>-2.7300000510876998E-4</c:v>
                </c:pt>
                <c:pt idx="16">
                  <c:v>3.356499997607898E-3</c:v>
                </c:pt>
                <c:pt idx="17">
                  <c:v>3.6594999983208254E-3</c:v>
                </c:pt>
                <c:pt idx="18">
                  <c:v>4.2610000018612482E-3</c:v>
                </c:pt>
                <c:pt idx="19">
                  <c:v>3.7634999462170526E-3</c:v>
                </c:pt>
                <c:pt idx="20">
                  <c:v>5.1580001454567537E-3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0C-432B-904C-07B374EB84E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1.8E-3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1E-4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1.8E-3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</c:v>
                </c:pt>
                <c:pt idx="2">
                  <c:v>327</c:v>
                </c:pt>
                <c:pt idx="3">
                  <c:v>327</c:v>
                </c:pt>
                <c:pt idx="4">
                  <c:v>414.5</c:v>
                </c:pt>
                <c:pt idx="5">
                  <c:v>482.5</c:v>
                </c:pt>
                <c:pt idx="6">
                  <c:v>488.5</c:v>
                </c:pt>
                <c:pt idx="7">
                  <c:v>502.5</c:v>
                </c:pt>
                <c:pt idx="8">
                  <c:v>574</c:v>
                </c:pt>
                <c:pt idx="9">
                  <c:v>642</c:v>
                </c:pt>
                <c:pt idx="10">
                  <c:v>642</c:v>
                </c:pt>
                <c:pt idx="11">
                  <c:v>642.5</c:v>
                </c:pt>
                <c:pt idx="12">
                  <c:v>642.5</c:v>
                </c:pt>
                <c:pt idx="13">
                  <c:v>673</c:v>
                </c:pt>
                <c:pt idx="14">
                  <c:v>903.5</c:v>
                </c:pt>
                <c:pt idx="15">
                  <c:v>1077</c:v>
                </c:pt>
                <c:pt idx="16">
                  <c:v>1181.5</c:v>
                </c:pt>
                <c:pt idx="17">
                  <c:v>1334.5</c:v>
                </c:pt>
                <c:pt idx="18">
                  <c:v>1511</c:v>
                </c:pt>
                <c:pt idx="19">
                  <c:v>1718.5</c:v>
                </c:pt>
                <c:pt idx="20">
                  <c:v>2158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0C-432B-904C-07B374EB84E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1.8E-3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1E-4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1.8E-3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</c:v>
                </c:pt>
                <c:pt idx="2">
                  <c:v>327</c:v>
                </c:pt>
                <c:pt idx="3">
                  <c:v>327</c:v>
                </c:pt>
                <c:pt idx="4">
                  <c:v>414.5</c:v>
                </c:pt>
                <c:pt idx="5">
                  <c:v>482.5</c:v>
                </c:pt>
                <c:pt idx="6">
                  <c:v>488.5</c:v>
                </c:pt>
                <c:pt idx="7">
                  <c:v>502.5</c:v>
                </c:pt>
                <c:pt idx="8">
                  <c:v>574</c:v>
                </c:pt>
                <c:pt idx="9">
                  <c:v>642</c:v>
                </c:pt>
                <c:pt idx="10">
                  <c:v>642</c:v>
                </c:pt>
                <c:pt idx="11">
                  <c:v>642.5</c:v>
                </c:pt>
                <c:pt idx="12">
                  <c:v>642.5</c:v>
                </c:pt>
                <c:pt idx="13">
                  <c:v>673</c:v>
                </c:pt>
                <c:pt idx="14">
                  <c:v>903.5</c:v>
                </c:pt>
                <c:pt idx="15">
                  <c:v>1077</c:v>
                </c:pt>
                <c:pt idx="16">
                  <c:v>1181.5</c:v>
                </c:pt>
                <c:pt idx="17">
                  <c:v>1334.5</c:v>
                </c:pt>
                <c:pt idx="18">
                  <c:v>1511</c:v>
                </c:pt>
                <c:pt idx="19">
                  <c:v>1718.5</c:v>
                </c:pt>
                <c:pt idx="20">
                  <c:v>2158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0C-432B-904C-07B374EB84E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1.8E-3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1E-4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1.8E-3</c:v>
                  </c:pt>
                  <c:pt idx="15">
                    <c:v>8.0000000000000004E-4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</c:v>
                </c:pt>
                <c:pt idx="2">
                  <c:v>327</c:v>
                </c:pt>
                <c:pt idx="3">
                  <c:v>327</c:v>
                </c:pt>
                <c:pt idx="4">
                  <c:v>414.5</c:v>
                </c:pt>
                <c:pt idx="5">
                  <c:v>482.5</c:v>
                </c:pt>
                <c:pt idx="6">
                  <c:v>488.5</c:v>
                </c:pt>
                <c:pt idx="7">
                  <c:v>502.5</c:v>
                </c:pt>
                <c:pt idx="8">
                  <c:v>574</c:v>
                </c:pt>
                <c:pt idx="9">
                  <c:v>642</c:v>
                </c:pt>
                <c:pt idx="10">
                  <c:v>642</c:v>
                </c:pt>
                <c:pt idx="11">
                  <c:v>642.5</c:v>
                </c:pt>
                <c:pt idx="12">
                  <c:v>642.5</c:v>
                </c:pt>
                <c:pt idx="13">
                  <c:v>673</c:v>
                </c:pt>
                <c:pt idx="14">
                  <c:v>903.5</c:v>
                </c:pt>
                <c:pt idx="15">
                  <c:v>1077</c:v>
                </c:pt>
                <c:pt idx="16">
                  <c:v>1181.5</c:v>
                </c:pt>
                <c:pt idx="17">
                  <c:v>1334.5</c:v>
                </c:pt>
                <c:pt idx="18">
                  <c:v>1511</c:v>
                </c:pt>
                <c:pt idx="19">
                  <c:v>1718.5</c:v>
                </c:pt>
                <c:pt idx="20">
                  <c:v>2158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0C-432B-904C-07B374EB84E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77</c:v>
                </c:pt>
                <c:pt idx="2">
                  <c:v>327</c:v>
                </c:pt>
                <c:pt idx="3">
                  <c:v>327</c:v>
                </c:pt>
                <c:pt idx="4">
                  <c:v>414.5</c:v>
                </c:pt>
                <c:pt idx="5">
                  <c:v>482.5</c:v>
                </c:pt>
                <c:pt idx="6">
                  <c:v>488.5</c:v>
                </c:pt>
                <c:pt idx="7">
                  <c:v>502.5</c:v>
                </c:pt>
                <c:pt idx="8">
                  <c:v>574</c:v>
                </c:pt>
                <c:pt idx="9">
                  <c:v>642</c:v>
                </c:pt>
                <c:pt idx="10">
                  <c:v>642</c:v>
                </c:pt>
                <c:pt idx="11">
                  <c:v>642.5</c:v>
                </c:pt>
                <c:pt idx="12">
                  <c:v>642.5</c:v>
                </c:pt>
                <c:pt idx="13">
                  <c:v>673</c:v>
                </c:pt>
                <c:pt idx="14">
                  <c:v>903.5</c:v>
                </c:pt>
                <c:pt idx="15">
                  <c:v>1077</c:v>
                </c:pt>
                <c:pt idx="16">
                  <c:v>1181.5</c:v>
                </c:pt>
                <c:pt idx="17">
                  <c:v>1334.5</c:v>
                </c:pt>
                <c:pt idx="18">
                  <c:v>1511</c:v>
                </c:pt>
                <c:pt idx="19">
                  <c:v>1718.5</c:v>
                </c:pt>
                <c:pt idx="20">
                  <c:v>2158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-1.6853987295743062E-4</c:v>
                </c:pt>
                <c:pt idx="1">
                  <c:v>2.5521158908559734E-5</c:v>
                </c:pt>
                <c:pt idx="2">
                  <c:v>6.5558944418774912E-4</c:v>
                </c:pt>
                <c:pt idx="3">
                  <c:v>6.5558944418774912E-4</c:v>
                </c:pt>
                <c:pt idx="4">
                  <c:v>8.7611334403546546E-4</c:v>
                </c:pt>
                <c:pt idx="5">
                  <c:v>1.0474919176314049E-3</c:v>
                </c:pt>
                <c:pt idx="6">
                  <c:v>1.0626135564781056E-3</c:v>
                </c:pt>
                <c:pt idx="7">
                  <c:v>1.0978973804537401E-3</c:v>
                </c:pt>
                <c:pt idx="8">
                  <c:v>1.2780969100435883E-3</c:v>
                </c:pt>
                <c:pt idx="9">
                  <c:v>1.4494754836395277E-3</c:v>
                </c:pt>
                <c:pt idx="10">
                  <c:v>1.4494754836395277E-3</c:v>
                </c:pt>
                <c:pt idx="11">
                  <c:v>1.4507356202100863E-3</c:v>
                </c:pt>
                <c:pt idx="12">
                  <c:v>1.4507356202100863E-3</c:v>
                </c:pt>
                <c:pt idx="13">
                  <c:v>1.5276039510141472E-3</c:v>
                </c:pt>
                <c:pt idx="14">
                  <c:v>2.1085269100415598E-3</c:v>
                </c:pt>
                <c:pt idx="15">
                  <c:v>2.5457943000253176E-3</c:v>
                </c:pt>
                <c:pt idx="16">
                  <c:v>2.8091628432720187E-3</c:v>
                </c:pt>
                <c:pt idx="17">
                  <c:v>3.1947646338628824E-3</c:v>
                </c:pt>
                <c:pt idx="18">
                  <c:v>3.6395928432699899E-3</c:v>
                </c:pt>
                <c:pt idx="19">
                  <c:v>4.1625495200517176E-3</c:v>
                </c:pt>
                <c:pt idx="20">
                  <c:v>5.270209565572532E-3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0C-432B-904C-07B374EB8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679112"/>
        <c:axId val="1"/>
      </c:scatterChart>
      <c:valAx>
        <c:axId val="600679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50276247779205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679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01794020497032"/>
          <c:y val="0.92024539877300615"/>
          <c:w val="0.6752832228766234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323850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BF0359A-AA0F-AE26-C8D8-ECCA1430F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8554687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6" customFormat="1" ht="20.25" x14ac:dyDescent="0.2">
      <c r="A1" s="38" t="s">
        <v>30</v>
      </c>
    </row>
    <row r="2" spans="1:6" s="6" customFormat="1" ht="12.95" customHeight="1" x14ac:dyDescent="0.2">
      <c r="A2" s="6" t="s">
        <v>23</v>
      </c>
      <c r="B2" s="6" t="s">
        <v>31</v>
      </c>
    </row>
    <row r="3" spans="1:6" s="6" customFormat="1" ht="12.95" customHeight="1" thickBot="1" x14ac:dyDescent="0.25"/>
    <row r="4" spans="1:6" s="6" customFormat="1" ht="12.95" customHeight="1" thickBot="1" x14ac:dyDescent="0.25">
      <c r="A4" s="7" t="s">
        <v>0</v>
      </c>
      <c r="C4" s="8" t="s">
        <v>27</v>
      </c>
      <c r="D4" s="9" t="s">
        <v>27</v>
      </c>
    </row>
    <row r="5" spans="1:6" s="6" customFormat="1" ht="12.95" customHeight="1" x14ac:dyDescent="0.2">
      <c r="A5" s="10" t="s">
        <v>32</v>
      </c>
      <c r="C5" s="11">
        <v>-9.5</v>
      </c>
      <c r="D5" s="6" t="s">
        <v>33</v>
      </c>
    </row>
    <row r="6" spans="1:6" s="6" customFormat="1" ht="12.95" customHeight="1" x14ac:dyDescent="0.2">
      <c r="A6" s="7" t="s">
        <v>1</v>
      </c>
    </row>
    <row r="7" spans="1:6" s="6" customFormat="1" ht="12.95" customHeight="1" x14ac:dyDescent="0.2">
      <c r="A7" s="6" t="s">
        <v>2</v>
      </c>
      <c r="C7" s="12">
        <v>50153.358200000002</v>
      </c>
    </row>
    <row r="8" spans="1:6" s="6" customFormat="1" ht="12.95" customHeight="1" x14ac:dyDescent="0.2">
      <c r="A8" s="6" t="s">
        <v>3</v>
      </c>
      <c r="C8" s="6">
        <v>4.3521489999999998</v>
      </c>
    </row>
    <row r="9" spans="1:6" s="6" customFormat="1" ht="12.95" customHeight="1" x14ac:dyDescent="0.2">
      <c r="A9" s="13" t="s">
        <v>39</v>
      </c>
      <c r="B9" s="14">
        <v>21</v>
      </c>
      <c r="C9" s="15" t="str">
        <f>"F"&amp;B9</f>
        <v>F21</v>
      </c>
      <c r="D9" s="16" t="str">
        <f>"G"&amp;B9</f>
        <v>G21</v>
      </c>
    </row>
    <row r="10" spans="1:6" s="6" customFormat="1" ht="12.95" customHeight="1" thickBot="1" x14ac:dyDescent="0.25">
      <c r="C10" s="17" t="s">
        <v>19</v>
      </c>
      <c r="D10" s="17" t="s">
        <v>20</v>
      </c>
    </row>
    <row r="11" spans="1:6" s="6" customFormat="1" ht="12.95" customHeight="1" x14ac:dyDescent="0.2">
      <c r="A11" s="6" t="s">
        <v>15</v>
      </c>
      <c r="C11" s="16">
        <f ca="1">INTERCEPT(INDIRECT($D$9):G992,INDIRECT($C$9):F992)</f>
        <v>-1.6853987295743062E-4</v>
      </c>
      <c r="D11" s="18"/>
    </row>
    <row r="12" spans="1:6" s="6" customFormat="1" ht="12.95" customHeight="1" x14ac:dyDescent="0.2">
      <c r="A12" s="6" t="s">
        <v>16</v>
      </c>
      <c r="C12" s="16">
        <f ca="1">SLOPE(INDIRECT($D$9):G992,INDIRECT($C$9):F992)</f>
        <v>2.5202731411167577E-6</v>
      </c>
      <c r="D12" s="18"/>
    </row>
    <row r="13" spans="1:6" s="6" customFormat="1" ht="12.95" customHeight="1" x14ac:dyDescent="0.2">
      <c r="A13" s="6" t="s">
        <v>18</v>
      </c>
      <c r="C13" s="18" t="s">
        <v>13</v>
      </c>
    </row>
    <row r="14" spans="1:6" s="6" customFormat="1" ht="12.95" customHeight="1" x14ac:dyDescent="0.2"/>
    <row r="15" spans="1:6" s="6" customFormat="1" ht="12.95" customHeight="1" x14ac:dyDescent="0.2">
      <c r="A15" s="19" t="s">
        <v>17</v>
      </c>
      <c r="C15" s="20">
        <f ca="1">(C7+C11)+(C8+C12)*INT(MAX(F21:F3533))</f>
        <v>59545.301012209566</v>
      </c>
      <c r="E15" s="21" t="s">
        <v>40</v>
      </c>
      <c r="F15" s="11">
        <v>1</v>
      </c>
    </row>
    <row r="16" spans="1:6" s="6" customFormat="1" ht="12.95" customHeight="1" x14ac:dyDescent="0.2">
      <c r="A16" s="7" t="s">
        <v>4</v>
      </c>
      <c r="C16" s="22">
        <f ca="1">+C8+C12</f>
        <v>4.3521515202731411</v>
      </c>
      <c r="E16" s="21" t="s">
        <v>34</v>
      </c>
      <c r="F16" s="23">
        <f ca="1">NOW()+15018.5+$C$5/24</f>
        <v>60322.818588657407</v>
      </c>
    </row>
    <row r="17" spans="1:17" s="6" customFormat="1" ht="12.95" customHeight="1" thickBot="1" x14ac:dyDescent="0.25">
      <c r="A17" s="21" t="s">
        <v>28</v>
      </c>
      <c r="C17" s="6">
        <f>COUNT(C21:C2191)</f>
        <v>21</v>
      </c>
      <c r="E17" s="21" t="s">
        <v>41</v>
      </c>
      <c r="F17" s="23">
        <f ca="1">ROUND(2*(F16-$C$7)/$C$8,0)/2+F15</f>
        <v>2337.5</v>
      </c>
    </row>
    <row r="18" spans="1:17" s="6" customFormat="1" ht="12.95" customHeight="1" thickTop="1" thickBot="1" x14ac:dyDescent="0.25">
      <c r="A18" s="7" t="s">
        <v>5</v>
      </c>
      <c r="C18" s="24">
        <f ca="1">+C15</f>
        <v>59545.301012209566</v>
      </c>
      <c r="D18" s="25">
        <f ca="1">+C16</f>
        <v>4.3521515202731411</v>
      </c>
      <c r="E18" s="21" t="s">
        <v>35</v>
      </c>
      <c r="F18" s="16">
        <f ca="1">ROUND(2*(F16-$C$15)/$C$16,0)/2+F15</f>
        <v>179.5</v>
      </c>
    </row>
    <row r="19" spans="1:17" s="6" customFormat="1" ht="12.95" customHeight="1" thickTop="1" x14ac:dyDescent="0.2">
      <c r="E19" s="21" t="s">
        <v>36</v>
      </c>
      <c r="F19" s="26">
        <f ca="1">+$C$15+$C$16*F18-15018.5-$C$5/24</f>
        <v>45308.408043431933</v>
      </c>
    </row>
    <row r="20" spans="1:17" s="6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27" t="s">
        <v>47</v>
      </c>
      <c r="I20" s="27" t="s">
        <v>48</v>
      </c>
      <c r="J20" s="27" t="s">
        <v>49</v>
      </c>
      <c r="K20" s="27" t="s">
        <v>50</v>
      </c>
      <c r="L20" s="27" t="s">
        <v>24</v>
      </c>
      <c r="M20" s="27" t="s">
        <v>25</v>
      </c>
      <c r="N20" s="27" t="s">
        <v>26</v>
      </c>
      <c r="O20" s="27" t="s">
        <v>22</v>
      </c>
      <c r="P20" s="28" t="s">
        <v>21</v>
      </c>
      <c r="Q20" s="17" t="s">
        <v>14</v>
      </c>
    </row>
    <row r="21" spans="1:17" s="6" customFormat="1" ht="12.95" customHeight="1" x14ac:dyDescent="0.2">
      <c r="A21" s="6" t="s">
        <v>29</v>
      </c>
      <c r="B21" s="29"/>
      <c r="C21" s="12">
        <v>50153.358200000002</v>
      </c>
      <c r="D21" s="12">
        <v>2.9999999999999997E-4</v>
      </c>
      <c r="E21" s="6">
        <f>+(C21-C$7)/C$8</f>
        <v>0</v>
      </c>
      <c r="F21" s="6">
        <f t="shared" ref="F21:F40" si="0">ROUND(2*E21,0)/2</f>
        <v>0</v>
      </c>
      <c r="G21" s="6">
        <f>+C21-(C$7+F21*C$8)</f>
        <v>0</v>
      </c>
      <c r="J21" s="6">
        <f>+G21</f>
        <v>0</v>
      </c>
      <c r="O21" s="6">
        <f ca="1">+C$11+C$12*$F21</f>
        <v>-1.6853987295743062E-4</v>
      </c>
      <c r="Q21" s="30">
        <f>+C21-15018.5</f>
        <v>35134.858200000002</v>
      </c>
    </row>
    <row r="22" spans="1:17" s="6" customFormat="1" ht="12.95" customHeight="1" x14ac:dyDescent="0.2">
      <c r="A22" s="6" t="s">
        <v>29</v>
      </c>
      <c r="B22" s="29"/>
      <c r="C22" s="12">
        <v>50488.473100000003</v>
      </c>
      <c r="D22" s="12">
        <v>1E-4</v>
      </c>
      <c r="E22" s="6">
        <f t="shared" ref="E22:E34" si="1">+(C22-C$7)/C$8</f>
        <v>76.999868340904811</v>
      </c>
      <c r="F22" s="6">
        <f t="shared" si="0"/>
        <v>77</v>
      </c>
      <c r="G22" s="6">
        <f t="shared" ref="G22:G34" si="2">+C22-(C$7+F22*C$8)</f>
        <v>-5.7299999753013253E-4</v>
      </c>
      <c r="J22" s="6">
        <f>+G22</f>
        <v>-5.7299999753013253E-4</v>
      </c>
      <c r="O22" s="6">
        <f t="shared" ref="O22:O34" ca="1" si="3">+C$11+C$12*$F22</f>
        <v>2.5521158908559734E-5</v>
      </c>
      <c r="Q22" s="30">
        <f t="shared" ref="Q22:Q34" si="4">+C22-15018.5</f>
        <v>35469.973100000003</v>
      </c>
    </row>
    <row r="23" spans="1:17" s="6" customFormat="1" ht="12.95" customHeight="1" x14ac:dyDescent="0.2">
      <c r="A23" s="6" t="s">
        <v>29</v>
      </c>
      <c r="B23" s="29"/>
      <c r="C23" s="12">
        <v>51576.511100000003</v>
      </c>
      <c r="D23" s="12">
        <v>2.9999999999999997E-4</v>
      </c>
      <c r="E23" s="6">
        <f t="shared" si="1"/>
        <v>327.0000406695637</v>
      </c>
      <c r="F23" s="6">
        <f t="shared" si="0"/>
        <v>327</v>
      </c>
      <c r="G23" s="6">
        <f t="shared" si="2"/>
        <v>1.7700000171316788E-4</v>
      </c>
      <c r="K23" s="6">
        <f t="shared" ref="K23:K40" si="5">+G23</f>
        <v>1.7700000171316788E-4</v>
      </c>
      <c r="O23" s="6">
        <f t="shared" ca="1" si="3"/>
        <v>6.5558944418774912E-4</v>
      </c>
      <c r="Q23" s="30">
        <f t="shared" si="4"/>
        <v>36558.011100000003</v>
      </c>
    </row>
    <row r="24" spans="1:17" s="6" customFormat="1" ht="12.95" customHeight="1" x14ac:dyDescent="0.2">
      <c r="A24" s="6" t="s">
        <v>29</v>
      </c>
      <c r="B24" s="29"/>
      <c r="C24" s="12">
        <v>51576.511299999998</v>
      </c>
      <c r="D24" s="12">
        <v>1E-3</v>
      </c>
      <c r="E24" s="6">
        <f t="shared" si="1"/>
        <v>327.00008662387154</v>
      </c>
      <c r="F24" s="6">
        <f t="shared" si="0"/>
        <v>327</v>
      </c>
      <c r="G24" s="6">
        <f t="shared" si="2"/>
        <v>3.7699999666074291E-4</v>
      </c>
      <c r="K24" s="6">
        <f t="shared" si="5"/>
        <v>3.7699999666074291E-4</v>
      </c>
      <c r="O24" s="6">
        <f t="shared" ca="1" si="3"/>
        <v>6.5558944418774912E-4</v>
      </c>
      <c r="Q24" s="30">
        <f t="shared" si="4"/>
        <v>36558.011299999998</v>
      </c>
    </row>
    <row r="25" spans="1:17" s="6" customFormat="1" ht="12.95" customHeight="1" x14ac:dyDescent="0.2">
      <c r="A25" s="6" t="s">
        <v>29</v>
      </c>
      <c r="B25" s="29"/>
      <c r="C25" s="12">
        <v>51957.325100000002</v>
      </c>
      <c r="D25" s="12">
        <v>2.0000000000000001E-4</v>
      </c>
      <c r="E25" s="6">
        <f t="shared" si="1"/>
        <v>414.50026182467548</v>
      </c>
      <c r="F25" s="6">
        <f t="shared" si="0"/>
        <v>414.5</v>
      </c>
      <c r="G25" s="6">
        <f t="shared" si="2"/>
        <v>1.1394999964977615E-3</v>
      </c>
      <c r="K25" s="6">
        <f t="shared" si="5"/>
        <v>1.1394999964977615E-3</v>
      </c>
      <c r="O25" s="6">
        <f t="shared" ca="1" si="3"/>
        <v>8.7611334403546546E-4</v>
      </c>
      <c r="Q25" s="30">
        <f t="shared" si="4"/>
        <v>36938.825100000002</v>
      </c>
    </row>
    <row r="26" spans="1:17" s="6" customFormat="1" ht="12.95" customHeight="1" x14ac:dyDescent="0.2">
      <c r="A26" s="6" t="s">
        <v>29</v>
      </c>
      <c r="B26" s="29"/>
      <c r="C26" s="12">
        <v>52253.271999999997</v>
      </c>
      <c r="D26" s="12">
        <v>2.0000000000000001E-4</v>
      </c>
      <c r="E26" s="6">
        <f t="shared" si="1"/>
        <v>482.50043828922099</v>
      </c>
      <c r="F26" s="6">
        <f t="shared" si="0"/>
        <v>482.5</v>
      </c>
      <c r="G26" s="6">
        <f t="shared" si="2"/>
        <v>1.9074999945587479E-3</v>
      </c>
      <c r="K26" s="6">
        <f t="shared" si="5"/>
        <v>1.9074999945587479E-3</v>
      </c>
      <c r="O26" s="6">
        <f t="shared" ca="1" si="3"/>
        <v>1.0474919176314049E-3</v>
      </c>
      <c r="Q26" s="30">
        <f t="shared" si="4"/>
        <v>37234.771999999997</v>
      </c>
    </row>
    <row r="27" spans="1:17" s="6" customFormat="1" ht="12.95" customHeight="1" x14ac:dyDescent="0.2">
      <c r="A27" s="6" t="s">
        <v>29</v>
      </c>
      <c r="B27" s="29"/>
      <c r="C27" s="12">
        <v>52279.384299999998</v>
      </c>
      <c r="D27" s="12">
        <v>4.0000000000000002E-4</v>
      </c>
      <c r="E27" s="6">
        <f t="shared" si="1"/>
        <v>488.50030180492342</v>
      </c>
      <c r="F27" s="6">
        <f t="shared" si="0"/>
        <v>488.5</v>
      </c>
      <c r="G27" s="6">
        <f t="shared" si="2"/>
        <v>1.3134999971953221E-3</v>
      </c>
      <c r="K27" s="6">
        <f t="shared" si="5"/>
        <v>1.3134999971953221E-3</v>
      </c>
      <c r="O27" s="6">
        <f t="shared" ca="1" si="3"/>
        <v>1.0626135564781056E-3</v>
      </c>
      <c r="Q27" s="30">
        <f t="shared" si="4"/>
        <v>37260.884299999998</v>
      </c>
    </row>
    <row r="28" spans="1:17" s="6" customFormat="1" ht="12.95" customHeight="1" x14ac:dyDescent="0.2">
      <c r="A28" s="6" t="s">
        <v>29</v>
      </c>
      <c r="B28" s="29"/>
      <c r="C28" s="12">
        <v>52340.313000000002</v>
      </c>
      <c r="D28" s="12">
        <v>2.0000000000000001E-4</v>
      </c>
      <c r="E28" s="6">
        <f t="shared" si="1"/>
        <v>502.49998334156288</v>
      </c>
      <c r="F28" s="6">
        <f t="shared" si="0"/>
        <v>502.5</v>
      </c>
      <c r="G28" s="6">
        <f t="shared" si="2"/>
        <v>-7.2499999077990651E-5</v>
      </c>
      <c r="K28" s="6">
        <f t="shared" si="5"/>
        <v>-7.2499999077990651E-5</v>
      </c>
      <c r="O28" s="6">
        <f t="shared" ca="1" si="3"/>
        <v>1.0978973804537401E-3</v>
      </c>
      <c r="Q28" s="30">
        <f t="shared" si="4"/>
        <v>37321.813000000002</v>
      </c>
    </row>
    <row r="29" spans="1:17" s="6" customFormat="1" ht="12.95" customHeight="1" x14ac:dyDescent="0.2">
      <c r="A29" s="6" t="s">
        <v>29</v>
      </c>
      <c r="B29" s="29"/>
      <c r="C29" s="12">
        <v>52651.492599999998</v>
      </c>
      <c r="D29" s="12">
        <v>4.0000000000000002E-4</v>
      </c>
      <c r="E29" s="6">
        <f t="shared" si="1"/>
        <v>574.00020082032938</v>
      </c>
      <c r="F29" s="6">
        <f t="shared" si="0"/>
        <v>574</v>
      </c>
      <c r="G29" s="6">
        <f t="shared" si="2"/>
        <v>8.7399999756598845E-4</v>
      </c>
      <c r="K29" s="6">
        <f t="shared" si="5"/>
        <v>8.7399999756598845E-4</v>
      </c>
      <c r="O29" s="6">
        <f t="shared" ca="1" si="3"/>
        <v>1.2780969100435883E-3</v>
      </c>
      <c r="Q29" s="30">
        <f t="shared" si="4"/>
        <v>37632.992599999998</v>
      </c>
    </row>
    <row r="30" spans="1:17" s="6" customFormat="1" ht="12.95" customHeight="1" x14ac:dyDescent="0.2">
      <c r="A30" s="6" t="s">
        <v>29</v>
      </c>
      <c r="B30" s="29"/>
      <c r="C30" s="12">
        <v>52947.439200000001</v>
      </c>
      <c r="D30" s="12">
        <v>1E-3</v>
      </c>
      <c r="E30" s="6">
        <f t="shared" si="1"/>
        <v>642.00030835341306</v>
      </c>
      <c r="F30" s="6">
        <f t="shared" si="0"/>
        <v>642</v>
      </c>
      <c r="G30" s="6">
        <f t="shared" si="2"/>
        <v>1.3419999959296547E-3</v>
      </c>
      <c r="K30" s="6">
        <f t="shared" si="5"/>
        <v>1.3419999959296547E-3</v>
      </c>
      <c r="O30" s="6">
        <f t="shared" ca="1" si="3"/>
        <v>1.4494754836395277E-3</v>
      </c>
      <c r="Q30" s="30">
        <f t="shared" si="4"/>
        <v>37928.939200000001</v>
      </c>
    </row>
    <row r="31" spans="1:17" s="6" customFormat="1" ht="12.95" customHeight="1" x14ac:dyDescent="0.2">
      <c r="A31" s="6" t="s">
        <v>29</v>
      </c>
      <c r="B31" s="29"/>
      <c r="C31" s="12">
        <v>52947.440699999999</v>
      </c>
      <c r="D31" s="12">
        <v>5.9999999999999995E-4</v>
      </c>
      <c r="E31" s="6">
        <f t="shared" si="1"/>
        <v>642.00065301073028</v>
      </c>
      <c r="F31" s="6">
        <f t="shared" si="0"/>
        <v>642</v>
      </c>
      <c r="G31" s="6">
        <f t="shared" si="2"/>
        <v>2.8419999944162555E-3</v>
      </c>
      <c r="K31" s="6">
        <f t="shared" si="5"/>
        <v>2.8419999944162555E-3</v>
      </c>
      <c r="O31" s="6">
        <f t="shared" ca="1" si="3"/>
        <v>1.4494754836395277E-3</v>
      </c>
      <c r="Q31" s="30">
        <f t="shared" si="4"/>
        <v>37928.940699999999</v>
      </c>
    </row>
    <row r="32" spans="1:17" s="6" customFormat="1" ht="12.95" customHeight="1" x14ac:dyDescent="0.2">
      <c r="A32" s="6" t="s">
        <v>29</v>
      </c>
      <c r="B32" s="29"/>
      <c r="C32" s="12">
        <v>52949.614800000003</v>
      </c>
      <c r="D32" s="12">
        <v>5.9999999999999995E-4</v>
      </c>
      <c r="E32" s="6">
        <f t="shared" si="1"/>
        <v>642.5001993268155</v>
      </c>
      <c r="F32" s="6">
        <f t="shared" si="0"/>
        <v>642.5</v>
      </c>
      <c r="G32" s="6">
        <f t="shared" si="2"/>
        <v>8.6749999900348485E-4</v>
      </c>
      <c r="K32" s="6">
        <f t="shared" si="5"/>
        <v>8.6749999900348485E-4</v>
      </c>
      <c r="O32" s="6">
        <f t="shared" ca="1" si="3"/>
        <v>1.4507356202100863E-3</v>
      </c>
      <c r="Q32" s="30">
        <f t="shared" si="4"/>
        <v>37931.114800000003</v>
      </c>
    </row>
    <row r="33" spans="1:17" s="6" customFormat="1" ht="12.95" customHeight="1" x14ac:dyDescent="0.2">
      <c r="A33" s="31" t="s">
        <v>29</v>
      </c>
      <c r="B33" s="32"/>
      <c r="C33" s="1">
        <v>52949.618600000002</v>
      </c>
      <c r="D33" s="1">
        <v>5.0000000000000001E-4</v>
      </c>
      <c r="E33" s="6">
        <f t="shared" si="1"/>
        <v>642.50107245868639</v>
      </c>
      <c r="F33" s="6">
        <f t="shared" si="0"/>
        <v>642.5</v>
      </c>
      <c r="G33" s="6">
        <f t="shared" si="2"/>
        <v>4.6674999975948595E-3</v>
      </c>
      <c r="K33" s="6">
        <f t="shared" si="5"/>
        <v>4.6674999975948595E-3</v>
      </c>
      <c r="O33" s="6">
        <f t="shared" ca="1" si="3"/>
        <v>1.4507356202100863E-3</v>
      </c>
      <c r="Q33" s="30">
        <f t="shared" si="4"/>
        <v>37931.118600000002</v>
      </c>
    </row>
    <row r="34" spans="1:17" s="6" customFormat="1" ht="12.95" customHeight="1" x14ac:dyDescent="0.2">
      <c r="A34" s="31" t="s">
        <v>29</v>
      </c>
      <c r="B34" s="32"/>
      <c r="C34" s="1">
        <v>53082.353999999999</v>
      </c>
      <c r="D34" s="1">
        <v>1E-3</v>
      </c>
      <c r="E34" s="6">
        <f t="shared" si="1"/>
        <v>672.9998903989723</v>
      </c>
      <c r="F34" s="6">
        <f t="shared" si="0"/>
        <v>673</v>
      </c>
      <c r="G34" s="6">
        <f t="shared" si="2"/>
        <v>-4.7700000141048804E-4</v>
      </c>
      <c r="K34" s="6">
        <f t="shared" si="5"/>
        <v>-4.7700000141048804E-4</v>
      </c>
      <c r="O34" s="6">
        <f t="shared" ca="1" si="3"/>
        <v>1.5276039510141472E-3</v>
      </c>
      <c r="Q34" s="30">
        <f t="shared" si="4"/>
        <v>38063.853999999999</v>
      </c>
    </row>
    <row r="35" spans="1:17" s="6" customFormat="1" ht="12.95" customHeight="1" x14ac:dyDescent="0.2">
      <c r="A35" s="31" t="s">
        <v>37</v>
      </c>
      <c r="B35" s="33" t="s">
        <v>38</v>
      </c>
      <c r="C35" s="1">
        <v>54085.528100000003</v>
      </c>
      <c r="D35" s="1">
        <v>1.8E-3</v>
      </c>
      <c r="E35" s="31">
        <f t="shared" ref="E35:E40" si="6">+(C35-C$7)/C$8</f>
        <v>903.50075330601067</v>
      </c>
      <c r="F35" s="6">
        <f t="shared" si="0"/>
        <v>903.5</v>
      </c>
      <c r="G35" s="6">
        <f t="shared" ref="G35:G40" si="7">+C35-(C$7+F35*C$8)</f>
        <v>3.2785000003059395E-3</v>
      </c>
      <c r="K35" s="6">
        <f t="shared" si="5"/>
        <v>3.2785000003059395E-3</v>
      </c>
      <c r="O35" s="6">
        <f t="shared" ref="O35:O40" ca="1" si="8">+C$11+C$12*$F35</f>
        <v>2.1085269100415598E-3</v>
      </c>
      <c r="Q35" s="30">
        <f t="shared" ref="Q35:Q40" si="9">+C35-15018.5</f>
        <v>39067.028100000003</v>
      </c>
    </row>
    <row r="36" spans="1:17" s="6" customFormat="1" ht="12.95" customHeight="1" x14ac:dyDescent="0.2">
      <c r="A36" s="1" t="s">
        <v>42</v>
      </c>
      <c r="B36" s="2" t="s">
        <v>38</v>
      </c>
      <c r="C36" s="1">
        <v>54840.6224</v>
      </c>
      <c r="D36" s="1">
        <v>8.0000000000000004E-4</v>
      </c>
      <c r="E36" s="31">
        <f t="shared" si="6"/>
        <v>1076.9999372723678</v>
      </c>
      <c r="F36" s="6">
        <f t="shared" si="0"/>
        <v>1077</v>
      </c>
      <c r="G36" s="6">
        <f t="shared" si="7"/>
        <v>-2.7300000510876998E-4</v>
      </c>
      <c r="K36" s="6">
        <f t="shared" si="5"/>
        <v>-2.7300000510876998E-4</v>
      </c>
      <c r="O36" s="6">
        <f t="shared" ca="1" si="8"/>
        <v>2.5457943000253176E-3</v>
      </c>
      <c r="Q36" s="30">
        <f t="shared" si="9"/>
        <v>39822.1224</v>
      </c>
    </row>
    <row r="37" spans="1:17" s="6" customFormat="1" ht="12.95" customHeight="1" x14ac:dyDescent="0.2">
      <c r="A37" s="1" t="s">
        <v>43</v>
      </c>
      <c r="B37" s="2" t="s">
        <v>38</v>
      </c>
      <c r="C37" s="1">
        <v>55295.425600000002</v>
      </c>
      <c r="D37" s="1">
        <v>4.0000000000000002E-4</v>
      </c>
      <c r="E37" s="31">
        <f t="shared" si="6"/>
        <v>1181.5007712281911</v>
      </c>
      <c r="F37" s="6">
        <f t="shared" si="0"/>
        <v>1181.5</v>
      </c>
      <c r="G37" s="6">
        <f t="shared" si="7"/>
        <v>3.356499997607898E-3</v>
      </c>
      <c r="K37" s="6">
        <f t="shared" si="5"/>
        <v>3.356499997607898E-3</v>
      </c>
      <c r="O37" s="6">
        <f t="shared" ca="1" si="8"/>
        <v>2.8091628432720187E-3</v>
      </c>
      <c r="Q37" s="30">
        <f t="shared" si="9"/>
        <v>40276.925600000002</v>
      </c>
    </row>
    <row r="38" spans="1:17" s="6" customFormat="1" ht="12.95" customHeight="1" x14ac:dyDescent="0.2">
      <c r="A38" s="31" t="s">
        <v>44</v>
      </c>
      <c r="B38" s="2" t="s">
        <v>38</v>
      </c>
      <c r="C38" s="1">
        <v>55961.304700000001</v>
      </c>
      <c r="D38" s="1">
        <v>4.0000000000000002E-4</v>
      </c>
      <c r="E38" s="31">
        <f t="shared" si="6"/>
        <v>1334.5008408489687</v>
      </c>
      <c r="F38" s="6">
        <f t="shared" si="0"/>
        <v>1334.5</v>
      </c>
      <c r="G38" s="6">
        <f t="shared" si="7"/>
        <v>3.6594999983208254E-3</v>
      </c>
      <c r="K38" s="6">
        <f t="shared" si="5"/>
        <v>3.6594999983208254E-3</v>
      </c>
      <c r="O38" s="6">
        <f t="shared" ca="1" si="8"/>
        <v>3.1947646338628824E-3</v>
      </c>
      <c r="Q38" s="30">
        <f t="shared" si="9"/>
        <v>40942.804700000001</v>
      </c>
    </row>
    <row r="39" spans="1:17" s="6" customFormat="1" ht="12.95" customHeight="1" x14ac:dyDescent="0.2">
      <c r="A39" s="34" t="s">
        <v>45</v>
      </c>
      <c r="B39" s="33" t="s">
        <v>38</v>
      </c>
      <c r="C39" s="34">
        <v>56729.459600000002</v>
      </c>
      <c r="D39" s="34">
        <v>5.0000000000000001E-4</v>
      </c>
      <c r="E39" s="31">
        <f t="shared" si="6"/>
        <v>1511.0009790565534</v>
      </c>
      <c r="F39" s="6">
        <f t="shared" si="0"/>
        <v>1511</v>
      </c>
      <c r="G39" s="6">
        <f t="shared" si="7"/>
        <v>4.2610000018612482E-3</v>
      </c>
      <c r="K39" s="6">
        <f t="shared" si="5"/>
        <v>4.2610000018612482E-3</v>
      </c>
      <c r="O39" s="6">
        <f t="shared" ca="1" si="8"/>
        <v>3.6395928432699899E-3</v>
      </c>
      <c r="Q39" s="30">
        <f t="shared" si="9"/>
        <v>41710.959600000002</v>
      </c>
    </row>
    <row r="40" spans="1:17" s="6" customFormat="1" ht="12.95" customHeight="1" x14ac:dyDescent="0.2">
      <c r="A40" s="35" t="s">
        <v>46</v>
      </c>
      <c r="B40" s="36" t="s">
        <v>38</v>
      </c>
      <c r="C40" s="37">
        <v>57632.530019999947</v>
      </c>
      <c r="D40" s="37">
        <v>1E-4</v>
      </c>
      <c r="E40" s="31">
        <f t="shared" si="6"/>
        <v>1718.5008647451973</v>
      </c>
      <c r="F40" s="6">
        <f t="shared" si="0"/>
        <v>1718.5</v>
      </c>
      <c r="G40" s="6">
        <f t="shared" si="7"/>
        <v>3.7634999462170526E-3</v>
      </c>
      <c r="K40" s="6">
        <f t="shared" si="5"/>
        <v>3.7634999462170526E-3</v>
      </c>
      <c r="O40" s="6">
        <f t="shared" ca="1" si="8"/>
        <v>4.1625495200517176E-3</v>
      </c>
      <c r="Q40" s="30">
        <f t="shared" si="9"/>
        <v>42614.030019999947</v>
      </c>
    </row>
    <row r="41" spans="1:17" s="6" customFormat="1" ht="12.95" customHeight="1" x14ac:dyDescent="0.2">
      <c r="A41" s="3" t="s">
        <v>51</v>
      </c>
      <c r="B41" s="4" t="s">
        <v>38</v>
      </c>
      <c r="C41" s="5">
        <v>59545.300900000148</v>
      </c>
      <c r="D41" s="3" t="s">
        <v>52</v>
      </c>
      <c r="E41" s="31">
        <f t="shared" ref="E41" si="10">+(C41-C$7)/C$8</f>
        <v>2158.0011851616628</v>
      </c>
      <c r="F41" s="6">
        <f t="shared" ref="F41" si="11">ROUND(2*E41,0)/2</f>
        <v>2158</v>
      </c>
      <c r="G41" s="6">
        <f t="shared" ref="G41" si="12">+C41-(C$7+F41*C$8)</f>
        <v>5.1580001454567537E-3</v>
      </c>
      <c r="K41" s="6">
        <f t="shared" ref="K41" si="13">+G41</f>
        <v>5.1580001454567537E-3</v>
      </c>
      <c r="O41" s="6">
        <f t="shared" ref="O41" ca="1" si="14">+C$11+C$12*$F41</f>
        <v>5.270209565572532E-3</v>
      </c>
      <c r="Q41" s="30">
        <f t="shared" ref="Q41" si="15">+C41-15018.5</f>
        <v>44526.800900000148</v>
      </c>
    </row>
    <row r="42" spans="1:17" s="6" customFormat="1" ht="12.95" customHeight="1" x14ac:dyDescent="0.2">
      <c r="D42" s="18"/>
    </row>
    <row r="43" spans="1:17" s="6" customFormat="1" ht="12.95" customHeight="1" x14ac:dyDescent="0.2">
      <c r="D43" s="18"/>
    </row>
    <row r="44" spans="1:17" s="6" customFormat="1" ht="12.95" customHeight="1" x14ac:dyDescent="0.2">
      <c r="D44" s="18"/>
    </row>
    <row r="45" spans="1:17" s="6" customFormat="1" ht="12.95" customHeight="1" x14ac:dyDescent="0.2">
      <c r="D45" s="18"/>
    </row>
    <row r="46" spans="1:17" s="6" customFormat="1" ht="12.95" customHeight="1" x14ac:dyDescent="0.2">
      <c r="D46" s="18"/>
    </row>
    <row r="47" spans="1:17" s="6" customFormat="1" ht="12.95" customHeight="1" x14ac:dyDescent="0.2">
      <c r="D47" s="18"/>
    </row>
    <row r="48" spans="1:17" s="6" customFormat="1" ht="12.95" customHeight="1" x14ac:dyDescent="0.2">
      <c r="D48" s="18"/>
    </row>
    <row r="49" spans="4:4" s="6" customFormat="1" ht="12.95" customHeight="1" x14ac:dyDescent="0.2">
      <c r="D49" s="18"/>
    </row>
    <row r="50" spans="4:4" s="6" customFormat="1" ht="12.95" customHeight="1" x14ac:dyDescent="0.2">
      <c r="D50" s="18"/>
    </row>
    <row r="51" spans="4:4" s="6" customFormat="1" ht="12.95" customHeight="1" x14ac:dyDescent="0.2">
      <c r="D51" s="18"/>
    </row>
    <row r="52" spans="4:4" s="6" customFormat="1" ht="12.95" customHeight="1" x14ac:dyDescent="0.2"/>
    <row r="53" spans="4:4" s="6" customFormat="1" ht="12.95" customHeight="1" x14ac:dyDescent="0.2"/>
    <row r="54" spans="4:4" s="6" customFormat="1" ht="12.95" customHeight="1" x14ac:dyDescent="0.2"/>
    <row r="55" spans="4:4" s="6" customFormat="1" ht="12.95" customHeight="1" x14ac:dyDescent="0.2"/>
    <row r="56" spans="4:4" s="6" customFormat="1" ht="12.95" customHeight="1" x14ac:dyDescent="0.2"/>
    <row r="57" spans="4:4" s="6" customFormat="1" ht="12.95" customHeight="1" x14ac:dyDescent="0.2"/>
    <row r="58" spans="4:4" s="6" customFormat="1" ht="12.95" customHeight="1" x14ac:dyDescent="0.2"/>
    <row r="59" spans="4:4" s="6" customFormat="1" ht="12.95" customHeight="1" x14ac:dyDescent="0.2"/>
    <row r="60" spans="4:4" s="6" customFormat="1" ht="12.95" customHeight="1" x14ac:dyDescent="0.2"/>
    <row r="61" spans="4:4" s="6" customFormat="1" ht="12.95" customHeight="1" x14ac:dyDescent="0.2"/>
    <row r="62" spans="4:4" s="6" customFormat="1" ht="12.95" customHeight="1" x14ac:dyDescent="0.2"/>
    <row r="63" spans="4:4" s="6" customFormat="1" ht="12.95" customHeight="1" x14ac:dyDescent="0.2"/>
    <row r="64" spans="4:4" s="6" customFormat="1" ht="12.95" customHeight="1" x14ac:dyDescent="0.2"/>
    <row r="65" s="6" customFormat="1" ht="12.95" customHeight="1" x14ac:dyDescent="0.2"/>
    <row r="66" s="6" customFormat="1" ht="12.95" customHeight="1" x14ac:dyDescent="0.2"/>
    <row r="67" s="6" customFormat="1" ht="12.95" customHeight="1" x14ac:dyDescent="0.2"/>
    <row r="68" s="6" customFormat="1" ht="12.95" customHeight="1" x14ac:dyDescent="0.2"/>
    <row r="69" s="6" customFormat="1" ht="12.95" customHeight="1" x14ac:dyDescent="0.2"/>
    <row r="70" s="6" customFormat="1" ht="12.95" customHeight="1" x14ac:dyDescent="0.2"/>
    <row r="71" s="6" customFormat="1" ht="12.95" customHeight="1" x14ac:dyDescent="0.2"/>
    <row r="72" s="6" customFormat="1" ht="12.95" customHeight="1" x14ac:dyDescent="0.2"/>
    <row r="73" s="6" customFormat="1" ht="12.95" customHeight="1" x14ac:dyDescent="0.2"/>
    <row r="74" s="6" customFormat="1" ht="12.95" customHeight="1" x14ac:dyDescent="0.2"/>
    <row r="75" s="6" customFormat="1" ht="12.95" customHeight="1" x14ac:dyDescent="0.2"/>
    <row r="76" s="6" customFormat="1" ht="12.95" customHeight="1" x14ac:dyDescent="0.2"/>
    <row r="77" s="6" customFormat="1" ht="12.95" customHeight="1" x14ac:dyDescent="0.2"/>
    <row r="78" s="6" customFormat="1" ht="12.95" customHeight="1" x14ac:dyDescent="0.2"/>
    <row r="79" s="6" customFormat="1" ht="12.95" customHeight="1" x14ac:dyDescent="0.2"/>
    <row r="80" s="6" customFormat="1" ht="12.95" customHeight="1" x14ac:dyDescent="0.2"/>
    <row r="81" s="6" customFormat="1" ht="12.95" customHeight="1" x14ac:dyDescent="0.2"/>
    <row r="82" s="6" customFormat="1" ht="12.95" customHeight="1" x14ac:dyDescent="0.2"/>
    <row r="83" s="6" customFormat="1" ht="12.95" customHeight="1" x14ac:dyDescent="0.2"/>
    <row r="84" s="6" customFormat="1" ht="12.95" customHeight="1" x14ac:dyDescent="0.2"/>
    <row r="85" s="6" customFormat="1" ht="12.95" customHeight="1" x14ac:dyDescent="0.2"/>
    <row r="86" s="6" customFormat="1" ht="12.95" customHeight="1" x14ac:dyDescent="0.2"/>
    <row r="87" s="6" customFormat="1" ht="12.95" customHeight="1" x14ac:dyDescent="0.2"/>
    <row r="88" s="6" customFormat="1" ht="12.95" customHeight="1" x14ac:dyDescent="0.2"/>
    <row r="89" s="6" customFormat="1" ht="12.95" customHeight="1" x14ac:dyDescent="0.2"/>
    <row r="90" s="6" customFormat="1" ht="12.95" customHeight="1" x14ac:dyDescent="0.2"/>
    <row r="91" s="6" customFormat="1" ht="12.95" customHeight="1" x14ac:dyDescent="0.2"/>
    <row r="92" s="6" customFormat="1" ht="12.95" customHeight="1" x14ac:dyDescent="0.2"/>
    <row r="93" s="6" customFormat="1" ht="12.95" customHeight="1" x14ac:dyDescent="0.2"/>
    <row r="94" s="6" customFormat="1" ht="12.95" customHeight="1" x14ac:dyDescent="0.2"/>
    <row r="95" s="6" customFormat="1" ht="12.95" customHeight="1" x14ac:dyDescent="0.2"/>
    <row r="96" s="6" customFormat="1" ht="12.95" customHeight="1" x14ac:dyDescent="0.2"/>
    <row r="97" s="6" customFormat="1" ht="12.95" customHeight="1" x14ac:dyDescent="0.2"/>
    <row r="98" s="6" customFormat="1" ht="12.95" customHeight="1" x14ac:dyDescent="0.2"/>
    <row r="99" s="6" customFormat="1" ht="12.95" customHeight="1" x14ac:dyDescent="0.2"/>
    <row r="100" s="6" customFormat="1" ht="12.95" customHeight="1" x14ac:dyDescent="0.2"/>
    <row r="101" s="6" customFormat="1" ht="12.95" customHeight="1" x14ac:dyDescent="0.2"/>
    <row r="102" s="6" customFormat="1" ht="12.95" customHeight="1" x14ac:dyDescent="0.2"/>
    <row r="103" s="6" customFormat="1" ht="12.95" customHeight="1" x14ac:dyDescent="0.2"/>
    <row r="104" s="6" customFormat="1" ht="12.95" customHeight="1" x14ac:dyDescent="0.2"/>
    <row r="105" s="6" customFormat="1" ht="12.95" customHeight="1" x14ac:dyDescent="0.2"/>
    <row r="106" s="6" customFormat="1" ht="12.95" customHeight="1" x14ac:dyDescent="0.2"/>
    <row r="107" s="6" customFormat="1" ht="12.95" customHeight="1" x14ac:dyDescent="0.2"/>
    <row r="108" s="6" customFormat="1" ht="12.95" customHeight="1" x14ac:dyDescent="0.2"/>
    <row r="109" s="6" customFormat="1" ht="12.95" customHeight="1" x14ac:dyDescent="0.2"/>
    <row r="110" s="6" customFormat="1" ht="12.95" customHeight="1" x14ac:dyDescent="0.2"/>
    <row r="111" s="6" customFormat="1" ht="12.95" customHeight="1" x14ac:dyDescent="0.2"/>
    <row r="112" s="6" customFormat="1" ht="12.95" customHeight="1" x14ac:dyDescent="0.2"/>
    <row r="113" s="6" customFormat="1" ht="12.95" customHeight="1" x14ac:dyDescent="0.2"/>
    <row r="114" s="6" customFormat="1" ht="12.95" customHeight="1" x14ac:dyDescent="0.2"/>
    <row r="115" s="6" customFormat="1" ht="12.95" customHeight="1" x14ac:dyDescent="0.2"/>
    <row r="116" s="6" customFormat="1" ht="12.95" customHeight="1" x14ac:dyDescent="0.2"/>
    <row r="117" s="6" customFormat="1" ht="12.95" customHeight="1" x14ac:dyDescent="0.2"/>
    <row r="118" s="6" customFormat="1" ht="12.95" customHeight="1" x14ac:dyDescent="0.2"/>
    <row r="119" s="6" customFormat="1" ht="12.95" customHeight="1" x14ac:dyDescent="0.2"/>
    <row r="120" s="6" customFormat="1" ht="12.95" customHeight="1" x14ac:dyDescent="0.2"/>
    <row r="121" s="6" customFormat="1" ht="12.95" customHeight="1" x14ac:dyDescent="0.2"/>
    <row r="122" s="6" customFormat="1" ht="12.95" customHeight="1" x14ac:dyDescent="0.2"/>
    <row r="123" s="6" customFormat="1" ht="12.95" customHeight="1" x14ac:dyDescent="0.2"/>
    <row r="124" s="6" customFormat="1" ht="12.95" customHeight="1" x14ac:dyDescent="0.2"/>
    <row r="125" s="6" customFormat="1" ht="12.95" customHeight="1" x14ac:dyDescent="0.2"/>
    <row r="126" s="6" customFormat="1" ht="12.95" customHeight="1" x14ac:dyDescent="0.2"/>
    <row r="127" s="6" customFormat="1" ht="12.95" customHeight="1" x14ac:dyDescent="0.2"/>
    <row r="128" s="6" customFormat="1" ht="12.95" customHeight="1" x14ac:dyDescent="0.2"/>
    <row r="129" s="6" customFormat="1" ht="12.95" customHeight="1" x14ac:dyDescent="0.2"/>
    <row r="130" s="6" customFormat="1" ht="12.95" customHeight="1" x14ac:dyDescent="0.2"/>
    <row r="131" s="6" customFormat="1" ht="12.95" customHeight="1" x14ac:dyDescent="0.2"/>
    <row r="132" s="6" customFormat="1" ht="12.95" customHeight="1" x14ac:dyDescent="0.2"/>
    <row r="133" s="6" customFormat="1" ht="12.95" customHeight="1" x14ac:dyDescent="0.2"/>
    <row r="134" s="6" customFormat="1" ht="12.95" customHeight="1" x14ac:dyDescent="0.2"/>
    <row r="135" s="6" customFormat="1" ht="12.95" customHeight="1" x14ac:dyDescent="0.2"/>
    <row r="136" s="6" customFormat="1" ht="12.95" customHeight="1" x14ac:dyDescent="0.2"/>
    <row r="137" s="6" customFormat="1" ht="12.95" customHeight="1" x14ac:dyDescent="0.2"/>
    <row r="138" s="6" customFormat="1" ht="12.95" customHeight="1" x14ac:dyDescent="0.2"/>
    <row r="139" s="6" customFormat="1" ht="12.95" customHeight="1" x14ac:dyDescent="0.2"/>
    <row r="140" s="6" customFormat="1" ht="12.95" customHeight="1" x14ac:dyDescent="0.2"/>
    <row r="141" s="6" customFormat="1" ht="12.95" customHeight="1" x14ac:dyDescent="0.2"/>
    <row r="142" s="6" customFormat="1" ht="12.95" customHeight="1" x14ac:dyDescent="0.2"/>
    <row r="143" s="6" customFormat="1" ht="12.95" customHeight="1" x14ac:dyDescent="0.2"/>
    <row r="144" s="6" customFormat="1" ht="12.95" customHeight="1" x14ac:dyDescent="0.2"/>
    <row r="145" s="6" customFormat="1" ht="12.95" customHeight="1" x14ac:dyDescent="0.2"/>
    <row r="146" s="6" customFormat="1" ht="12.95" customHeight="1" x14ac:dyDescent="0.2"/>
    <row r="147" s="6" customFormat="1" ht="12.95" customHeight="1" x14ac:dyDescent="0.2"/>
    <row r="148" s="6" customFormat="1" ht="12.95" customHeight="1" x14ac:dyDescent="0.2"/>
    <row r="149" s="6" customFormat="1" ht="12.95" customHeight="1" x14ac:dyDescent="0.2"/>
    <row r="150" s="6" customFormat="1" ht="12.95" customHeight="1" x14ac:dyDescent="0.2"/>
    <row r="151" s="6" customFormat="1" ht="12.95" customHeight="1" x14ac:dyDescent="0.2"/>
    <row r="152" s="6" customFormat="1" ht="12.95" customHeight="1" x14ac:dyDescent="0.2"/>
    <row r="153" s="6" customFormat="1" ht="12.95" customHeight="1" x14ac:dyDescent="0.2"/>
    <row r="154" s="6" customFormat="1" ht="12.95" customHeight="1" x14ac:dyDescent="0.2"/>
    <row r="155" s="6" customFormat="1" ht="12.95" customHeight="1" x14ac:dyDescent="0.2"/>
    <row r="156" s="6" customFormat="1" ht="12.95" customHeight="1" x14ac:dyDescent="0.2"/>
    <row r="157" s="6" customFormat="1" ht="12.95" customHeight="1" x14ac:dyDescent="0.2"/>
    <row r="158" s="6" customFormat="1" ht="12.95" customHeight="1" x14ac:dyDescent="0.2"/>
    <row r="159" s="6" customFormat="1" ht="12.95" customHeight="1" x14ac:dyDescent="0.2"/>
    <row r="160" s="6" customFormat="1" ht="12.95" customHeight="1" x14ac:dyDescent="0.2"/>
    <row r="161" s="6" customFormat="1" ht="12.95" customHeight="1" x14ac:dyDescent="0.2"/>
    <row r="162" s="6" customFormat="1" ht="12.95" customHeight="1" x14ac:dyDescent="0.2"/>
    <row r="163" s="6" customFormat="1" ht="12.95" customHeight="1" x14ac:dyDescent="0.2"/>
    <row r="164" s="6" customFormat="1" ht="12.95" customHeight="1" x14ac:dyDescent="0.2"/>
    <row r="165" s="6" customFormat="1" ht="12.95" customHeight="1" x14ac:dyDescent="0.2"/>
    <row r="166" s="6" customFormat="1" ht="12.95" customHeight="1" x14ac:dyDescent="0.2"/>
    <row r="167" s="6" customFormat="1" ht="12.95" customHeight="1" x14ac:dyDescent="0.2"/>
    <row r="168" s="6" customFormat="1" ht="12.95" customHeight="1" x14ac:dyDescent="0.2"/>
    <row r="169" s="6" customFormat="1" ht="12.95" customHeight="1" x14ac:dyDescent="0.2"/>
    <row r="170" s="6" customFormat="1" ht="12.95" customHeight="1" x14ac:dyDescent="0.2"/>
    <row r="171" s="6" customFormat="1" ht="12.95" customHeight="1" x14ac:dyDescent="0.2"/>
    <row r="172" s="6" customFormat="1" ht="12.95" customHeight="1" x14ac:dyDescent="0.2"/>
    <row r="173" s="6" customFormat="1" ht="12.95" customHeight="1" x14ac:dyDescent="0.2"/>
    <row r="174" s="6" customFormat="1" ht="12.95" customHeight="1" x14ac:dyDescent="0.2"/>
    <row r="175" s="6" customFormat="1" ht="12.95" customHeight="1" x14ac:dyDescent="0.2"/>
    <row r="176" s="6" customFormat="1" ht="12.95" customHeight="1" x14ac:dyDescent="0.2"/>
    <row r="177" s="6" customFormat="1" ht="12.95" customHeight="1" x14ac:dyDescent="0.2"/>
  </sheetData>
  <protectedRanges>
    <protectedRange sqref="A40:D40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2024-01-13T06:38:46Z</dcterms:modified>
</cp:coreProperties>
</file>