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A857EEC2-3F0D-4B5E-A693-B9A969F57D4E}" xr6:coauthVersionLast="47" xr6:coauthVersionMax="47" xr10:uidLastSave="{00000000-0000-0000-0000-000000000000}"/>
  <bookViews>
    <workbookView xWindow="13215" yWindow="183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7" i="1"/>
  <c r="O23" i="1"/>
  <c r="O25" i="1"/>
  <c r="O22" i="1"/>
  <c r="O26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<sst xmlns="http://schemas.openxmlformats.org/spreadsheetml/2006/main" count="67" uniqueCount="53">
  <si>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</si>
  <si>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</si>
  <si>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</si>
  <si>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</si>
  <si>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</si>
  <si>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</si>
  <si>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</si>
  <si>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</si>
  <si>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</si>
  <si>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</si>
  <si>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</si>
  <si>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</si>
  <si>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</si>
  <si>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</si>
  <si>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</si>
  <si>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</si>
  <si>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</si>
  <si>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</si>
  <si>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</si>
  <si>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</si>
  <si>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</si>
  <si>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</si>
  <si>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</si>
  <si>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</si>
  <si>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</si>
  <si>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</si>
  <si>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</si>
  <si>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</si>
  <si>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</si>
  <si>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</si>
  <si>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</si>
  <si>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</si>
  <si>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</si>
  <si>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</si>
  <si>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</si>
  <si>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</si>
  <si>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</si>
  <si>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</si>
  <si>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</si>
  <si>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</si>
  <si>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</si>
  <si>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</si>
  <si>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</si>
  <si>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</si>
  <si>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</si>
  <si>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</si>
  <si>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BAV102 Feb 2025</t>
  </si>
  <si>
    <t>I</t>
  </si>
  <si>
    <t>UCAC3 246-056307 Aur</t>
  </si>
  <si>
    <t>EW</t>
  </si>
  <si>
    <t>VSX</t>
  </si>
  <si>
    <t>15.00 (0.62)</t>
  </si>
  <si>
    <t>VSX : Detail for UCAC3 246-56307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</si>
</sst>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UCAC3 246-056307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3737797163843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6.7916000043624081E-3</c:v>
                </c:pt>
                <c:pt idx="2">
                  <c:v>2.7109000075142831E-3</c:v>
                </c:pt>
                <c:pt idx="3">
                  <c:v>3.2442500087199733E-3</c:v>
                </c:pt>
                <c:pt idx="4">
                  <c:v>5.6841500045266002E-3</c:v>
                </c:pt>
                <c:pt idx="5">
                  <c:v>3.2971500040730461E-3</c:v>
                </c:pt>
                <c:pt idx="6">
                  <c:v>6.113700001151301E-3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1.7273099299606413E-4</c:v>
                </c:pt>
                <c:pt idx="1">
                  <c:v>4.216041767328634E-3</c:v>
                </c:pt>
                <c:pt idx="2">
                  <c:v>4.4855058476385148E-3</c:v>
                </c:pt>
                <c:pt idx="3">
                  <c:v>4.5712035225951627E-3</c:v>
                </c:pt>
                <c:pt idx="4">
                  <c:v>4.59684534659794E-3</c:v>
                </c:pt>
                <c:pt idx="5">
                  <c:v>4.8622607178547507E-3</c:v>
                </c:pt>
                <c:pt idx="6">
                  <c:v>4.9371618353365454E-3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8988</c:v>
                      </c:pt>
                      <c:pt idx="2">
                        <c:v>9587</c:v>
                      </c:pt>
                      <c:pt idx="3">
                        <c:v>9777.5</c:v>
                      </c:pt>
                      <c:pt idx="4">
                        <c:v>9834.5</c:v>
                      </c:pt>
                      <c:pt idx="5">
                        <c:v>10424.5</c:v>
                      </c:pt>
                      <c:pt idx="6">
                        <c:v>10591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UCAC3 246-056307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88334056668113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6.7916000043624081E-3</c:v>
                </c:pt>
                <c:pt idx="2">
                  <c:v>2.7109000075142831E-3</c:v>
                </c:pt>
                <c:pt idx="3">
                  <c:v>3.2442500087199733E-3</c:v>
                </c:pt>
                <c:pt idx="4">
                  <c:v>5.6841500045266002E-3</c:v>
                </c:pt>
                <c:pt idx="5">
                  <c:v>3.2971500040730461E-3</c:v>
                </c:pt>
                <c:pt idx="6">
                  <c:v>6.113700001151301E-3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1.7273099299606413E-4</c:v>
                </c:pt>
                <c:pt idx="1">
                  <c:v>4.216041767328634E-3</c:v>
                </c:pt>
                <c:pt idx="2">
                  <c:v>4.4855058476385148E-3</c:v>
                </c:pt>
                <c:pt idx="3">
                  <c:v>4.5712035225951627E-3</c:v>
                </c:pt>
                <c:pt idx="4">
                  <c:v>4.59684534659794E-3</c:v>
                </c:pt>
                <c:pt idx="5">
                  <c:v>4.8622607178547507E-3</c:v>
                </c:pt>
                <c:pt idx="6">
                  <c:v>4.9371618353365454E-3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8988</c:v>
                </c:pt>
                <c:pt idx="2">
                  <c:v>9587</c:v>
                </c:pt>
                <c:pt idx="3">
                  <c:v>9777.5</c:v>
                </c:pt>
                <c:pt idx="4">
                  <c:v>9834.5</c:v>
                </c:pt>
                <c:pt idx="5">
                  <c:v>10424.5</c:v>
                </c:pt>
                <c:pt idx="6">
                  <c:v>10591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477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95" customHeight="1" x14ac:dyDescent="0.2"/>
  <cols>
    <col min="1" max="1" width="16.5703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D2" s="47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55858.691099999996</v>
      </c>
      <c r="D7" s="13" t="s">
        <v>50</v>
      </c>
    </row>
    <row r="8" spans="1:15" ht="12.95" customHeight="1" x14ac:dyDescent="0.2">
      <c r="A8" s="20" t="s">
        <v>3</v>
      </c>
      <c r="C8" s="28">
        <v>0.4191993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1.7273099299606413E-4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4.4985656145222184E-7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60840.725191898149</v>
      </c>
    </row>
    <row r="15" spans="1:15" ht="12.95" customHeight="1" x14ac:dyDescent="0.2">
      <c r="A15" s="17" t="s">
        <v>17</v>
      </c>
      <c r="C15" s="18">
        <f ca="1">(C7+C11)+(C8+C12)*INT(MAX(F21:F3533))</f>
        <v>60298.435823461834</v>
      </c>
      <c r="E15" s="37" t="s">
        <v>33</v>
      </c>
      <c r="F15" s="39">
        <f ca="1">ROUND(2*(F14-$C$7)/$C$8,0)/2+F13</f>
        <v>11885.5</v>
      </c>
    </row>
    <row r="16" spans="1:15" ht="12.95" customHeight="1" x14ac:dyDescent="0.2">
      <c r="A16" s="17" t="s">
        <v>4</v>
      </c>
      <c r="C16" s="18">
        <f ca="1">+C8+C12</f>
        <v>0.41919974985656144</v>
      </c>
      <c r="E16" s="37" t="s">
        <v>34</v>
      </c>
      <c r="F16" s="39">
        <f ca="1">ROUND(2*(F14-$C$15)/$C$16,0)/2+F13</f>
        <v>1294.5</v>
      </c>
    </row>
    <row r="17" spans="1:21" ht="12.95" customHeight="1" thickBot="1" x14ac:dyDescent="0.25">
      <c r="A17" s="16" t="s">
        <v>27</v>
      </c>
      <c r="C17" s="20">
        <f>COUNT(C21:C2191)</f>
        <v>7</v>
      </c>
      <c r="E17" s="37" t="s">
        <v>43</v>
      </c>
      <c r="F17" s="40">
        <f ca="1">+$C$15+$C$16*$F$16-15018.5-$C$5/24</f>
        <v>45822.985732984489</v>
      </c>
    </row>
    <row r="18" spans="1:21" ht="12.95" customHeight="1" thickTop="1" thickBot="1" x14ac:dyDescent="0.25">
      <c r="A18" s="17" t="s">
        <v>5</v>
      </c>
      <c r="C18" s="24">
        <f ca="1">+C15</f>
        <v>60298.435823461834</v>
      </c>
      <c r="D18" s="25">
        <f ca="1">+C16</f>
        <v>0.41919974985656144</v>
      </c>
      <c r="E18" s="42" t="s">
        <v>44</v>
      </c>
      <c r="F18" s="41">
        <f ca="1">+($C$15+$C$16*$F$16)-($C$16/2)-15018.5-$C$5/24</f>
        <v>45822.776133109561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50</v>
      </c>
      <c r="B21" s="21"/>
      <c r="C21" s="22">
        <v>55858.691099999996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1.7273099299606413E-4</v>
      </c>
      <c r="Q21" s="26">
        <f>+C21-15018.5</f>
        <v>40840.191099999996</v>
      </c>
    </row>
    <row r="22" spans="1:21" ht="12.95" customHeight="1" x14ac:dyDescent="0.2">
      <c r="A22" s="43" t="s">
        <v>46</v>
      </c>
      <c r="B22" s="44" t="s">
        <v>47</v>
      </c>
      <c r="C22" s="45">
        <v>59626.461199999998</v>
      </c>
      <c r="D22" s="46">
        <v>3.5000000000000001E-3</v>
      </c>
      <c r="E22" s="20">
        <f t="shared" ref="E22:E27" si="0">+(C22-C$7)/C$8</f>
        <v>8988.016201362936</v>
      </c>
      <c r="F22" s="20">
        <f t="shared" ref="F22:F27" si="1">ROUND(2*E22,0)/2</f>
        <v>8988</v>
      </c>
      <c r="G22" s="20">
        <f t="shared" ref="G22:G27" si="2">+C22-(C$7+F22*C$8)</f>
        <v>6.7916000043624081E-3</v>
      </c>
      <c r="K22" s="20">
        <f t="shared" ref="K22:K27" si="3">+G22</f>
        <v>6.7916000043624081E-3</v>
      </c>
      <c r="O22" s="20">
        <f t="shared" ref="O22:O27" ca="1" si="4">+C$11+C$12*$F22</f>
        <v>4.216041767328634E-3</v>
      </c>
      <c r="Q22" s="26">
        <f t="shared" ref="Q22:Q27" si="5">+C22-15018.5</f>
        <v>44607.961199999998</v>
      </c>
    </row>
    <row r="23" spans="1:21" ht="12.95" customHeight="1" x14ac:dyDescent="0.2">
      <c r="A23" s="43" t="s">
        <v>46</v>
      </c>
      <c r="B23" s="44" t="s">
        <v>47</v>
      </c>
      <c r="C23" s="45">
        <v>59877.557500000003</v>
      </c>
      <c r="D23" s="46">
        <v>3.5000000000000001E-3</v>
      </c>
      <c r="E23" s="20">
        <f t="shared" si="0"/>
        <v>9587.0064668524174</v>
      </c>
      <c r="F23" s="20">
        <f t="shared" si="1"/>
        <v>9587</v>
      </c>
      <c r="G23" s="20">
        <f t="shared" si="2"/>
        <v>2.7109000075142831E-3</v>
      </c>
      <c r="K23" s="20">
        <f t="shared" si="3"/>
        <v>2.7109000075142831E-3</v>
      </c>
      <c r="O23" s="20">
        <f t="shared" ca="1" si="4"/>
        <v>4.4855058476385148E-3</v>
      </c>
      <c r="Q23" s="26">
        <f t="shared" si="5"/>
        <v>44859.057500000003</v>
      </c>
    </row>
    <row r="24" spans="1:21" ht="12.95" customHeight="1" x14ac:dyDescent="0.2">
      <c r="A24" s="43" t="s">
        <v>46</v>
      </c>
      <c r="B24" s="44" t="s">
        <v>47</v>
      </c>
      <c r="C24" s="45">
        <v>59957.415500000003</v>
      </c>
      <c r="D24" s="46">
        <v>3.5000000000000001E-3</v>
      </c>
      <c r="E24" s="20">
        <f t="shared" si="0"/>
        <v>9777.5077391589311</v>
      </c>
      <c r="F24" s="20">
        <f t="shared" si="1"/>
        <v>9777.5</v>
      </c>
      <c r="G24" s="20">
        <f t="shared" si="2"/>
        <v>3.2442500087199733E-3</v>
      </c>
      <c r="K24" s="20">
        <f t="shared" si="3"/>
        <v>3.2442500087199733E-3</v>
      </c>
      <c r="O24" s="20">
        <f t="shared" ca="1" si="4"/>
        <v>4.5712035225951627E-3</v>
      </c>
      <c r="Q24" s="26">
        <f t="shared" si="5"/>
        <v>44938.915500000003</v>
      </c>
    </row>
    <row r="25" spans="1:21" ht="12.95" customHeight="1" x14ac:dyDescent="0.2">
      <c r="A25" s="43" t="s">
        <v>46</v>
      </c>
      <c r="B25" s="44" t="s">
        <v>47</v>
      </c>
      <c r="C25" s="45">
        <v>59981.312299999998</v>
      </c>
      <c r="D25" s="46">
        <v>3.5000000000000001E-3</v>
      </c>
      <c r="E25" s="20">
        <f t="shared" si="0"/>
        <v>9834.5135595407755</v>
      </c>
      <c r="F25" s="20">
        <f t="shared" si="1"/>
        <v>9834.5</v>
      </c>
      <c r="G25" s="20">
        <f t="shared" si="2"/>
        <v>5.6841500045266002E-3</v>
      </c>
      <c r="K25" s="20">
        <f t="shared" si="3"/>
        <v>5.6841500045266002E-3</v>
      </c>
      <c r="O25" s="20">
        <f t="shared" ca="1" si="4"/>
        <v>4.59684534659794E-3</v>
      </c>
      <c r="Q25" s="26">
        <f t="shared" si="5"/>
        <v>44962.812299999998</v>
      </c>
    </row>
    <row r="26" spans="1:21" ht="12.95" customHeight="1" x14ac:dyDescent="0.2">
      <c r="A26" s="43" t="s">
        <v>46</v>
      </c>
      <c r="B26" s="44" t="s">
        <v>47</v>
      </c>
      <c r="C26" s="45">
        <v>60228.637499999997</v>
      </c>
      <c r="D26" s="46">
        <v>3.5000000000000001E-3</v>
      </c>
      <c r="E26" s="20">
        <f t="shared" si="0"/>
        <v>10424.507865351876</v>
      </c>
      <c r="F26" s="20">
        <f t="shared" si="1"/>
        <v>10424.5</v>
      </c>
      <c r="G26" s="20">
        <f t="shared" si="2"/>
        <v>3.2971500040730461E-3</v>
      </c>
      <c r="K26" s="20">
        <f t="shared" si="3"/>
        <v>3.2971500040730461E-3</v>
      </c>
      <c r="O26" s="20">
        <f t="shared" ca="1" si="4"/>
        <v>4.8622607178547507E-3</v>
      </c>
      <c r="Q26" s="26">
        <f t="shared" si="5"/>
        <v>45210.137499999997</v>
      </c>
    </row>
    <row r="27" spans="1:21" ht="12.95" customHeight="1" x14ac:dyDescent="0.2">
      <c r="A27" s="43" t="s">
        <v>46</v>
      </c>
      <c r="B27" s="44" t="s">
        <v>47</v>
      </c>
      <c r="C27" s="45">
        <v>60298.436999999998</v>
      </c>
      <c r="D27" s="46">
        <v>3.5000000000000001E-3</v>
      </c>
      <c r="E27" s="20">
        <f t="shared" si="0"/>
        <v>10591.014584232373</v>
      </c>
      <c r="F27" s="20">
        <f t="shared" si="1"/>
        <v>10591</v>
      </c>
      <c r="G27" s="20">
        <f t="shared" si="2"/>
        <v>6.113700001151301E-3</v>
      </c>
      <c r="K27" s="20">
        <f t="shared" si="3"/>
        <v>6.113700001151301E-3</v>
      </c>
      <c r="O27" s="20">
        <f t="shared" ca="1" si="4"/>
        <v>4.9371618353365454E-3</v>
      </c>
      <c r="Q27" s="26">
        <f t="shared" si="5"/>
        <v>45279.936999999998</v>
      </c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477668" xr:uid="{EC689575-B02D-49E4-A383-5D9B8A187C71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2025-06-14T05:24:16Z</dcterms:modified>
</cp:coreProperties>
</file>