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3E01BC8-1DE7-466C-8FF4-43A360FE9D6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/>
  <c r="Q29" i="1"/>
  <c r="Q30" i="1"/>
  <c r="Q31" i="1"/>
  <c r="E27" i="1"/>
  <c r="F27" i="1"/>
  <c r="F11" i="1"/>
  <c r="Q21" i="1"/>
  <c r="Q22" i="1"/>
  <c r="C7" i="1"/>
  <c r="C8" i="1"/>
  <c r="G11" i="1"/>
  <c r="Q24" i="1"/>
  <c r="Q25" i="1"/>
  <c r="Q26" i="1"/>
  <c r="Q27" i="1"/>
  <c r="Q28" i="1"/>
  <c r="E15" i="1"/>
  <c r="C17" i="1"/>
  <c r="Q23" i="1"/>
  <c r="E24" i="1"/>
  <c r="F24" i="1"/>
  <c r="G24" i="1"/>
  <c r="J24" i="1"/>
  <c r="G30" i="1"/>
  <c r="J30" i="1"/>
  <c r="E26" i="1"/>
  <c r="F26" i="1"/>
  <c r="G26" i="1"/>
  <c r="J26" i="1"/>
  <c r="E21" i="1"/>
  <c r="F21" i="1"/>
  <c r="G21" i="1"/>
  <c r="H21" i="1"/>
  <c r="E30" i="1"/>
  <c r="F30" i="1"/>
  <c r="E23" i="1"/>
  <c r="F23" i="1"/>
  <c r="G23" i="1"/>
  <c r="I23" i="1"/>
  <c r="E28" i="1"/>
  <c r="F28" i="1"/>
  <c r="G28" i="1"/>
  <c r="J28" i="1"/>
  <c r="G27" i="1"/>
  <c r="J27" i="1"/>
  <c r="E25" i="1"/>
  <c r="F25" i="1"/>
  <c r="G25" i="1"/>
  <c r="J25" i="1"/>
  <c r="G31" i="1"/>
  <c r="J31" i="1"/>
  <c r="E29" i="1"/>
  <c r="F29" i="1"/>
  <c r="G29" i="1"/>
  <c r="J29" i="1"/>
  <c r="E22" i="1"/>
  <c r="F22" i="1"/>
  <c r="G22" i="1"/>
  <c r="H22" i="1"/>
  <c r="C12" i="1"/>
  <c r="C16" i="1" l="1"/>
  <c r="D18" i="1" s="1"/>
  <c r="C11" i="1"/>
  <c r="O31" i="1" l="1"/>
  <c r="O24" i="1"/>
  <c r="O29" i="1"/>
  <c r="O25" i="1"/>
  <c r="C15" i="1"/>
  <c r="O28" i="1"/>
  <c r="O21" i="1"/>
  <c r="O26" i="1"/>
  <c r="O30" i="1"/>
  <c r="O23" i="1"/>
  <c r="O22" i="1"/>
  <c r="O27" i="1"/>
  <c r="C18" i="1" l="1"/>
  <c r="E16" i="1"/>
  <c r="E17" i="1" s="1"/>
</calcChain>
</file>

<file path=xl/sharedStrings.xml><?xml version="1.0" encoding="utf-8"?>
<sst xmlns="http://schemas.openxmlformats.org/spreadsheetml/2006/main" count="63" uniqueCount="47">
  <si>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</si>
  <si>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</si>
  <si>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</si>
  <si>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</si>
  <si>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</si>
  <si>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</si>
  <si>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</si>
  <si>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</si>
  <si>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</si>
  <si>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</si>
  <si>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</si>
  <si>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</si>
  <si>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</si>
  <si>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</si>
  <si>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</si>
  <si>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</si>
  <si>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</si>
  <si>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</si>
  <si>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</si>
  <si>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</si>
  <si>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</si>
  <si>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</si>
  <si>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</si>
  <si>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</si>
  <si>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</si>
  <si>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</si>
  <si>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</si>
  <si>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</si>
  <si>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</si>
  <si>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</si>
  <si>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</si>
  <si>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</si>
  <si>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</si>
  <si>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</si>
  <si>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</si>
  <si>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V0535 Aur / GSC 3376-0287</t>
  </si>
  <si>
    <t>EW</t>
  </si>
  <si>
    <t>Kreiner</t>
  </si>
  <si>
    <t>OEJV 0094</t>
  </si>
  <si>
    <t>I</t>
  </si>
  <si>
    <t>OEJV 0107</t>
  </si>
  <si>
    <t>II</t>
  </si>
  <si>
    <t>OEJV</t>
  </si>
  <si>
    <t>IBVS 5065</t>
  </si>
  <si>
    <t>IBVS 5299 Eph.</t>
  </si>
  <si>
    <t>OEJV 0211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</si>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</sst>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6" fillId="0" borderId="2" xfId="0" applyFont="1" applyFill="1" applyBorder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>
      <alignment vertical="top"/>
    </xf>
    <xf numFmtId="0" fontId="14" fillId="0" borderId="0" xfId="7" applyFont="1"/>
    <xf numFmtId="0" fontId="14" fillId="0" borderId="0" xfId="7" applyFont="1" applyAlignment="1">
      <alignment horizontal="center"/>
    </xf>
    <xf numFmtId="0" fontId="14" fillId="0" borderId="0" xfId="7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V0535 Aur - O-C Diagr.</a:t>
            </a:r>
          </a:p>
        </c:rich>
      </c:tx>
      <c:layout>
        <c:manualLayout>
          <c:xMode val="edge"/>
          <c:yMode val="edge"/>
          <c:x val="0.3759398496240601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-15.5</c:v>
                </c:pt>
                <c:pt idx="1">
                  <c:v>-10.5</c:v>
                </c:pt>
                <c:pt idx="2">
                  <c:v>1387</c:v>
                </c:pt>
                <c:pt idx="3">
                  <c:v>7236</c:v>
                </c:pt>
                <c:pt idx="4">
                  <c:v>7254</c:v>
                </c:pt>
                <c:pt idx="5">
                  <c:v>7254.5</c:v>
                </c:pt>
                <c:pt idx="6">
                  <c:v>7262</c:v>
                </c:pt>
                <c:pt idx="7">
                  <c:v>7693</c:v>
                </c:pt>
                <c:pt idx="8">
                  <c:v>16166</c:v>
                </c:pt>
                <c:pt idx="9">
                  <c:v>16166</c:v>
                </c:pt>
                <c:pt idx="10">
                  <c:v>16166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-2.250999998068437E-3</c:v>
                </c:pt>
                <c:pt idx="1">
                  <c:v>-2.0409999997355044E-3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C6-414E-ABDE-26F057195DFE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-15.5</c:v>
                </c:pt>
                <c:pt idx="1">
                  <c:v>-10.5</c:v>
                </c:pt>
                <c:pt idx="2">
                  <c:v>1387</c:v>
                </c:pt>
                <c:pt idx="3">
                  <c:v>7236</c:v>
                </c:pt>
                <c:pt idx="4">
                  <c:v>7254</c:v>
                </c:pt>
                <c:pt idx="5">
                  <c:v>7254.5</c:v>
                </c:pt>
                <c:pt idx="6">
                  <c:v>7262</c:v>
                </c:pt>
                <c:pt idx="7">
                  <c:v>7693</c:v>
                </c:pt>
                <c:pt idx="8">
                  <c:v>16166</c:v>
                </c:pt>
                <c:pt idx="9">
                  <c:v>16166</c:v>
                </c:pt>
                <c:pt idx="10">
                  <c:v>16166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2.2539999990840442E-3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C6-414E-ABDE-26F057195DF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-15.5</c:v>
                </c:pt>
                <c:pt idx="1">
                  <c:v>-10.5</c:v>
                </c:pt>
                <c:pt idx="2">
                  <c:v>1387</c:v>
                </c:pt>
                <c:pt idx="3">
                  <c:v>7236</c:v>
                </c:pt>
                <c:pt idx="4">
                  <c:v>7254</c:v>
                </c:pt>
                <c:pt idx="5">
                  <c:v>7254.5</c:v>
                </c:pt>
                <c:pt idx="6">
                  <c:v>7262</c:v>
                </c:pt>
                <c:pt idx="7">
                  <c:v>7693</c:v>
                </c:pt>
                <c:pt idx="8">
                  <c:v>16166</c:v>
                </c:pt>
                <c:pt idx="9">
                  <c:v>16166</c:v>
                </c:pt>
                <c:pt idx="10">
                  <c:v>16166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-6.4777999999932945E-2</c:v>
                </c:pt>
                <c:pt idx="4">
                  <c:v>-7.4582000001100823E-2</c:v>
                </c:pt>
                <c:pt idx="5">
                  <c:v>-7.5780999999551568E-2</c:v>
                </c:pt>
                <c:pt idx="6">
                  <c:v>-7.4066000001039356E-2</c:v>
                </c:pt>
                <c:pt idx="7">
                  <c:v>-7.7853999995568302E-2</c:v>
                </c:pt>
                <c:pt idx="8">
                  <c:v>-7.2668000211706385E-2</c:v>
                </c:pt>
                <c:pt idx="9">
                  <c:v>-7.1728000039001927E-2</c:v>
                </c:pt>
                <c:pt idx="10">
                  <c:v>-7.0868000009795651E-2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C6-414E-ABDE-26F057195DF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-15.5</c:v>
                </c:pt>
                <c:pt idx="1">
                  <c:v>-10.5</c:v>
                </c:pt>
                <c:pt idx="2">
                  <c:v>1387</c:v>
                </c:pt>
                <c:pt idx="3">
                  <c:v>7236</c:v>
                </c:pt>
                <c:pt idx="4">
                  <c:v>7254</c:v>
                </c:pt>
                <c:pt idx="5">
                  <c:v>7254.5</c:v>
                </c:pt>
                <c:pt idx="6">
                  <c:v>7262</c:v>
                </c:pt>
                <c:pt idx="7">
                  <c:v>7693</c:v>
                </c:pt>
                <c:pt idx="8">
                  <c:v>16166</c:v>
                </c:pt>
                <c:pt idx="9">
                  <c:v>16166</c:v>
                </c:pt>
                <c:pt idx="10">
                  <c:v>16166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C6-414E-ABDE-26F057195DF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-15.5</c:v>
                </c:pt>
                <c:pt idx="1">
                  <c:v>-10.5</c:v>
                </c:pt>
                <c:pt idx="2">
                  <c:v>1387</c:v>
                </c:pt>
                <c:pt idx="3">
                  <c:v>7236</c:v>
                </c:pt>
                <c:pt idx="4">
                  <c:v>7254</c:v>
                </c:pt>
                <c:pt idx="5">
                  <c:v>7254.5</c:v>
                </c:pt>
                <c:pt idx="6">
                  <c:v>7262</c:v>
                </c:pt>
                <c:pt idx="7">
                  <c:v>7693</c:v>
                </c:pt>
                <c:pt idx="8">
                  <c:v>16166</c:v>
                </c:pt>
                <c:pt idx="9">
                  <c:v>16166</c:v>
                </c:pt>
                <c:pt idx="10">
                  <c:v>16166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C6-414E-ABDE-26F057195DF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-15.5</c:v>
                </c:pt>
                <c:pt idx="1">
                  <c:v>-10.5</c:v>
                </c:pt>
                <c:pt idx="2">
                  <c:v>1387</c:v>
                </c:pt>
                <c:pt idx="3">
                  <c:v>7236</c:v>
                </c:pt>
                <c:pt idx="4">
                  <c:v>7254</c:v>
                </c:pt>
                <c:pt idx="5">
                  <c:v>7254.5</c:v>
                </c:pt>
                <c:pt idx="6">
                  <c:v>7262</c:v>
                </c:pt>
                <c:pt idx="7">
                  <c:v>7693</c:v>
                </c:pt>
                <c:pt idx="8">
                  <c:v>16166</c:v>
                </c:pt>
                <c:pt idx="9">
                  <c:v>16166</c:v>
                </c:pt>
                <c:pt idx="10">
                  <c:v>16166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C6-414E-ABDE-26F057195DF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-15.5</c:v>
                </c:pt>
                <c:pt idx="1">
                  <c:v>-10.5</c:v>
                </c:pt>
                <c:pt idx="2">
                  <c:v>1387</c:v>
                </c:pt>
                <c:pt idx="3">
                  <c:v>7236</c:v>
                </c:pt>
                <c:pt idx="4">
                  <c:v>7254</c:v>
                </c:pt>
                <c:pt idx="5">
                  <c:v>7254.5</c:v>
                </c:pt>
                <c:pt idx="6">
                  <c:v>7262</c:v>
                </c:pt>
                <c:pt idx="7">
                  <c:v>7693</c:v>
                </c:pt>
                <c:pt idx="8">
                  <c:v>16166</c:v>
                </c:pt>
                <c:pt idx="9">
                  <c:v>16166</c:v>
                </c:pt>
                <c:pt idx="10">
                  <c:v>16166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C6-414E-ABDE-26F057195DF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-15.5</c:v>
                </c:pt>
                <c:pt idx="1">
                  <c:v>-10.5</c:v>
                </c:pt>
                <c:pt idx="2">
                  <c:v>1387</c:v>
                </c:pt>
                <c:pt idx="3">
                  <c:v>7236</c:v>
                </c:pt>
                <c:pt idx="4">
                  <c:v>7254</c:v>
                </c:pt>
                <c:pt idx="5">
                  <c:v>7254.5</c:v>
                </c:pt>
                <c:pt idx="6">
                  <c:v>7262</c:v>
                </c:pt>
                <c:pt idx="7">
                  <c:v>7693</c:v>
                </c:pt>
                <c:pt idx="8">
                  <c:v>16166</c:v>
                </c:pt>
                <c:pt idx="9">
                  <c:v>16166</c:v>
                </c:pt>
                <c:pt idx="10">
                  <c:v>16166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-2.60797760325896E-2</c:v>
                </c:pt>
                <c:pt idx="1">
                  <c:v>-2.6098300069528364E-2</c:v>
                </c:pt>
                <c:pt idx="2">
                  <c:v>-3.1275768393913543E-2</c:v>
                </c:pt>
                <c:pt idx="3">
                  <c:v>-5.294518680488236E-2</c:v>
                </c:pt>
                <c:pt idx="4">
                  <c:v>-5.301187333786192E-2</c:v>
                </c:pt>
                <c:pt idx="5">
                  <c:v>-5.3013725741555794E-2</c:v>
                </c:pt>
                <c:pt idx="6">
                  <c:v>-5.3041511796963939E-2</c:v>
                </c:pt>
                <c:pt idx="7">
                  <c:v>-5.4638283781085595E-2</c:v>
                </c:pt>
                <c:pt idx="8">
                  <c:v>-8.6029116777518955E-2</c:v>
                </c:pt>
                <c:pt idx="9">
                  <c:v>-8.6029116777518955E-2</c:v>
                </c:pt>
                <c:pt idx="10">
                  <c:v>-8.6029116777518955E-2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C6-414E-ABDE-26F057195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288080"/>
        <c:axId val="1"/>
      </c:scatterChart>
      <c:valAx>
        <c:axId val="670288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288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75366568914952"/>
          <c:w val="0.6887218045112781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8D9268B-D737-BDA9-03C8-189F9E39B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35</v>
      </c>
    </row>
    <row r="2" spans="1:7" x14ac:dyDescent="0.2">
      <c r="A2" t="s">
        <v>22</v>
      </c>
      <c r="B2" t="s">
        <v>36</v>
      </c>
      <c r="C2" s="3"/>
      <c r="D2" s="3"/>
    </row>
    <row r="3" spans="1:7" ht="13.5" thickBot="1" x14ac:dyDescent="0.25"/>
    <row r="4" spans="1:7" ht="14.25" thickTop="1" thickBot="1" x14ac:dyDescent="0.25">
      <c r="A4" s="5" t="s">
        <v>44</v>
      </c>
      <c r="C4" s="8">
        <v>51966.464</v>
      </c>
      <c r="D4" s="9">
        <v>0.38475799999999999</v>
      </c>
    </row>
    <row r="6" spans="1:7" x14ac:dyDescent="0.2">
      <c r="A6" s="5" t="s">
        <v>0</v>
      </c>
    </row>
    <row r="7" spans="1:7" x14ac:dyDescent="0.2">
      <c r="A7" t="s">
        <v>1</v>
      </c>
      <c r="C7">
        <f>+C4</f>
        <v>51966.464</v>
      </c>
    </row>
    <row r="8" spans="1:7" x14ac:dyDescent="0.2">
      <c r="A8" t="s">
        <v>2</v>
      </c>
      <c r="C8">
        <f>+D4</f>
        <v>0.38475799999999999</v>
      </c>
    </row>
    <row r="9" spans="1:7" x14ac:dyDescent="0.2">
      <c r="A9" s="11" t="s">
        <v>28</v>
      </c>
      <c r="B9" s="12"/>
      <c r="C9" s="13">
        <v>-9.5</v>
      </c>
      <c r="D9" s="12" t="s">
        <v>29</v>
      </c>
      <c r="E9" s="12"/>
    </row>
    <row r="10" spans="1:7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7" x14ac:dyDescent="0.2">
      <c r="A11" s="12" t="s">
        <v>14</v>
      </c>
      <c r="B11" s="12"/>
      <c r="C11" s="24">
        <f ca="1">INTERCEPT(INDIRECT($G$11):G992,INDIRECT($F$11):F992)</f>
        <v>-2.6137200547099775E-2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15</v>
      </c>
      <c r="B12" s="12"/>
      <c r="C12" s="24">
        <f ca="1">SLOPE(INDIRECT($G$11):G992,INDIRECT($F$11):F992)</f>
        <v>-3.7048073877532591E-6</v>
      </c>
      <c r="D12" s="3"/>
      <c r="E12" s="12"/>
    </row>
    <row r="13" spans="1:7" x14ac:dyDescent="0.2">
      <c r="A13" s="12" t="s">
        <v>17</v>
      </c>
      <c r="B13" s="12"/>
      <c r="C13" s="3" t="s">
        <v>12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16</v>
      </c>
      <c r="B15" s="12"/>
      <c r="C15" s="15">
        <f ca="1">(C7+C11)+(C8+C12)*INT(MAX(F21:F3533))</f>
        <v>58186.375798883222</v>
      </c>
      <c r="D15" s="16" t="s">
        <v>30</v>
      </c>
      <c r="E15" s="17">
        <f ca="1">TODAY()+15018.5-B9/24</f>
        <v>60324.5</v>
      </c>
    </row>
    <row r="16" spans="1:7" x14ac:dyDescent="0.2">
      <c r="A16" s="18" t="s">
        <v>3</v>
      </c>
      <c r="B16" s="12"/>
      <c r="C16" s="19">
        <f ca="1">+C8+C12</f>
        <v>0.38475429519261223</v>
      </c>
      <c r="D16" s="16" t="s">
        <v>31</v>
      </c>
      <c r="E16" s="17">
        <f ca="1">ROUND(2*(E15-C15)/C16,0)/2+1</f>
        <v>5558</v>
      </c>
    </row>
    <row r="17" spans="1:17" ht="13.5" thickBot="1" x14ac:dyDescent="0.25">
      <c r="A17" s="16" t="s">
        <v>27</v>
      </c>
      <c r="B17" s="12"/>
      <c r="C17" s="12">
        <f>COUNT(C21:C2191)</f>
        <v>11</v>
      </c>
      <c r="D17" s="16" t="s">
        <v>32</v>
      </c>
      <c r="E17" s="20">
        <f ca="1">+C15+C16*E16-15018.5-C9/24</f>
        <v>45306.736004897095</v>
      </c>
    </row>
    <row r="18" spans="1:17" ht="14.25" thickTop="1" thickBot="1" x14ac:dyDescent="0.25">
      <c r="A18" s="18" t="s">
        <v>4</v>
      </c>
      <c r="B18" s="12"/>
      <c r="C18" s="21">
        <f ca="1">+C15</f>
        <v>58186.375798883222</v>
      </c>
      <c r="D18" s="22">
        <f ca="1">+C16</f>
        <v>0.38475429519261223</v>
      </c>
      <c r="E18" s="23" t="s">
        <v>33</v>
      </c>
    </row>
    <row r="19" spans="1:17" ht="13.5" thickTop="1" x14ac:dyDescent="0.2">
      <c r="A19" s="27" t="s">
        <v>34</v>
      </c>
      <c r="E19" s="28">
        <v>22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26</v>
      </c>
      <c r="I20" s="29" t="s">
        <v>37</v>
      </c>
      <c r="J20" s="7" t="s">
        <v>42</v>
      </c>
      <c r="K20" s="7" t="s">
        <v>46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 x14ac:dyDescent="0.2">
      <c r="A21" s="30" t="s">
        <v>43</v>
      </c>
      <c r="B21" s="31" t="s">
        <v>41</v>
      </c>
      <c r="C21" s="32">
        <v>51960.498</v>
      </c>
      <c r="D21" s="32"/>
      <c r="E21">
        <f t="shared" ref="E21:E28" si="0">+(C21-C$7)/C$8</f>
        <v>-15.505850430661219</v>
      </c>
      <c r="F21">
        <f t="shared" ref="F21:F31" si="1">ROUND(2*E21,0)/2</f>
        <v>-15.5</v>
      </c>
      <c r="G21">
        <f t="shared" ref="G21:G28" si="2">+C21-(C$7+F21*C$8)</f>
        <v>-2.250999998068437E-3</v>
      </c>
      <c r="H21">
        <f>+G21</f>
        <v>-2.250999998068437E-3</v>
      </c>
      <c r="O21">
        <f t="shared" ref="O21:O28" ca="1" si="3">+C$11+C$12*$F21</f>
        <v>-2.60797760325896E-2</v>
      </c>
      <c r="Q21" s="2">
        <f t="shared" ref="Q21:Q28" si="4">+C21-15018.5</f>
        <v>36941.998</v>
      </c>
    </row>
    <row r="22" spans="1:17" x14ac:dyDescent="0.2">
      <c r="A22" s="30" t="s">
        <v>43</v>
      </c>
      <c r="B22" s="31" t="s">
        <v>41</v>
      </c>
      <c r="C22" s="32">
        <v>51962.421999999999</v>
      </c>
      <c r="D22" s="32"/>
      <c r="E22">
        <f t="shared" si="0"/>
        <v>-10.505304633045396</v>
      </c>
      <c r="F22">
        <f t="shared" si="1"/>
        <v>-10.5</v>
      </c>
      <c r="G22">
        <f t="shared" si="2"/>
        <v>-2.0409999997355044E-3</v>
      </c>
      <c r="H22">
        <f>+G22</f>
        <v>-2.0409999997355044E-3</v>
      </c>
      <c r="O22">
        <f t="shared" ca="1" si="3"/>
        <v>-2.6098300069528364E-2</v>
      </c>
      <c r="Q22" s="2">
        <f t="shared" si="4"/>
        <v>36943.921999999999</v>
      </c>
    </row>
    <row r="23" spans="1:17" x14ac:dyDescent="0.2">
      <c r="A23" s="33" t="s">
        <v>37</v>
      </c>
      <c r="B23" s="33"/>
      <c r="C23" s="32">
        <v>52500.125599999999</v>
      </c>
      <c r="D23" s="32" t="s">
        <v>12</v>
      </c>
      <c r="E23">
        <f t="shared" si="0"/>
        <v>1387.0058582277677</v>
      </c>
      <c r="F23">
        <f t="shared" si="1"/>
        <v>1387</v>
      </c>
      <c r="G23">
        <f t="shared" si="2"/>
        <v>2.2539999990840442E-3</v>
      </c>
      <c r="I23">
        <f>+G23</f>
        <v>2.2539999990840442E-3</v>
      </c>
      <c r="O23">
        <f t="shared" ca="1" si="3"/>
        <v>-3.1275768393913543E-2</v>
      </c>
      <c r="Q23" s="2">
        <f t="shared" si="4"/>
        <v>37481.625599999999</v>
      </c>
    </row>
    <row r="24" spans="1:17" x14ac:dyDescent="0.2">
      <c r="A24" s="32" t="s">
        <v>38</v>
      </c>
      <c r="B24" s="31" t="s">
        <v>39</v>
      </c>
      <c r="C24" s="32">
        <v>54750.508110000002</v>
      </c>
      <c r="D24" s="32">
        <v>5.9999999999999995E-4</v>
      </c>
      <c r="E24">
        <f t="shared" si="0"/>
        <v>7235.8316396280325</v>
      </c>
      <c r="F24">
        <f t="shared" si="1"/>
        <v>7236</v>
      </c>
      <c r="G24">
        <f t="shared" si="2"/>
        <v>-6.4777999999932945E-2</v>
      </c>
      <c r="J24">
        <f t="shared" ref="J24:J31" si="5">+G24</f>
        <v>-6.4777999999932945E-2</v>
      </c>
      <c r="O24">
        <f t="shared" ca="1" si="3"/>
        <v>-5.294518680488236E-2</v>
      </c>
      <c r="Q24" s="2">
        <f t="shared" si="4"/>
        <v>39732.008110000002</v>
      </c>
    </row>
    <row r="25" spans="1:17" x14ac:dyDescent="0.2">
      <c r="A25" s="34" t="s">
        <v>40</v>
      </c>
      <c r="B25" s="31" t="s">
        <v>39</v>
      </c>
      <c r="C25" s="32">
        <v>54757.423949999997</v>
      </c>
      <c r="D25" s="32">
        <v>2.0000000000000001E-4</v>
      </c>
      <c r="E25">
        <f t="shared" si="0"/>
        <v>7253.8061586763542</v>
      </c>
      <c r="F25">
        <f t="shared" si="1"/>
        <v>7254</v>
      </c>
      <c r="G25">
        <f t="shared" si="2"/>
        <v>-7.4582000001100823E-2</v>
      </c>
      <c r="J25">
        <f t="shared" si="5"/>
        <v>-7.4582000001100823E-2</v>
      </c>
      <c r="O25">
        <f t="shared" ca="1" si="3"/>
        <v>-5.301187333786192E-2</v>
      </c>
      <c r="Q25" s="2">
        <f t="shared" si="4"/>
        <v>39738.923949999997</v>
      </c>
    </row>
    <row r="26" spans="1:17" x14ac:dyDescent="0.2">
      <c r="A26" s="34" t="s">
        <v>40</v>
      </c>
      <c r="B26" s="31" t="s">
        <v>41</v>
      </c>
      <c r="C26" s="32">
        <v>54757.615129999998</v>
      </c>
      <c r="D26" s="32">
        <v>2.9999999999999997E-4</v>
      </c>
      <c r="E26">
        <f t="shared" si="0"/>
        <v>7254.3030424318622</v>
      </c>
      <c r="F26">
        <f t="shared" si="1"/>
        <v>7254.5</v>
      </c>
      <c r="G26">
        <f t="shared" si="2"/>
        <v>-7.5780999999551568E-2</v>
      </c>
      <c r="J26">
        <f t="shared" si="5"/>
        <v>-7.5780999999551568E-2</v>
      </c>
      <c r="O26">
        <f t="shared" ca="1" si="3"/>
        <v>-5.3013725741555794E-2</v>
      </c>
      <c r="Q26" s="2">
        <f t="shared" si="4"/>
        <v>39739.115129999998</v>
      </c>
    </row>
    <row r="27" spans="1:17" x14ac:dyDescent="0.2">
      <c r="A27" s="34" t="s">
        <v>40</v>
      </c>
      <c r="B27" s="31" t="s">
        <v>39</v>
      </c>
      <c r="C27" s="32">
        <v>54760.502529999998</v>
      </c>
      <c r="D27" s="32">
        <v>1E-4</v>
      </c>
      <c r="E27">
        <f t="shared" si="0"/>
        <v>7261.8074997790773</v>
      </c>
      <c r="F27">
        <f t="shared" si="1"/>
        <v>7262</v>
      </c>
      <c r="G27">
        <f t="shared" si="2"/>
        <v>-7.4066000001039356E-2</v>
      </c>
      <c r="J27">
        <f t="shared" si="5"/>
        <v>-7.4066000001039356E-2</v>
      </c>
      <c r="O27">
        <f t="shared" ca="1" si="3"/>
        <v>-5.3041511796963939E-2</v>
      </c>
      <c r="Q27" s="2">
        <f t="shared" si="4"/>
        <v>39742.002529999998</v>
      </c>
    </row>
    <row r="28" spans="1:17" x14ac:dyDescent="0.2">
      <c r="A28" s="34" t="s">
        <v>40</v>
      </c>
      <c r="B28" s="31" t="s">
        <v>39</v>
      </c>
      <c r="C28" s="32">
        <v>54926.329440000001</v>
      </c>
      <c r="D28" s="32">
        <v>4.0000000000000002E-4</v>
      </c>
      <c r="E28">
        <f t="shared" si="0"/>
        <v>7692.7976546296668</v>
      </c>
      <c r="F28">
        <f t="shared" si="1"/>
        <v>7693</v>
      </c>
      <c r="G28">
        <f t="shared" si="2"/>
        <v>-7.7853999995568302E-2</v>
      </c>
      <c r="J28">
        <f t="shared" si="5"/>
        <v>-7.7853999995568302E-2</v>
      </c>
      <c r="O28">
        <f t="shared" ca="1" si="3"/>
        <v>-5.4638283781085595E-2</v>
      </c>
      <c r="Q28" s="2">
        <f t="shared" si="4"/>
        <v>39907.829440000001</v>
      </c>
    </row>
    <row r="29" spans="1:17" x14ac:dyDescent="0.2">
      <c r="A29" s="35" t="s">
        <v>45</v>
      </c>
      <c r="B29" s="36" t="s">
        <v>39</v>
      </c>
      <c r="C29" s="37">
        <v>58186.389159999788</v>
      </c>
      <c r="D29" s="37">
        <v>2.0000000000000001E-4</v>
      </c>
      <c r="E29">
        <f>+(C29-C$7)/C$8</f>
        <v>16165.811133231247</v>
      </c>
      <c r="F29">
        <f t="shared" si="1"/>
        <v>16166</v>
      </c>
      <c r="G29">
        <f>+C29-(C$7+F29*C$8)</f>
        <v>-7.2668000211706385E-2</v>
      </c>
      <c r="J29">
        <f t="shared" si="5"/>
        <v>-7.2668000211706385E-2</v>
      </c>
      <c r="O29">
        <f ca="1">+C$11+C$12*$F29</f>
        <v>-8.6029116777518955E-2</v>
      </c>
      <c r="Q29" s="2">
        <f>+C29-15018.5</f>
        <v>43167.889159999788</v>
      </c>
    </row>
    <row r="30" spans="1:17" x14ac:dyDescent="0.2">
      <c r="A30" s="35" t="s">
        <v>45</v>
      </c>
      <c r="B30" s="36" t="s">
        <v>39</v>
      </c>
      <c r="C30" s="37">
        <v>58186.390099999961</v>
      </c>
      <c r="D30" s="37">
        <v>2.9999999999999997E-4</v>
      </c>
      <c r="E30">
        <f>+(C30-C$7)/C$8</f>
        <v>16165.813576325796</v>
      </c>
      <c r="F30">
        <f t="shared" si="1"/>
        <v>16166</v>
      </c>
      <c r="G30">
        <f>+C30-(C$7+F30*C$8)</f>
        <v>-7.1728000039001927E-2</v>
      </c>
      <c r="J30">
        <f t="shared" si="5"/>
        <v>-7.1728000039001927E-2</v>
      </c>
      <c r="O30">
        <f ca="1">+C$11+C$12*$F30</f>
        <v>-8.6029116777518955E-2</v>
      </c>
      <c r="Q30" s="2">
        <f>+C30-15018.5</f>
        <v>43167.890099999961</v>
      </c>
    </row>
    <row r="31" spans="1:17" x14ac:dyDescent="0.2">
      <c r="A31" s="35" t="s">
        <v>45</v>
      </c>
      <c r="B31" s="36" t="s">
        <v>39</v>
      </c>
      <c r="C31" s="37">
        <v>58186.39095999999</v>
      </c>
      <c r="D31" s="37">
        <v>2.9999999999999997E-4</v>
      </c>
      <c r="E31">
        <f>+(C31-C$7)/C$8</f>
        <v>16165.81581149707</v>
      </c>
      <c r="F31">
        <f t="shared" si="1"/>
        <v>16166</v>
      </c>
      <c r="G31">
        <f>+C31-(C$7+F31*C$8)</f>
        <v>-7.0868000009795651E-2</v>
      </c>
      <c r="J31">
        <f t="shared" si="5"/>
        <v>-7.0868000009795651E-2</v>
      </c>
      <c r="O31">
        <f ca="1">+C$11+C$12*$F31</f>
        <v>-8.6029116777518955E-2</v>
      </c>
      <c r="Q31" s="2">
        <f>+C31-15018.5</f>
        <v>43167.89095999999</v>
      </c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9:D31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2024-01-15T03:07:56Z</dcterms:modified>
</cp:coreProperties>
</file>