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E4F0EB3-B13A-4DB8-85F3-F6DED27B3D6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F17" i="1" s="1"/>
  <c r="E24" i="1"/>
  <c r="F24" i="1"/>
  <c r="G24" i="1"/>
  <c r="H24" i="1"/>
  <c r="G4" i="1"/>
  <c r="F4" i="1"/>
  <c r="Q24" i="1"/>
  <c r="E23" i="1"/>
  <c r="F23" i="1"/>
  <c r="G23" i="1"/>
  <c r="H23" i="1"/>
  <c r="E22" i="1"/>
  <c r="F22" i="1"/>
  <c r="G22" i="1"/>
  <c r="H22" i="1"/>
  <c r="Q23" i="1"/>
  <c r="Q22" i="1"/>
  <c r="C21" i="1"/>
  <c r="C17" i="1"/>
  <c r="E21" i="1"/>
  <c r="F21" i="1"/>
  <c r="G21" i="1"/>
  <c r="H21" i="1"/>
  <c r="Q21" i="1"/>
  <c r="C11" i="1"/>
  <c r="C12" i="1"/>
  <c r="C16" i="1" l="1"/>
  <c r="D18" i="1" s="1"/>
  <c r="O23" i="1"/>
  <c r="O22" i="1"/>
  <c r="C15" i="1"/>
  <c r="F18" i="1" s="1"/>
  <c r="O24" i="1"/>
  <c r="O21" i="1"/>
  <c r="C18" i="1" l="1"/>
  <c r="F19" i="1"/>
</calcChain>
</file>

<file path=xl/sharedStrings.xml><?xml version="1.0" encoding="utf-8"?>
<sst xmlns="http://schemas.openxmlformats.org/spreadsheetml/2006/main" count="57" uniqueCount="49">
  <si>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</si>
  <si>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</si>
  <si>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</si>
  <si>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</si>
  <si>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</si>
  <si>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</si>
  <si>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</si>
  <si>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</si>
  <si>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</si>
  <si>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</si>
  <si>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</si>
  <si>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</si>
  <si>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</si>
  <si>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</si>
  <si>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</si>
  <si>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</si>
  <si>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</si>
  <si>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</si>
  <si>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</si>
  <si>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</si>
  <si>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</si>
  <si>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</si>
  <si>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</si>
  <si>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</si>
  <si>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</si>
  <si>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</si>
  <si>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</si>
  <si>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</si>
  <si>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</si>
  <si>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</si>
  <si>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</si>
  <si>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</si>
  <si>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</si>
  <si>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</si>
  <si>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</si>
  <si>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not avail.</t>
  </si>
  <si>
    <t>GCVS 4 Eph.</t>
  </si>
  <si>
    <t>V0576 Aur / GSC 2420-0262</t>
  </si>
  <si>
    <t>EA</t>
  </si>
  <si>
    <t>IBVS 5644</t>
  </si>
  <si>
    <t>IBVS 5894</t>
  </si>
  <si>
    <t>I</t>
  </si>
  <si>
    <t>IBVS</t>
  </si>
  <si>
    <t>IBVS 5920</t>
  </si>
  <si>
    <t>II</t>
  </si>
  <si>
    <t>IBVS 5992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</si>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</sst>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61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3" borderId="0" xfId="0" applyFont="1" applyFill="1" applyAlignme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V0576 Aur --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1733.5</c:v>
                </c:pt>
                <c:pt idx="2">
                  <c:v>1882.5</c:v>
                </c:pt>
                <c:pt idx="3">
                  <c:v>2099.5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0.77289999999629799</c:v>
                </c:pt>
                <c:pt idx="2">
                  <c:v>0.82789999999658903</c:v>
                </c:pt>
                <c:pt idx="3">
                  <c:v>0.93419999999605352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5D-496D-BDC6-6F04C1E053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1733.5</c:v>
                </c:pt>
                <c:pt idx="2">
                  <c:v>1882.5</c:v>
                </c:pt>
                <c:pt idx="3">
                  <c:v>2099.5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5D-496D-BDC6-6F04C1E053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1733.5</c:v>
                </c:pt>
                <c:pt idx="2">
                  <c:v>1882.5</c:v>
                </c:pt>
                <c:pt idx="3">
                  <c:v>2099.5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5D-496D-BDC6-6F04C1E053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1733.5</c:v>
                </c:pt>
                <c:pt idx="2">
                  <c:v>1882.5</c:v>
                </c:pt>
                <c:pt idx="3">
                  <c:v>2099.5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5D-496D-BDC6-6F04C1E053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1733.5</c:v>
                </c:pt>
                <c:pt idx="2">
                  <c:v>1882.5</c:v>
                </c:pt>
                <c:pt idx="3">
                  <c:v>2099.5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5D-496D-BDC6-6F04C1E053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1733.5</c:v>
                </c:pt>
                <c:pt idx="2">
                  <c:v>1882.5</c:v>
                </c:pt>
                <c:pt idx="3">
                  <c:v>2099.5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5D-496D-BDC6-6F04C1E053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1733.5</c:v>
                </c:pt>
                <c:pt idx="2">
                  <c:v>1882.5</c:v>
                </c:pt>
                <c:pt idx="3">
                  <c:v>2099.5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5D-496D-BDC6-6F04C1E053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1733.5</c:v>
                </c:pt>
                <c:pt idx="2">
                  <c:v>1882.5</c:v>
                </c:pt>
                <c:pt idx="3">
                  <c:v>2099.5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-1.4252637219922537E-3</c:v>
                </c:pt>
                <c:pt idx="1">
                  <c:v>0.76873213002606977</c:v>
                </c:pt>
                <c:pt idx="2">
                  <c:v>0.83492967930121331</c:v>
                </c:pt>
                <c:pt idx="3">
                  <c:v>0.93133819066165713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5D-496D-BDC6-6F04C1E05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756128"/>
        <c:axId val="1"/>
      </c:scatterChart>
      <c:valAx>
        <c:axId val="67575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756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97937099967764"/>
          <c:w val="0.634586466165413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676275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5522A3-A9E9-7F3D-2C30-97552004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1"/>
      <c r="F1" s="31"/>
      <c r="G1" s="32" t="s">
        <v>38</v>
      </c>
      <c r="H1" s="33" t="s">
        <v>39</v>
      </c>
      <c r="I1" s="29" t="s">
        <v>35</v>
      </c>
      <c r="J1" s="29" t="s">
        <v>35</v>
      </c>
      <c r="K1" s="34">
        <v>51464.843000000001</v>
      </c>
      <c r="L1" s="34">
        <v>1.9614</v>
      </c>
    </row>
    <row r="2" spans="1:12" x14ac:dyDescent="0.2">
      <c r="A2" t="s">
        <v>23</v>
      </c>
      <c r="B2" t="s">
        <v>38</v>
      </c>
      <c r="C2" s="9"/>
    </row>
    <row r="3" spans="1:12" ht="13.5" thickBot="1" x14ac:dyDescent="0.25"/>
    <row r="4" spans="1:12" ht="14.25" thickTop="1" thickBot="1" x14ac:dyDescent="0.25">
      <c r="A4" s="28" t="s">
        <v>36</v>
      </c>
      <c r="C4" s="7" t="s">
        <v>35</v>
      </c>
      <c r="D4" s="8" t="s">
        <v>35</v>
      </c>
      <c r="F4" s="24" t="str">
        <f>"F"&amp;B9</f>
        <v>F22</v>
      </c>
      <c r="G4" s="25" t="str">
        <f>"G"&amp;B9</f>
        <v>G22</v>
      </c>
    </row>
    <row r="5" spans="1:12" ht="13.5" thickTop="1" x14ac:dyDescent="0.2">
      <c r="A5" s="10" t="s">
        <v>29</v>
      </c>
      <c r="B5" s="11"/>
      <c r="C5" s="12">
        <v>-9.5</v>
      </c>
      <c r="D5" s="11" t="s">
        <v>30</v>
      </c>
    </row>
    <row r="6" spans="1:12" x14ac:dyDescent="0.2">
      <c r="A6" s="4" t="s">
        <v>0</v>
      </c>
    </row>
    <row r="7" spans="1:12" x14ac:dyDescent="0.2">
      <c r="A7" t="s">
        <v>1</v>
      </c>
      <c r="C7">
        <v>51464.843000000001</v>
      </c>
    </row>
    <row r="8" spans="1:12" x14ac:dyDescent="0.2">
      <c r="A8" t="s">
        <v>2</v>
      </c>
      <c r="C8">
        <v>1.9614</v>
      </c>
      <c r="D8" s="30" t="s">
        <v>39</v>
      </c>
    </row>
    <row r="9" spans="1:12" x14ac:dyDescent="0.2">
      <c r="A9" s="26" t="s">
        <v>34</v>
      </c>
      <c r="B9" s="27">
        <v>22</v>
      </c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3">
        <f ca="1">INTERCEPT(INDIRECT($G$4):G992,INDIRECT($F$4):F992)</f>
        <v>-1.4252637219922537E-3</v>
      </c>
      <c r="D11" s="13"/>
      <c r="E11" s="11"/>
    </row>
    <row r="12" spans="1:12" x14ac:dyDescent="0.2">
      <c r="A12" s="11" t="s">
        <v>15</v>
      </c>
      <c r="B12" s="11"/>
      <c r="C12" s="23">
        <f ca="1">SLOPE(INDIRECT($G$4):G992,INDIRECT($F$4):F992)</f>
        <v>4.4427885419559391E-4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(C7+C11)+(C8+C12)*INT(MAX(F21:F3533))</f>
        <v>55582.75271605124</v>
      </c>
      <c r="E15" s="16" t="s">
        <v>46</v>
      </c>
      <c r="F15" s="12">
        <v>1</v>
      </c>
    </row>
    <row r="16" spans="1:12" x14ac:dyDescent="0.2">
      <c r="A16" s="18" t="s">
        <v>3</v>
      </c>
      <c r="B16" s="11"/>
      <c r="C16" s="19">
        <f ca="1">+C8+C12</f>
        <v>1.9618442788541957</v>
      </c>
      <c r="E16" s="16" t="s">
        <v>31</v>
      </c>
      <c r="F16" s="17">
        <f ca="1">NOW()+15018.5+$C$5/24</f>
        <v>60324.678017013888</v>
      </c>
    </row>
    <row r="17" spans="1:17" ht="13.5" thickBot="1" x14ac:dyDescent="0.25">
      <c r="A17" s="16" t="s">
        <v>28</v>
      </c>
      <c r="B17" s="11"/>
      <c r="C17" s="11">
        <f>COUNT(C21:C2191)</f>
        <v>4</v>
      </c>
      <c r="E17" s="16" t="s">
        <v>47</v>
      </c>
      <c r="F17" s="17">
        <f ca="1">ROUND(2*(F16-$C$7)/$C$8,0)/2+F15</f>
        <v>4518</v>
      </c>
    </row>
    <row r="18" spans="1:17" ht="14.25" thickTop="1" thickBot="1" x14ac:dyDescent="0.25">
      <c r="A18" s="18" t="s">
        <v>4</v>
      </c>
      <c r="B18" s="11"/>
      <c r="C18" s="21">
        <f ca="1">+C15</f>
        <v>55582.75271605124</v>
      </c>
      <c r="D18" s="22">
        <f ca="1">+C16</f>
        <v>1.9618442788541957</v>
      </c>
      <c r="E18" s="16" t="s">
        <v>32</v>
      </c>
      <c r="F18" s="25">
        <f ca="1">ROUND(2*(F16-$C$15)/$C$16,0)/2+F15</f>
        <v>2418</v>
      </c>
    </row>
    <row r="19" spans="1:17" ht="13.5" thickTop="1" x14ac:dyDescent="0.2">
      <c r="E19" s="16" t="s">
        <v>33</v>
      </c>
      <c r="F19" s="20">
        <f ca="1">+$C$15+$C$16*F18-15018.5-$C$5/24</f>
        <v>45308.388015654018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42</v>
      </c>
      <c r="I20" s="6" t="s">
        <v>48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s="30" t="s">
        <v>39</v>
      </c>
      <c r="C21" s="9">
        <f>K1</f>
        <v>51464.843000000001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-1.4252637219922537E-3</v>
      </c>
      <c r="Q21" s="2">
        <f>+C21-15018.5</f>
        <v>36446.343000000001</v>
      </c>
    </row>
    <row r="22" spans="1:17" x14ac:dyDescent="0.2">
      <c r="A22" s="35" t="s">
        <v>40</v>
      </c>
      <c r="B22" s="36" t="s">
        <v>41</v>
      </c>
      <c r="C22" s="35">
        <v>54865.702799999999</v>
      </c>
      <c r="D22" s="35">
        <v>1.1000000000000001E-3</v>
      </c>
      <c r="E22" s="39">
        <f>+(C22-C$7)/C$8-0.5</f>
        <v>1733.3940552666454</v>
      </c>
      <c r="F22">
        <f>ROUND(2*E22,0)/2</f>
        <v>1733.5</v>
      </c>
      <c r="G22">
        <f>+C22-(C$7+F22*C$8)</f>
        <v>0.77289999999629799</v>
      </c>
      <c r="H22">
        <f>+G22</f>
        <v>0.77289999999629799</v>
      </c>
      <c r="O22">
        <f ca="1">+C$11+C$12*$F22</f>
        <v>0.76873213002606977</v>
      </c>
      <c r="Q22" s="2">
        <f>+C22-15018.5</f>
        <v>39847.202799999999</v>
      </c>
    </row>
    <row r="23" spans="1:17" x14ac:dyDescent="0.2">
      <c r="A23" s="37" t="s">
        <v>43</v>
      </c>
      <c r="B23" s="38" t="s">
        <v>44</v>
      </c>
      <c r="C23" s="37">
        <v>55158.006399999998</v>
      </c>
      <c r="D23" s="37">
        <v>6.9999999999999999E-4</v>
      </c>
      <c r="E23" s="39">
        <f>+(C23-C$7)/C$8-0.5</f>
        <v>1882.4220964617098</v>
      </c>
      <c r="F23">
        <f>ROUND(2*E23,0)/2</f>
        <v>1882.5</v>
      </c>
      <c r="G23">
        <f>+C23-(C$7+F23*C$8)</f>
        <v>0.82789999999658903</v>
      </c>
      <c r="H23">
        <f>+G23</f>
        <v>0.82789999999658903</v>
      </c>
      <c r="O23">
        <f ca="1">+C$11+C$12*$F23</f>
        <v>0.83492967930121331</v>
      </c>
      <c r="Q23" s="2">
        <f>+C23-15018.5</f>
        <v>40139.506399999998</v>
      </c>
    </row>
    <row r="24" spans="1:17" x14ac:dyDescent="0.2">
      <c r="A24" s="40" t="s">
        <v>45</v>
      </c>
      <c r="B24" s="41" t="s">
        <v>41</v>
      </c>
      <c r="C24" s="40">
        <v>55583.736499999999</v>
      </c>
      <c r="D24" s="40">
        <v>5.0000000000000001E-4</v>
      </c>
      <c r="E24" s="39">
        <f>+(C24-C$7)/C$8-0.5</f>
        <v>2099.4762924441716</v>
      </c>
      <c r="F24">
        <f>ROUND(2*E24,0)/2</f>
        <v>2099.5</v>
      </c>
      <c r="G24">
        <f>+C24-(C$7+F24*C$8)</f>
        <v>0.93419999999605352</v>
      </c>
      <c r="H24">
        <f>+G24</f>
        <v>0.93419999999605352</v>
      </c>
      <c r="O24">
        <f ca="1">+C$11+C$12*$F24</f>
        <v>0.93133819066165713</v>
      </c>
      <c r="Q24" s="2">
        <f>+C24-15018.5</f>
        <v>40565.236499999999</v>
      </c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2024-01-15T03:16:20Z</dcterms:modified>
</cp:coreProperties>
</file>