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5691DDB-ACA8-4546-8908-DDC74F92DD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27" i="2" l="1"/>
  <c r="F27" i="2"/>
  <c r="G27" i="2"/>
  <c r="K27" i="2"/>
  <c r="Q27" i="2"/>
  <c r="E28" i="2"/>
  <c r="F28" i="2"/>
  <c r="G28" i="2"/>
  <c r="K28" i="2"/>
  <c r="Q28" i="2"/>
  <c r="E27" i="1"/>
  <c r="F27" i="1"/>
  <c r="G27" i="1"/>
  <c r="K27" i="1"/>
  <c r="E28" i="1"/>
  <c r="F28" i="1"/>
  <c r="G28" i="1"/>
  <c r="K28" i="1"/>
  <c r="Q27" i="1"/>
  <c r="Q28" i="1"/>
  <c r="C9" i="2"/>
  <c r="D9" i="2"/>
  <c r="F16" i="2"/>
  <c r="F17" i="2" s="1"/>
  <c r="C17" i="2"/>
  <c r="E21" i="2"/>
  <c r="F21" i="2"/>
  <c r="G21" i="2"/>
  <c r="H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6" i="1"/>
  <c r="F26" i="1"/>
  <c r="G26" i="1"/>
  <c r="K26" i="1"/>
  <c r="E21" i="1"/>
  <c r="F21" i="1"/>
  <c r="G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6" i="1"/>
  <c r="Q25" i="1"/>
  <c r="C9" i="1"/>
  <c r="D9" i="1"/>
  <c r="Q24" i="1"/>
  <c r="Q23" i="1"/>
  <c r="Q22" i="1"/>
  <c r="F16" i="1"/>
  <c r="F17" i="1" s="1"/>
  <c r="C17" i="1"/>
  <c r="Q21" i="1"/>
  <c r="H21" i="1"/>
  <c r="C12" i="2"/>
  <c r="C11" i="1"/>
  <c r="C11" i="2"/>
  <c r="C12" i="1"/>
  <c r="C16" i="1" l="1"/>
  <c r="D18" i="1" s="1"/>
  <c r="O23" i="2"/>
  <c r="O28" i="2"/>
  <c r="C15" i="2"/>
  <c r="O27" i="2"/>
  <c r="O22" i="2"/>
  <c r="O26" i="2"/>
  <c r="O21" i="2"/>
  <c r="O25" i="2"/>
  <c r="O24" i="2"/>
  <c r="O26" i="1"/>
  <c r="O24" i="1"/>
  <c r="O21" i="1"/>
  <c r="C15" i="1"/>
  <c r="O25" i="1"/>
  <c r="O28" i="1"/>
  <c r="O22" i="1"/>
  <c r="O23" i="1"/>
  <c r="O27" i="1"/>
  <c r="C16" i="2"/>
  <c r="D18" i="2" s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<sst xmlns="http://schemas.openxmlformats.org/spreadsheetml/2006/main" count="124" uniqueCount="52">
  <si>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</si>
  <si>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</si>
  <si>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</si>
  <si>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</si>
  <si>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</si>
  <si>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</si>
  <si>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</si>
  <si>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</si>
  <si>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</si>
  <si>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</si>
  <si>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</si>
  <si>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</si>
  <si>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</si>
  <si>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</si>
  <si>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</si>
  <si>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</si>
  <si>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</si>
  <si>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</si>
  <si>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</si>
  <si>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</si>
  <si>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</si>
  <si>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</si>
  <si>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</si>
  <si>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</si>
  <si>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</si>
  <si>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</si>
  <si>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</si>
  <si>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</si>
  <si>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</si>
  <si>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</si>
  <si>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</si>
  <si>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</si>
  <si>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</si>
  <si>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</si>
  <si>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</si>
  <si>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</si>
  <si>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</si>
  <si>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</si>
  <si>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</si>
  <si>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</si>
  <si>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</si>
  <si>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</si>
  <si>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V0607 Aur</t>
  </si>
  <si>
    <t>V0607 Aur / GSC na</t>
  </si>
  <si>
    <t>X-ray source</t>
  </si>
  <si>
    <t>IBVS 5974</t>
  </si>
  <si>
    <t>I</t>
  </si>
  <si>
    <t>OEJV 0160</t>
  </si>
  <si>
    <t>OEJV 0168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</si>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</sst>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22" fillId="0" borderId="0" xfId="42" applyFont="1" applyAlignment="1">
      <alignment horizontal="left"/>
    </xf>
    <xf numFmtId="0" fontId="22" fillId="0" borderId="0" xfId="42" applyFont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V607 Aur - O-C Diagr.</a:t>
            </a:r>
          </a:p>
        </c:rich>
      </c:tx>
      <c:layout>
        <c:manualLayout>
          <c:xMode val="edge"/>
          <c:yMode val="edge"/>
          <c:x val="0.3844014066486814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999883710097"/>
          <c:y val="0.14117667333506626"/>
          <c:w val="0.8398334402157687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A-43DF-BD55-766CA41EA2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A-43DF-BD55-766CA41EA2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CA-43DF-BD55-766CA41EA2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4.7200000000884756E-2</c:v>
                </c:pt>
                <c:pt idx="2">
                  <c:v>9.2509999994945247E-2</c:v>
                </c:pt>
                <c:pt idx="3">
                  <c:v>0.10506000000168569</c:v>
                </c:pt>
                <c:pt idx="4">
                  <c:v>0.11789999999746215</c:v>
                </c:pt>
                <c:pt idx="5">
                  <c:v>0.1649000002144021</c:v>
                </c:pt>
                <c:pt idx="6">
                  <c:v>0.16672999986622017</c:v>
                </c:pt>
                <c:pt idx="7">
                  <c:v>0.16724999992584344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CA-43DF-BD55-766CA41EA2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CA-43DF-BD55-766CA41EA2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CA-43DF-BD55-766CA41EA2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CA-43DF-BD55-766CA41EA2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7.6003182478465159E-4</c:v>
                </c:pt>
                <c:pt idx="1">
                  <c:v>4.6593366232860381E-2</c:v>
                </c:pt>
                <c:pt idx="2">
                  <c:v>9.1310907855720783E-2</c:v>
                </c:pt>
                <c:pt idx="3">
                  <c:v>0.10530123277803603</c:v>
                </c:pt>
                <c:pt idx="4">
                  <c:v>0.11834742534363063</c:v>
                </c:pt>
                <c:pt idx="5">
                  <c:v>0.16538238275116901</c:v>
                </c:pt>
                <c:pt idx="6">
                  <c:v>0.16684149639337367</c:v>
                </c:pt>
                <c:pt idx="7">
                  <c:v>0.16701315682186835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CA-43DF-BD55-766CA41EA2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CA-43DF-BD55-766CA41E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53880"/>
        <c:axId val="1"/>
      </c:scatterChart>
      <c:valAx>
        <c:axId val="68465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7717266539449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5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98343312935466"/>
          <c:y val="0.92353064690443099"/>
          <c:w val="0.6615603272432172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V607 Aur - O-C Diagr.</a:t>
            </a:r>
          </a:p>
        </c:rich>
      </c:tx>
      <c:layout>
        <c:manualLayout>
          <c:xMode val="edge"/>
          <c:yMode val="edge"/>
          <c:x val="0.3844014066486814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310212497695"/>
          <c:y val="0.14117667333506626"/>
          <c:w val="0.8231203369278927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09-4E15-80F5-CB30B3D2D98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09-4E15-80F5-CB30B3D2D98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09-4E15-80F5-CB30B3D2D98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1.3941732686362229E-3</c:v>
                </c:pt>
                <c:pt idx="2">
                  <c:v>2.013469667872414E-3</c:v>
                </c:pt>
                <c:pt idx="3">
                  <c:v>5.8154128782916814E-4</c:v>
                </c:pt>
                <c:pt idx="4">
                  <c:v>3.8317862345138565E-4</c:v>
                </c:pt>
                <c:pt idx="5">
                  <c:v>3.7645029078703374E-4</c:v>
                </c:pt>
                <c:pt idx="6">
                  <c:v>7.4821201269514859E-4</c:v>
                </c:pt>
                <c:pt idx="7">
                  <c:v>1.0966546687996015E-3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09-4E15-80F5-CB30B3D2D98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09-4E15-80F5-CB30B3D2D98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09-4E15-80F5-CB30B3D2D98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09-4E15-80F5-CB30B3D2D98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7.6003182206706957E-4</c:v>
                </c:pt>
                <c:pt idx="1">
                  <c:v>7.8753950542689486E-4</c:v>
                </c:pt>
                <c:pt idx="2">
                  <c:v>8.1437752608320394E-4</c:v>
                </c:pt>
                <c:pt idx="3">
                  <c:v>8.227740661349858E-4</c:v>
                </c:pt>
                <c:pt idx="4">
                  <c:v>8.3060396851456159E-4</c:v>
                </c:pt>
                <c:pt idx="5">
                  <c:v>8.5883282709355827E-4</c:v>
                </c:pt>
                <c:pt idx="6">
                  <c:v>8.5970853985969508E-4</c:v>
                </c:pt>
                <c:pt idx="7">
                  <c:v>8.5981156489100532E-4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09-4E15-80F5-CB30B3D2D98E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534</c:v>
                </c:pt>
                <c:pt idx="2">
                  <c:v>1055</c:v>
                </c:pt>
                <c:pt idx="3">
                  <c:v>1218</c:v>
                </c:pt>
                <c:pt idx="4">
                  <c:v>1370</c:v>
                </c:pt>
                <c:pt idx="5">
                  <c:v>1918</c:v>
                </c:pt>
                <c:pt idx="6">
                  <c:v>1935</c:v>
                </c:pt>
                <c:pt idx="7">
                  <c:v>1937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09-4E15-80F5-CB30B3D2D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4320"/>
        <c:axId val="1"/>
      </c:scatterChart>
      <c:valAx>
        <c:axId val="68466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337186263973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6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094722143019029"/>
          <c:y val="0.92353064690443099"/>
          <c:w val="0.90250754867340754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36FE00D-06BF-F30E-525E-DD32C0622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3DCA6C-61FD-44C0-6D86-742D1670C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  <c r="E1" s="29" t="s">
        <v>42</v>
      </c>
      <c r="F1" t="s">
        <v>17</v>
      </c>
    </row>
    <row r="2" spans="1:6">
      <c r="A2" t="s">
        <v>27</v>
      </c>
      <c r="B2" t="s">
        <v>44</v>
      </c>
      <c r="C2" s="3"/>
      <c r="D2" s="3"/>
      <c r="E2">
        <v>0</v>
      </c>
    </row>
    <row r="3" spans="1:6" ht="13.5" thickBot="1"/>
    <row r="4" spans="1:6" ht="13.5" thickBot="1">
      <c r="A4" s="5" t="s">
        <v>4</v>
      </c>
      <c r="C4" s="28">
        <v>54175.868000000002</v>
      </c>
      <c r="D4" s="30">
        <v>2.0668000000000002</v>
      </c>
    </row>
    <row r="5" spans="1:6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48">
        <v>54175.868000000002</v>
      </c>
      <c r="D7" s="27"/>
    </row>
    <row r="8" spans="1:6">
      <c r="A8" t="s">
        <v>7</v>
      </c>
      <c r="C8" s="48">
        <v>2.0668000000000002</v>
      </c>
      <c r="D8" s="27"/>
    </row>
    <row r="9" spans="1:6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7.6003182478465159E-4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8.583021424733283E-5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58179.426613156829</v>
      </c>
      <c r="E15" s="14" t="s">
        <v>39</v>
      </c>
      <c r="F15" s="11">
        <v>1</v>
      </c>
    </row>
    <row r="16" spans="1:6">
      <c r="A16" s="16" t="s">
        <v>8</v>
      </c>
      <c r="B16" s="10"/>
      <c r="C16" s="17">
        <f ca="1">+C8+C12</f>
        <v>2.0668858302142477</v>
      </c>
      <c r="E16" s="14" t="s">
        <v>34</v>
      </c>
      <c r="F16" s="15">
        <f ca="1">NOW()+15018.5+$C$5/24</f>
        <v>60324.686329861106</v>
      </c>
    </row>
    <row r="17" spans="1:21" ht="13.5" thickBot="1">
      <c r="A17" s="14" t="s">
        <v>31</v>
      </c>
      <c r="B17" s="10"/>
      <c r="C17" s="10">
        <f>COUNT(C21:C2191)</f>
        <v>8</v>
      </c>
      <c r="E17" s="14" t="s">
        <v>40</v>
      </c>
      <c r="F17" s="15">
        <f ca="1">ROUND(2*(F16-$C$7)/$C$8,0)/2+F15</f>
        <v>2976</v>
      </c>
    </row>
    <row r="18" spans="1:21" ht="14.25" thickTop="1" thickBot="1">
      <c r="A18" s="16" t="s">
        <v>9</v>
      </c>
      <c r="B18" s="10"/>
      <c r="C18" s="19">
        <f ca="1">+C15</f>
        <v>58179.426613156829</v>
      </c>
      <c r="D18" s="20">
        <f ca="1">+C16</f>
        <v>2.0668858302142477</v>
      </c>
      <c r="E18" s="14" t="s">
        <v>35</v>
      </c>
      <c r="F18" s="23">
        <f ca="1">ROUND(2*(F16-$C$15)/$C$16,0)/2+F15</f>
        <v>1039</v>
      </c>
    </row>
    <row r="19" spans="1:21" ht="13.5" thickTop="1">
      <c r="E19" s="14" t="s">
        <v>36</v>
      </c>
      <c r="F19" s="18">
        <f ca="1">+$C$15+$C$16*F18-15018.5-$C$5/24</f>
        <v>45308.816824082765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38</v>
      </c>
    </row>
    <row r="21" spans="1:21">
      <c r="A21" s="31" t="s">
        <v>41</v>
      </c>
      <c r="B21" s="31"/>
      <c r="C21" s="32">
        <v>54175.868000000002</v>
      </c>
      <c r="D21" s="32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7.6003182478465159E-4</v>
      </c>
      <c r="Q21" s="2">
        <f t="shared" ref="Q21:Q26" si="4">+C21-15018.5</f>
        <v>39157.368000000002</v>
      </c>
    </row>
    <row r="22" spans="1:21">
      <c r="A22" s="33" t="s">
        <v>45</v>
      </c>
      <c r="B22" s="34" t="s">
        <v>46</v>
      </c>
      <c r="C22" s="33">
        <v>55279.5864</v>
      </c>
      <c r="D22" s="33">
        <v>1E-4</v>
      </c>
      <c r="E22">
        <f t="shared" si="0"/>
        <v>534.02283723630626</v>
      </c>
      <c r="F22">
        <f t="shared" si="1"/>
        <v>534</v>
      </c>
      <c r="G22">
        <f t="shared" si="2"/>
        <v>4.7200000000884756E-2</v>
      </c>
      <c r="K22">
        <f t="shared" ref="K22:K28" si="5">+G22</f>
        <v>4.7200000000884756E-2</v>
      </c>
      <c r="O22">
        <f t="shared" ca="1" si="3"/>
        <v>4.6593366232860381E-2</v>
      </c>
      <c r="Q22" s="2">
        <f t="shared" si="4"/>
        <v>40261.0864</v>
      </c>
    </row>
    <row r="23" spans="1:21">
      <c r="A23" s="37" t="s">
        <v>47</v>
      </c>
      <c r="B23" s="38" t="s">
        <v>46</v>
      </c>
      <c r="C23" s="32">
        <v>56356.434509999999</v>
      </c>
      <c r="D23" s="32">
        <v>1E-4</v>
      </c>
      <c r="E23">
        <f t="shared" si="0"/>
        <v>1055.0447600154812</v>
      </c>
      <c r="F23">
        <f t="shared" si="1"/>
        <v>1055</v>
      </c>
      <c r="G23">
        <f t="shared" si="2"/>
        <v>9.2509999994945247E-2</v>
      </c>
      <c r="K23">
        <f t="shared" si="5"/>
        <v>9.2509999994945247E-2</v>
      </c>
      <c r="O23">
        <f t="shared" ca="1" si="3"/>
        <v>9.1310907855720783E-2</v>
      </c>
      <c r="Q23" s="2">
        <f t="shared" si="4"/>
        <v>41337.934509999999</v>
      </c>
    </row>
    <row r="24" spans="1:21">
      <c r="A24" s="32" t="s">
        <v>48</v>
      </c>
      <c r="B24" s="38" t="s">
        <v>46</v>
      </c>
      <c r="C24" s="39">
        <v>56693.335460000002</v>
      </c>
      <c r="D24" s="32">
        <v>1E-4</v>
      </c>
      <c r="E24">
        <f t="shared" si="0"/>
        <v>1218.0508322043738</v>
      </c>
      <c r="F24">
        <f t="shared" si="1"/>
        <v>1218</v>
      </c>
      <c r="G24">
        <f t="shared" si="2"/>
        <v>0.10506000000168569</v>
      </c>
      <c r="K24">
        <f t="shared" si="5"/>
        <v>0.10506000000168569</v>
      </c>
      <c r="O24">
        <f t="shared" ca="1" si="3"/>
        <v>0.10530123277803603</v>
      </c>
      <c r="Q24" s="2">
        <f t="shared" si="4"/>
        <v>41674.835460000002</v>
      </c>
    </row>
    <row r="25" spans="1:21">
      <c r="A25" s="40" t="s">
        <v>50</v>
      </c>
      <c r="B25" s="41" t="s">
        <v>46</v>
      </c>
      <c r="C25" s="42">
        <v>57007.501900000003</v>
      </c>
      <c r="D25" s="42">
        <v>0</v>
      </c>
      <c r="E25">
        <f t="shared" si="0"/>
        <v>1370.0570447067932</v>
      </c>
      <c r="F25">
        <f t="shared" si="1"/>
        <v>1370</v>
      </c>
      <c r="G25">
        <f t="shared" si="2"/>
        <v>0.11789999999746215</v>
      </c>
      <c r="K25">
        <f t="shared" si="5"/>
        <v>0.11789999999746215</v>
      </c>
      <c r="O25">
        <f t="shared" ca="1" si="3"/>
        <v>0.11834742534363063</v>
      </c>
      <c r="Q25" s="2">
        <f t="shared" si="4"/>
        <v>41989.001900000003</v>
      </c>
    </row>
    <row r="26" spans="1:21">
      <c r="A26" s="36" t="s">
        <v>0</v>
      </c>
      <c r="B26" s="35" t="s">
        <v>46</v>
      </c>
      <c r="C26" s="36">
        <v>58140.155300000217</v>
      </c>
      <c r="D26" s="36" t="s">
        <v>17</v>
      </c>
      <c r="E26">
        <f t="shared" si="0"/>
        <v>1918.0797851752536</v>
      </c>
      <c r="F26">
        <f t="shared" si="1"/>
        <v>1918</v>
      </c>
      <c r="G26">
        <f t="shared" si="2"/>
        <v>0.1649000002144021</v>
      </c>
      <c r="K26">
        <f t="shared" si="5"/>
        <v>0.1649000002144021</v>
      </c>
      <c r="O26">
        <f t="shared" ca="1" si="3"/>
        <v>0.16538238275116901</v>
      </c>
      <c r="Q26" s="2">
        <f t="shared" si="4"/>
        <v>43121.655300000217</v>
      </c>
    </row>
    <row r="27" spans="1:21">
      <c r="A27" s="45" t="s">
        <v>51</v>
      </c>
      <c r="B27" s="46" t="s">
        <v>46</v>
      </c>
      <c r="C27" s="47">
        <v>58175.29272999987</v>
      </c>
      <c r="D27" s="47">
        <v>1E-4</v>
      </c>
      <c r="E27">
        <f>+(C27-C$7)/C$8</f>
        <v>1935.0806706018325</v>
      </c>
      <c r="F27">
        <f>ROUND(2*E27,0)/2</f>
        <v>1935</v>
      </c>
      <c r="G27">
        <f>+C27-(C$7+F27*C$8)</f>
        <v>0.16672999986622017</v>
      </c>
      <c r="K27">
        <f t="shared" si="5"/>
        <v>0.16672999986622017</v>
      </c>
      <c r="O27">
        <f ca="1">+C$11+C$12*$F27</f>
        <v>0.16684149639337367</v>
      </c>
      <c r="Q27" s="2">
        <f>+C27-15018.5</f>
        <v>43156.79272999987</v>
      </c>
    </row>
    <row r="28" spans="1:21">
      <c r="A28" s="45" t="s">
        <v>51</v>
      </c>
      <c r="B28" s="46" t="s">
        <v>46</v>
      </c>
      <c r="C28" s="47">
        <v>58179.426849999931</v>
      </c>
      <c r="D28" s="47">
        <v>2.0000000000000001E-4</v>
      </c>
      <c r="E28">
        <f>+(C28-C$7)/C$8</f>
        <v>1937.080922198533</v>
      </c>
      <c r="F28">
        <f>ROUND(2*E28,0)/2</f>
        <v>1937</v>
      </c>
      <c r="G28">
        <f>+C28-(C$7+F28*C$8)</f>
        <v>0.16724999992584344</v>
      </c>
      <c r="K28">
        <f t="shared" si="5"/>
        <v>0.16724999992584344</v>
      </c>
      <c r="O28">
        <f ca="1">+C$11+C$12*$F28</f>
        <v>0.16701315682186835</v>
      </c>
      <c r="Q28" s="2">
        <f>+C28-15018.5</f>
        <v>43160.926849999931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7:D28" name="Range1"/>
  </protectedRanges>
  <phoneticPr fontId="8" type="noConversion"/>
  <hyperlinks>
    <hyperlink ref="H3103" r:id="rId1" display="http://vsolj.cetus-net.org/bulletin.html"/>
    <hyperlink ref="H64851" r:id="rId2" display="http://vsolj.cetus-net.org/bulletin.html"/>
    <hyperlink ref="H64844" r:id="rId3" display="https://www.aavso.org/ejaavso"/>
    <hyperlink ref="I64851" r:id="rId4" display="http://vsolj.cetus-net.org/bulletin.html"/>
    <hyperlink ref="AQ58502" r:id="rId5" display="http://cdsbib.u-strasbg.fr/cgi-bin/cdsbib?1990RMxAA..21..381G"/>
    <hyperlink ref="H64848" r:id="rId6" display="https://www.aavso.org/ejaavso"/>
    <hyperlink ref="AP5866" r:id="rId7" display="http://cdsbib.u-strasbg.fr/cgi-bin/cdsbib?1990RMxAA..21..381G"/>
    <hyperlink ref="AP5869" r:id="rId8" display="http://cdsbib.u-strasbg.fr/cgi-bin/cdsbib?1990RMxAA..21..381G"/>
    <hyperlink ref="AP5867" r:id="rId9" display="http://cdsbib.u-strasbg.fr/cgi-bin/cdsbib?1990RMxAA..21..381G"/>
    <hyperlink ref="AP5851" r:id="rId10" display="http://cdsbib.u-strasbg.fr/cgi-bin/cdsbib?1990RMxAA..21..381G"/>
    <hyperlink ref="AQ6080" r:id="rId11" display="http://cdsbib.u-strasbg.fr/cgi-bin/cdsbib?1990RMxAA..21..381G"/>
    <hyperlink ref="AQ6084" r:id="rId12" display="http://cdsbib.u-strasbg.fr/cgi-bin/cdsbib?1990RMxAA..21..381G"/>
    <hyperlink ref="AQ228" r:id="rId13" display="http://cdsbib.u-strasbg.fr/cgi-bin/cdsbib?1990RMxAA..21..381G"/>
    <hyperlink ref="I2972" r:id="rId14" display="http://vsolj.cetus-net.org/bulletin.html"/>
    <hyperlink ref="H2972" r:id="rId15" display="http://vsolj.cetus-net.org/bulletin.html"/>
    <hyperlink ref="AQ889" r:id="rId16" display="http://cdsbib.u-strasbg.fr/cgi-bin/cdsbib?1990RMxAA..21..381G"/>
    <hyperlink ref="AQ888" r:id="rId17" display="http://cdsbib.u-strasbg.fr/cgi-bin/cdsbib?1990RMxAA..21..381G"/>
    <hyperlink ref="AP4142" r:id="rId18" display="http://cdsbib.u-strasbg.fr/cgi-bin/cdsbib?1990RMxAA..21..381G"/>
    <hyperlink ref="AP4160" r:id="rId19" display="http://cdsbib.u-strasbg.fr/cgi-bin/cdsbib?1990RMxAA..21..381G"/>
    <hyperlink ref="AP4161" r:id="rId20" display="http://cdsbib.u-strasbg.fr/cgi-bin/cdsbib?1990RMxAA..21..381G"/>
    <hyperlink ref="AP415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O28" sqref="O2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  <c r="E1" s="29" t="s">
        <v>42</v>
      </c>
      <c r="F1" t="s">
        <v>17</v>
      </c>
    </row>
    <row r="2" spans="1:6">
      <c r="A2" t="s">
        <v>27</v>
      </c>
      <c r="B2" t="s">
        <v>44</v>
      </c>
      <c r="C2" s="3"/>
      <c r="D2" s="3"/>
      <c r="E2">
        <v>0</v>
      </c>
    </row>
    <row r="3" spans="1:6" ht="13.5" thickBot="1"/>
    <row r="4" spans="1:6" ht="13.5" thickBot="1">
      <c r="A4" s="5" t="s">
        <v>4</v>
      </c>
      <c r="C4" s="28">
        <v>54175.868000000002</v>
      </c>
      <c r="D4" s="30">
        <v>2.0668000000000002</v>
      </c>
    </row>
    <row r="5" spans="1:6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8">
        <v>54175.868000000002</v>
      </c>
      <c r="D7" s="27"/>
    </row>
    <row r="8" spans="1:6">
      <c r="A8" t="s">
        <v>7</v>
      </c>
      <c r="C8" s="8">
        <v>2.0668857787017343</v>
      </c>
      <c r="D8" s="27"/>
    </row>
    <row r="9" spans="1:6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7.6003182206706957E-4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5.1512515655103626E-8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58179.426613156822</v>
      </c>
      <c r="E15" s="14" t="s">
        <v>39</v>
      </c>
      <c r="F15" s="11">
        <v>1</v>
      </c>
    </row>
    <row r="16" spans="1:6">
      <c r="A16" s="16" t="s">
        <v>8</v>
      </c>
      <c r="B16" s="10"/>
      <c r="C16" s="17">
        <f ca="1">+C8+C12</f>
        <v>2.0668858302142499</v>
      </c>
      <c r="E16" s="14" t="s">
        <v>34</v>
      </c>
      <c r="F16" s="15">
        <f ca="1">NOW()+15018.5+$C$5/24</f>
        <v>60324.686329861106</v>
      </c>
    </row>
    <row r="17" spans="1:21" ht="13.5" thickBot="1">
      <c r="A17" s="14" t="s">
        <v>31</v>
      </c>
      <c r="B17" s="10"/>
      <c r="C17" s="10">
        <f>COUNT(C21:C2191)</f>
        <v>8</v>
      </c>
      <c r="E17" s="14" t="s">
        <v>40</v>
      </c>
      <c r="F17" s="15">
        <f ca="1">ROUND(2*(F16-$C$7)/$C$8,0)/2+F15</f>
        <v>2976</v>
      </c>
    </row>
    <row r="18" spans="1:21" ht="14.25" thickTop="1" thickBot="1">
      <c r="A18" s="16" t="s">
        <v>9</v>
      </c>
      <c r="B18" s="10"/>
      <c r="C18" s="19">
        <f ca="1">+C15</f>
        <v>58179.426613156822</v>
      </c>
      <c r="D18" s="20">
        <f ca="1">+C16</f>
        <v>2.0668858302142499</v>
      </c>
      <c r="E18" s="14" t="s">
        <v>35</v>
      </c>
      <c r="F18" s="23">
        <f ca="1">ROUND(2*(F16-$C$15)/$C$16,0)/2+F15</f>
        <v>1039</v>
      </c>
    </row>
    <row r="19" spans="1:21" ht="13.5" thickTop="1">
      <c r="E19" s="14" t="s">
        <v>36</v>
      </c>
      <c r="F19" s="18">
        <f ca="1">+$C$15+$C$16*F18-15018.5-$C$5/24</f>
        <v>45308.816824082765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38</v>
      </c>
    </row>
    <row r="21" spans="1:21">
      <c r="A21" s="31" t="s">
        <v>41</v>
      </c>
      <c r="B21" s="31"/>
      <c r="C21" s="32">
        <v>54175.868000000002</v>
      </c>
      <c r="D21" s="32" t="s">
        <v>17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7.6003182206706957E-4</v>
      </c>
      <c r="Q21" s="2">
        <f t="shared" ref="Q21:Q26" si="4">+C21-15018.5</f>
        <v>39157.368000000002</v>
      </c>
    </row>
    <row r="22" spans="1:21">
      <c r="A22" s="33" t="s">
        <v>45</v>
      </c>
      <c r="B22" s="34" t="s">
        <v>46</v>
      </c>
      <c r="C22" s="33">
        <v>55279.5864</v>
      </c>
      <c r="D22" s="33">
        <v>1E-4</v>
      </c>
      <c r="E22">
        <f t="shared" si="0"/>
        <v>534.00067452845542</v>
      </c>
      <c r="F22">
        <f t="shared" si="1"/>
        <v>534</v>
      </c>
      <c r="G22">
        <f t="shared" si="2"/>
        <v>1.3941732686362229E-3</v>
      </c>
      <c r="K22">
        <f t="shared" ref="K22:K28" si="5">+G22</f>
        <v>1.3941732686362229E-3</v>
      </c>
      <c r="O22">
        <f t="shared" ca="1" si="3"/>
        <v>7.8753950542689486E-4</v>
      </c>
      <c r="Q22" s="2">
        <f t="shared" si="4"/>
        <v>40261.0864</v>
      </c>
    </row>
    <row r="23" spans="1:21">
      <c r="A23" s="37" t="s">
        <v>47</v>
      </c>
      <c r="B23" s="38" t="s">
        <v>46</v>
      </c>
      <c r="C23" s="32">
        <v>56356.434509999999</v>
      </c>
      <c r="D23" s="32">
        <v>1E-4</v>
      </c>
      <c r="E23">
        <f t="shared" si="0"/>
        <v>1055.0009741562344</v>
      </c>
      <c r="F23">
        <f t="shared" si="1"/>
        <v>1055</v>
      </c>
      <c r="G23">
        <f t="shared" si="2"/>
        <v>2.013469667872414E-3</v>
      </c>
      <c r="K23">
        <f t="shared" si="5"/>
        <v>2.013469667872414E-3</v>
      </c>
      <c r="O23">
        <f t="shared" ca="1" si="3"/>
        <v>8.1437752608320394E-4</v>
      </c>
      <c r="Q23" s="2">
        <f t="shared" si="4"/>
        <v>41337.934509999999</v>
      </c>
    </row>
    <row r="24" spans="1:21">
      <c r="A24" s="32" t="s">
        <v>48</v>
      </c>
      <c r="B24" s="38" t="s">
        <v>46</v>
      </c>
      <c r="C24" s="39">
        <v>56693.335460000002</v>
      </c>
      <c r="D24" s="32">
        <v>1E-4</v>
      </c>
      <c r="E24">
        <f t="shared" si="0"/>
        <v>1218.0002813611152</v>
      </c>
      <c r="F24">
        <f t="shared" si="1"/>
        <v>1218</v>
      </c>
      <c r="G24">
        <f t="shared" si="2"/>
        <v>5.8154128782916814E-4</v>
      </c>
      <c r="K24">
        <f t="shared" si="5"/>
        <v>5.8154128782916814E-4</v>
      </c>
      <c r="O24">
        <f t="shared" ca="1" si="3"/>
        <v>8.227740661349858E-4</v>
      </c>
      <c r="Q24" s="2">
        <f t="shared" si="4"/>
        <v>41674.835460000002</v>
      </c>
    </row>
    <row r="25" spans="1:21">
      <c r="A25" s="40" t="s">
        <v>50</v>
      </c>
      <c r="B25" s="41" t="s">
        <v>46</v>
      </c>
      <c r="C25" s="42">
        <v>57007.501900000003</v>
      </c>
      <c r="D25" s="42">
        <v>0</v>
      </c>
      <c r="E25">
        <f t="shared" si="0"/>
        <v>1370.0001853893566</v>
      </c>
      <c r="F25">
        <f t="shared" si="1"/>
        <v>1370</v>
      </c>
      <c r="G25">
        <f t="shared" si="2"/>
        <v>3.8317862345138565E-4</v>
      </c>
      <c r="K25">
        <f t="shared" si="5"/>
        <v>3.8317862345138565E-4</v>
      </c>
      <c r="O25">
        <f t="shared" ca="1" si="3"/>
        <v>8.3060396851456159E-4</v>
      </c>
      <c r="Q25" s="2">
        <f t="shared" si="4"/>
        <v>41989.001900000003</v>
      </c>
    </row>
    <row r="26" spans="1:21">
      <c r="A26" s="43" t="s">
        <v>0</v>
      </c>
      <c r="B26" s="44" t="s">
        <v>46</v>
      </c>
      <c r="C26" s="43">
        <v>58140.155300000217</v>
      </c>
      <c r="D26" s="43" t="s">
        <v>17</v>
      </c>
      <c r="E26">
        <f t="shared" si="0"/>
        <v>1918.000182134055</v>
      </c>
      <c r="F26">
        <f t="shared" si="1"/>
        <v>1918</v>
      </c>
      <c r="G26">
        <f t="shared" si="2"/>
        <v>3.7645029078703374E-4</v>
      </c>
      <c r="K26">
        <f t="shared" si="5"/>
        <v>3.7645029078703374E-4</v>
      </c>
      <c r="O26">
        <f t="shared" ca="1" si="3"/>
        <v>8.5883282709355827E-4</v>
      </c>
      <c r="Q26" s="2">
        <f t="shared" si="4"/>
        <v>43121.655300000217</v>
      </c>
    </row>
    <row r="27" spans="1:21">
      <c r="A27" s="45" t="s">
        <v>51</v>
      </c>
      <c r="B27" s="46" t="s">
        <v>46</v>
      </c>
      <c r="C27" s="47">
        <v>58175.29272999987</v>
      </c>
      <c r="D27" s="47">
        <v>1E-4</v>
      </c>
      <c r="E27">
        <f>+(C27-C$7)/C$8</f>
        <v>1935.0003619996903</v>
      </c>
      <c r="F27">
        <f t="shared" si="1"/>
        <v>1935</v>
      </c>
      <c r="G27">
        <f>+C27-(C$7+F27*C$8)</f>
        <v>7.4821201269514859E-4</v>
      </c>
      <c r="K27">
        <f t="shared" si="5"/>
        <v>7.4821201269514859E-4</v>
      </c>
      <c r="O27">
        <f ca="1">+C$11+C$12*$F27</f>
        <v>8.5970853985969508E-4</v>
      </c>
      <c r="Q27" s="2">
        <f>+C27-15018.5</f>
        <v>43156.79272999987</v>
      </c>
    </row>
    <row r="28" spans="1:21">
      <c r="A28" s="45" t="s">
        <v>51</v>
      </c>
      <c r="B28" s="46" t="s">
        <v>46</v>
      </c>
      <c r="C28" s="47">
        <v>58179.426849999931</v>
      </c>
      <c r="D28" s="47">
        <v>2.0000000000000001E-4</v>
      </c>
      <c r="E28">
        <f>+(C28-C$7)/C$8</f>
        <v>1937.0005305831025</v>
      </c>
      <c r="F28">
        <f t="shared" si="1"/>
        <v>1937</v>
      </c>
      <c r="G28">
        <f>+C28-(C$7+F28*C$8)</f>
        <v>1.0966546687996015E-3</v>
      </c>
      <c r="K28">
        <f t="shared" si="5"/>
        <v>1.0966546687996015E-3</v>
      </c>
      <c r="O28">
        <f ca="1">+C$11+C$12*$F28</f>
        <v>8.5981156489100532E-4</v>
      </c>
      <c r="Q28" s="2">
        <f>+C28-15018.5</f>
        <v>43160.926849999931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/>
  <protectedRanges>
    <protectedRange sqref="A27:D28" name="Range1"/>
  </protectedRanges>
  <phoneticPr fontId="8" type="noConversion"/>
  <hyperlinks>
    <hyperlink ref="H3103" r:id="rId1" display="http://vsolj.cetus-net.org/bulletin.html"/>
    <hyperlink ref="H64851" r:id="rId2" display="http://vsolj.cetus-net.org/bulletin.html"/>
    <hyperlink ref="H64844" r:id="rId3" display="https://www.aavso.org/ejaavso"/>
    <hyperlink ref="I64851" r:id="rId4" display="http://vsolj.cetus-net.org/bulletin.html"/>
    <hyperlink ref="AQ58502" r:id="rId5" display="http://cdsbib.u-strasbg.fr/cgi-bin/cdsbib?1990RMxAA..21..381G"/>
    <hyperlink ref="H64848" r:id="rId6" display="https://www.aavso.org/ejaavso"/>
    <hyperlink ref="AP5866" r:id="rId7" display="http://cdsbib.u-strasbg.fr/cgi-bin/cdsbib?1990RMxAA..21..381G"/>
    <hyperlink ref="AP5869" r:id="rId8" display="http://cdsbib.u-strasbg.fr/cgi-bin/cdsbib?1990RMxAA..21..381G"/>
    <hyperlink ref="AP5867" r:id="rId9" display="http://cdsbib.u-strasbg.fr/cgi-bin/cdsbib?1990RMxAA..21..381G"/>
    <hyperlink ref="AP5851" r:id="rId10" display="http://cdsbib.u-strasbg.fr/cgi-bin/cdsbib?1990RMxAA..21..381G"/>
    <hyperlink ref="AQ6080" r:id="rId11" display="http://cdsbib.u-strasbg.fr/cgi-bin/cdsbib?1990RMxAA..21..381G"/>
    <hyperlink ref="AQ6084" r:id="rId12" display="http://cdsbib.u-strasbg.fr/cgi-bin/cdsbib?1990RMxAA..21..381G"/>
    <hyperlink ref="AQ228" r:id="rId13" display="http://cdsbib.u-strasbg.fr/cgi-bin/cdsbib?1990RMxAA..21..381G"/>
    <hyperlink ref="I2972" r:id="rId14" display="http://vsolj.cetus-net.org/bulletin.html"/>
    <hyperlink ref="H2972" r:id="rId15" display="http://vsolj.cetus-net.org/bulletin.html"/>
    <hyperlink ref="AQ889" r:id="rId16" display="http://cdsbib.u-strasbg.fr/cgi-bin/cdsbib?1990RMxAA..21..381G"/>
    <hyperlink ref="AQ888" r:id="rId17" display="http://cdsbib.u-strasbg.fr/cgi-bin/cdsbib?1990RMxAA..21..381G"/>
    <hyperlink ref="AP4142" r:id="rId18" display="http://cdsbib.u-strasbg.fr/cgi-bin/cdsbib?1990RMxAA..21..381G"/>
    <hyperlink ref="AP4160" r:id="rId19" display="http://cdsbib.u-strasbg.fr/cgi-bin/cdsbib?1990RMxAA..21..381G"/>
    <hyperlink ref="AP4161" r:id="rId20" display="http://cdsbib.u-strasbg.fr/cgi-bin/cdsbib?1990RMxAA..21..381G"/>
    <hyperlink ref="AP415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2024-01-15T03:28:18Z</dcterms:modified>
</cp:coreProperties>
</file>