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B32BFE6-8A84-4837-812E-73D946431BC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Q25" i="1"/>
  <c r="E24" i="1"/>
  <c r="F24" i="1"/>
  <c r="G24" i="1"/>
  <c r="K24" i="1"/>
  <c r="Q24" i="1"/>
  <c r="E26" i="1"/>
  <c r="F26" i="1"/>
  <c r="G26" i="1"/>
  <c r="K26" i="1"/>
  <c r="Q26" i="1"/>
  <c r="E28" i="1"/>
  <c r="F28" i="1"/>
  <c r="G28" i="1"/>
  <c r="K28" i="1"/>
  <c r="D9" i="1"/>
  <c r="C9" i="1"/>
  <c r="Q28" i="1"/>
  <c r="Q27" i="1"/>
  <c r="E23" i="1"/>
  <c r="F23" i="1"/>
  <c r="G23" i="1"/>
  <c r="J23" i="1"/>
  <c r="E27" i="1"/>
  <c r="F27" i="1"/>
  <c r="G27" i="1"/>
  <c r="J27" i="1"/>
  <c r="E21" i="1"/>
  <c r="F21" i="1"/>
  <c r="G21" i="1"/>
  <c r="I21" i="1"/>
  <c r="Q23" i="1"/>
  <c r="F16" i="1"/>
  <c r="F17" i="1" s="1"/>
  <c r="C17" i="1"/>
  <c r="E22" i="1"/>
  <c r="F22" i="1"/>
  <c r="G22" i="1"/>
  <c r="K22" i="1"/>
  <c r="Q22" i="1"/>
  <c r="Q21" i="1"/>
  <c r="C11" i="1"/>
  <c r="C12" i="1"/>
  <c r="C16" i="1" l="1"/>
  <c r="D18" i="1" s="1"/>
  <c r="O21" i="1"/>
  <c r="O23" i="1"/>
  <c r="O24" i="1"/>
  <c r="O28" i="1"/>
  <c r="O27" i="1"/>
  <c r="O26" i="1"/>
  <c r="O25" i="1"/>
  <c r="C15" i="1"/>
  <c r="F18" i="1" s="1"/>
  <c r="O22" i="1"/>
  <c r="F19" i="1" l="1"/>
  <c r="C18" i="1"/>
</calcChain>
</file>

<file path=xl/sharedStrings.xml><?xml version="1.0" encoding="utf-8"?>
<sst xmlns="http://schemas.openxmlformats.org/spreadsheetml/2006/main" count="60" uniqueCount="51">
  <si>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</si>
  <si>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</si>
  <si>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</si>
  <si>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</si>
  <si>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</si>
  <si>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</si>
  <si>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</si>
  <si>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</si>
  <si>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</si>
  <si>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</si>
  <si>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</si>
  <si>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</si>
  <si>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</si>
  <si>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</si>
  <si>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</si>
  <si>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</si>
  <si>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</si>
  <si>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</si>
  <si>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</si>
  <si>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</si>
  <si>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</si>
  <si>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</si>
  <si>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</si>
  <si>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</si>
  <si>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</si>
  <si>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</si>
  <si>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</si>
  <si>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</si>
  <si>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</si>
  <si>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</si>
  <si>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</si>
  <si>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</si>
  <si>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</si>
  <si>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</si>
  <si>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</si>
  <si>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</si>
  <si>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</si>
  <si>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</si>
  <si>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Aur</t>
  </si>
  <si>
    <t>IBVS 5570</t>
  </si>
  <si>
    <t>not avail.</t>
  </si>
  <si>
    <t>IBVS 5966</t>
  </si>
  <si>
    <t>Add cycle</t>
  </si>
  <si>
    <t>Old Cycle</t>
  </si>
  <si>
    <t>IBVS 6149</t>
  </si>
  <si>
    <t>IBVS 6152</t>
  </si>
  <si>
    <t>I</t>
  </si>
  <si>
    <t>vis</t>
  </si>
  <si>
    <t>JAVSO 43, 77</t>
  </si>
  <si>
    <t>JAVSO..43…77</t>
  </si>
  <si>
    <t>V0610 Aur / GSC 2407-0767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</si>
</sst>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4" fillId="0" borderId="0"/>
    <xf numFmtId="0" fontId="18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28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9" fillId="0" borderId="5" xfId="0" applyFont="1" applyBorder="1">
      <alignment vertical="top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29" fillId="0" borderId="0" xfId="41" applyFont="1" applyAlignment="1">
      <alignment wrapText="1"/>
    </xf>
    <xf numFmtId="0" fontId="29" fillId="0" borderId="0" xfId="41" applyFont="1" applyAlignment="1">
      <alignment horizontal="center" wrapText="1"/>
    </xf>
    <xf numFmtId="0" fontId="29" fillId="0" borderId="0" xfId="41" applyFont="1" applyAlignment="1">
      <alignment horizontal="left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32" fillId="0" borderId="0" xfId="0" applyFont="1" applyAlignment="1"/>
    <xf numFmtId="0" fontId="29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V0610 Aur - O-C Diagr.</a:t>
            </a:r>
          </a:p>
        </c:rich>
      </c:tx>
      <c:layout>
        <c:manualLayout>
          <c:xMode val="edge"/>
          <c:yMode val="edge"/>
          <c:x val="0.3532684283727399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2490</c:v>
                </c:pt>
                <c:pt idx="2">
                  <c:v>3218</c:v>
                </c:pt>
                <c:pt idx="3">
                  <c:v>3364</c:v>
                </c:pt>
                <c:pt idx="4">
                  <c:v>3401</c:v>
                </c:pt>
                <c:pt idx="5">
                  <c:v>3401</c:v>
                </c:pt>
                <c:pt idx="6">
                  <c:v>3423</c:v>
                </c:pt>
                <c:pt idx="7">
                  <c:v>3624.5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9B-4612-A967-10F28E1E00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2490</c:v>
                </c:pt>
                <c:pt idx="2">
                  <c:v>3218</c:v>
                </c:pt>
                <c:pt idx="3">
                  <c:v>3364</c:v>
                </c:pt>
                <c:pt idx="4">
                  <c:v>3401</c:v>
                </c:pt>
                <c:pt idx="5">
                  <c:v>3401</c:v>
                </c:pt>
                <c:pt idx="6">
                  <c:v>3423</c:v>
                </c:pt>
                <c:pt idx="7">
                  <c:v>3624.5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9B-4612-A967-10F28E1E00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2490</c:v>
                </c:pt>
                <c:pt idx="2">
                  <c:v>3218</c:v>
                </c:pt>
                <c:pt idx="3">
                  <c:v>3364</c:v>
                </c:pt>
                <c:pt idx="4">
                  <c:v>3401</c:v>
                </c:pt>
                <c:pt idx="5">
                  <c:v>3401</c:v>
                </c:pt>
                <c:pt idx="6">
                  <c:v>3423</c:v>
                </c:pt>
                <c:pt idx="7">
                  <c:v>3624.5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-1.9899999992048834E-2</c:v>
                </c:pt>
                <c:pt idx="6">
                  <c:v>-1.7799999994167592E-2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9B-4612-A967-10F28E1E00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2490</c:v>
                </c:pt>
                <c:pt idx="2">
                  <c:v>3218</c:v>
                </c:pt>
                <c:pt idx="3">
                  <c:v>3364</c:v>
                </c:pt>
                <c:pt idx="4">
                  <c:v>3401</c:v>
                </c:pt>
                <c:pt idx="5">
                  <c:v>3401</c:v>
                </c:pt>
                <c:pt idx="6">
                  <c:v>3423</c:v>
                </c:pt>
                <c:pt idx="7">
                  <c:v>3624.5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-1.9135333561280277E-2</c:v>
                </c:pt>
                <c:pt idx="3">
                  <c:v>-1.7099999997299165E-2</c:v>
                </c:pt>
                <c:pt idx="4">
                  <c:v>-1.7799999994167592E-2</c:v>
                </c:pt>
                <c:pt idx="5">
                  <c:v>-1.7799999994167592E-2</c:v>
                </c:pt>
                <c:pt idx="7">
                  <c:v>-3.3299999995506369E-2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9B-4612-A967-10F28E1E00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2490</c:v>
                </c:pt>
                <c:pt idx="2">
                  <c:v>3218</c:v>
                </c:pt>
                <c:pt idx="3">
                  <c:v>3364</c:v>
                </c:pt>
                <c:pt idx="4">
                  <c:v>3401</c:v>
                </c:pt>
                <c:pt idx="5">
                  <c:v>3401</c:v>
                </c:pt>
                <c:pt idx="6">
                  <c:v>3423</c:v>
                </c:pt>
                <c:pt idx="7">
                  <c:v>3624.5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9B-4612-A967-10F28E1E00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2490</c:v>
                </c:pt>
                <c:pt idx="2">
                  <c:v>3218</c:v>
                </c:pt>
                <c:pt idx="3">
                  <c:v>3364</c:v>
                </c:pt>
                <c:pt idx="4">
                  <c:v>3401</c:v>
                </c:pt>
                <c:pt idx="5">
                  <c:v>3401</c:v>
                </c:pt>
                <c:pt idx="6">
                  <c:v>3423</c:v>
                </c:pt>
                <c:pt idx="7">
                  <c:v>3624.5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9B-4612-A967-10F28E1E00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7.1000000000000004E-3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2.3E-3</c:v>
                  </c:pt>
                  <c:pt idx="7">
                    <c:v>2.5499999999999998E-2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2490</c:v>
                </c:pt>
                <c:pt idx="2">
                  <c:v>3218</c:v>
                </c:pt>
                <c:pt idx="3">
                  <c:v>3364</c:v>
                </c:pt>
                <c:pt idx="4">
                  <c:v>3401</c:v>
                </c:pt>
                <c:pt idx="5">
                  <c:v>3401</c:v>
                </c:pt>
                <c:pt idx="6">
                  <c:v>3423</c:v>
                </c:pt>
                <c:pt idx="7">
                  <c:v>3624.5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9B-4612-A967-10F28E1E00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2490</c:v>
                </c:pt>
                <c:pt idx="2">
                  <c:v>3218</c:v>
                </c:pt>
                <c:pt idx="3">
                  <c:v>3364</c:v>
                </c:pt>
                <c:pt idx="4">
                  <c:v>3401</c:v>
                </c:pt>
                <c:pt idx="5">
                  <c:v>3401</c:v>
                </c:pt>
                <c:pt idx="6">
                  <c:v>3423</c:v>
                </c:pt>
                <c:pt idx="7">
                  <c:v>3624.5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-2.2757965038902594E-4</c:v>
                </c:pt>
                <c:pt idx="1">
                  <c:v>-1.5546236538051603E-2</c:v>
                </c:pt>
                <c:pt idx="2">
                  <c:v>-2.0024944254605159E-2</c:v>
                </c:pt>
                <c:pt idx="3">
                  <c:v>-2.092314662633156E-2</c:v>
                </c:pt>
                <c:pt idx="4">
                  <c:v>-2.1150773254782772E-2</c:v>
                </c:pt>
                <c:pt idx="5">
                  <c:v>-2.1150773254782772E-2</c:v>
                </c:pt>
                <c:pt idx="6">
                  <c:v>-2.1286118817645656E-2</c:v>
                </c:pt>
                <c:pt idx="7">
                  <c:v>-2.252576113204887E-2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9B-4612-A967-10F28E1E0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921312"/>
        <c:axId val="1"/>
      </c:scatterChart>
      <c:valAx>
        <c:axId val="667921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921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650904033379693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19050</xdr:rowOff>
    </xdr:from>
    <xdr:to>
      <xdr:col>18</xdr:col>
      <xdr:colOff>476250</xdr:colOff>
      <xdr:row>19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B691975-430F-834C-42AC-DC2082DF0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0" t="s">
        <v>50</v>
      </c>
    </row>
    <row r="2" spans="1:6" x14ac:dyDescent="0.2">
      <c r="A2" t="s">
        <v>27</v>
      </c>
      <c r="C2" s="2"/>
      <c r="D2" s="2" t="s">
        <v>38</v>
      </c>
    </row>
    <row r="3" spans="1:6" ht="13.5" thickBot="1" x14ac:dyDescent="0.25"/>
    <row r="4" spans="1:6" ht="14.25" thickTop="1" thickBot="1" x14ac:dyDescent="0.25">
      <c r="A4" s="4" t="s">
        <v>4</v>
      </c>
      <c r="C4" s="7" t="s">
        <v>40</v>
      </c>
      <c r="D4" s="8" t="s">
        <v>40</v>
      </c>
    </row>
    <row r="5" spans="1:6" ht="13.5" thickTop="1" x14ac:dyDescent="0.2">
      <c r="A5" s="10" t="s">
        <v>32</v>
      </c>
      <c r="B5" s="11"/>
      <c r="C5" s="12">
        <v>-9.5</v>
      </c>
      <c r="D5" s="11" t="s">
        <v>33</v>
      </c>
    </row>
    <row r="6" spans="1:6" x14ac:dyDescent="0.2">
      <c r="A6" s="4" t="s">
        <v>5</v>
      </c>
    </row>
    <row r="7" spans="1:6" x14ac:dyDescent="0.2">
      <c r="A7" t="s">
        <v>6</v>
      </c>
      <c r="C7">
        <v>51514.84</v>
      </c>
      <c r="D7" s="27" t="s">
        <v>39</v>
      </c>
    </row>
    <row r="8" spans="1:6" x14ac:dyDescent="0.2">
      <c r="A8" t="s">
        <v>7</v>
      </c>
      <c r="C8">
        <v>1.6192</v>
      </c>
      <c r="D8" s="27" t="s">
        <v>39</v>
      </c>
    </row>
    <row r="9" spans="1:6" x14ac:dyDescent="0.2">
      <c r="A9" s="25" t="s">
        <v>37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23</v>
      </c>
      <c r="D10" s="3" t="s">
        <v>24</v>
      </c>
      <c r="E10" s="11"/>
    </row>
    <row r="11" spans="1:6" x14ac:dyDescent="0.2">
      <c r="A11" s="11" t="s">
        <v>19</v>
      </c>
      <c r="B11" s="11"/>
      <c r="C11" s="22">
        <f ca="1">INTERCEPT(INDIRECT($D$9):G992,INDIRECT($C$9):F992)</f>
        <v>-2.2757965038902594E-4</v>
      </c>
      <c r="D11" s="2"/>
      <c r="E11" s="11"/>
    </row>
    <row r="12" spans="1:6" x14ac:dyDescent="0.2">
      <c r="A12" s="11" t="s">
        <v>20</v>
      </c>
      <c r="B12" s="11"/>
      <c r="C12" s="22">
        <f ca="1">SLOPE(INDIRECT($D$9):G992,INDIRECT($C$9):F992)</f>
        <v>-6.1520710392219188E-6</v>
      </c>
      <c r="D12" s="2"/>
      <c r="E12" s="11"/>
    </row>
    <row r="13" spans="1:6" x14ac:dyDescent="0.2">
      <c r="A13" s="11" t="s">
        <v>22</v>
      </c>
      <c r="B13" s="11"/>
      <c r="C13" s="2" t="s">
        <v>17</v>
      </c>
    </row>
    <row r="14" spans="1:6" x14ac:dyDescent="0.2">
      <c r="A14" s="11"/>
      <c r="B14" s="11"/>
      <c r="C14" s="11"/>
    </row>
    <row r="15" spans="1:6" x14ac:dyDescent="0.2">
      <c r="A15" s="13" t="s">
        <v>21</v>
      </c>
      <c r="B15" s="11"/>
      <c r="C15" s="14">
        <f ca="1">(C7+C11)+(C8+C12)*INT(MAX(F21:F3533))</f>
        <v>57382.798277314898</v>
      </c>
      <c r="E15" s="15" t="s">
        <v>42</v>
      </c>
      <c r="F15" s="12">
        <v>1</v>
      </c>
    </row>
    <row r="16" spans="1:6" x14ac:dyDescent="0.2">
      <c r="A16" s="17" t="s">
        <v>8</v>
      </c>
      <c r="B16" s="11"/>
      <c r="C16" s="18">
        <f ca="1">+C8+C12</f>
        <v>1.6191938479289607</v>
      </c>
      <c r="E16" s="15" t="s">
        <v>34</v>
      </c>
      <c r="F16" s="16">
        <f ca="1">NOW()+15018.5+$C$5/24</f>
        <v>60324.688443634259</v>
      </c>
    </row>
    <row r="17" spans="1:17" ht="13.5" thickBot="1" x14ac:dyDescent="0.25">
      <c r="A17" s="15" t="s">
        <v>31</v>
      </c>
      <c r="B17" s="11"/>
      <c r="C17" s="11">
        <f>COUNT(C21:C2191)</f>
        <v>8</v>
      </c>
      <c r="E17" s="15" t="s">
        <v>43</v>
      </c>
      <c r="F17" s="16">
        <f ca="1">ROUND(2*(F16-$C$7)/$C$8,0)/2+F15</f>
        <v>5442</v>
      </c>
    </row>
    <row r="18" spans="1:17" ht="14.25" thickTop="1" thickBot="1" x14ac:dyDescent="0.25">
      <c r="A18" s="17" t="s">
        <v>9</v>
      </c>
      <c r="B18" s="11"/>
      <c r="C18" s="20">
        <f ca="1">+C15</f>
        <v>57382.798277314898</v>
      </c>
      <c r="D18" s="21">
        <f ca="1">+C16</f>
        <v>1.6191938479289607</v>
      </c>
      <c r="E18" s="15" t="s">
        <v>35</v>
      </c>
      <c r="F18" s="24">
        <f ca="1">ROUND(2*(F16-$C$15)/$C$16,0)/2+F15</f>
        <v>1818</v>
      </c>
    </row>
    <row r="19" spans="1:17" ht="13.5" thickTop="1" x14ac:dyDescent="0.2">
      <c r="E19" s="15" t="s">
        <v>36</v>
      </c>
      <c r="F19" s="19">
        <f ca="1">+$C$15+$C$16*F18-15018.5-$C$5/24</f>
        <v>45308.388526183087</v>
      </c>
    </row>
    <row r="20" spans="1:17" ht="13.5" thickBot="1" x14ac:dyDescent="0.25">
      <c r="A20" s="3" t="s">
        <v>10</v>
      </c>
      <c r="B20" s="3" t="s">
        <v>11</v>
      </c>
      <c r="C20" s="3" t="s">
        <v>12</v>
      </c>
      <c r="D20" s="3" t="s">
        <v>16</v>
      </c>
      <c r="E20" s="3" t="s">
        <v>13</v>
      </c>
      <c r="F20" s="3" t="s">
        <v>14</v>
      </c>
      <c r="G20" s="3" t="s">
        <v>15</v>
      </c>
      <c r="H20" s="6" t="s">
        <v>3</v>
      </c>
      <c r="I20" s="6" t="s">
        <v>47</v>
      </c>
      <c r="J20" s="6" t="s">
        <v>0</v>
      </c>
      <c r="K20" s="6" t="s">
        <v>2</v>
      </c>
      <c r="L20" s="6" t="s">
        <v>28</v>
      </c>
      <c r="M20" s="6" t="s">
        <v>29</v>
      </c>
      <c r="N20" s="6" t="s">
        <v>30</v>
      </c>
      <c r="O20" s="6" t="s">
        <v>26</v>
      </c>
      <c r="P20" s="5" t="s">
        <v>25</v>
      </c>
      <c r="Q20" s="3" t="s">
        <v>18</v>
      </c>
    </row>
    <row r="21" spans="1:17" x14ac:dyDescent="0.2">
      <c r="A21" s="27" t="s">
        <v>39</v>
      </c>
      <c r="C21" s="9">
        <v>51514.84</v>
      </c>
      <c r="D21" s="9" t="s">
        <v>17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I21">
        <f>+G21</f>
        <v>0</v>
      </c>
      <c r="O21">
        <f t="shared" ref="O21:O28" ca="1" si="3">+C$11+C$12*$F21</f>
        <v>-2.2757965038902594E-4</v>
      </c>
      <c r="Q21" s="1">
        <f t="shared" ref="Q21:Q28" si="4">+C21-15018.5</f>
        <v>36496.339999999997</v>
      </c>
    </row>
    <row r="22" spans="1:17" x14ac:dyDescent="0.2">
      <c r="A22" s="4" t="s">
        <v>41</v>
      </c>
      <c r="C22" s="9">
        <v>55546.628864666432</v>
      </c>
      <c r="D22" s="9">
        <v>1E-3</v>
      </c>
      <c r="E22">
        <f t="shared" si="0"/>
        <v>2489.9881822297652</v>
      </c>
      <c r="F22">
        <f t="shared" si="1"/>
        <v>2490</v>
      </c>
      <c r="G22">
        <f t="shared" si="2"/>
        <v>-1.9135333561280277E-2</v>
      </c>
      <c r="K22">
        <f>+G22</f>
        <v>-1.9135333561280277E-2</v>
      </c>
      <c r="O22">
        <f t="shared" ca="1" si="3"/>
        <v>-1.5546236538051603E-2</v>
      </c>
      <c r="Q22" s="1">
        <f t="shared" si="4"/>
        <v>40528.128864666432</v>
      </c>
    </row>
    <row r="23" spans="1:17" x14ac:dyDescent="0.2">
      <c r="A23" s="28" t="s">
        <v>44</v>
      </c>
      <c r="B23" s="29" t="s">
        <v>46</v>
      </c>
      <c r="C23" s="28">
        <v>56725.405700000003</v>
      </c>
      <c r="D23" s="28">
        <v>7.1000000000000004E-3</v>
      </c>
      <c r="E23">
        <f t="shared" si="0"/>
        <v>3217.9877099802411</v>
      </c>
      <c r="F23">
        <f t="shared" si="1"/>
        <v>3218</v>
      </c>
      <c r="G23">
        <f t="shared" si="2"/>
        <v>-1.9899999992048834E-2</v>
      </c>
      <c r="J23">
        <f>+G23</f>
        <v>-1.9899999992048834E-2</v>
      </c>
      <c r="O23">
        <f t="shared" ca="1" si="3"/>
        <v>-2.0024944254605159E-2</v>
      </c>
      <c r="Q23" s="1">
        <f t="shared" si="4"/>
        <v>41706.905700000003</v>
      </c>
    </row>
    <row r="24" spans="1:17" x14ac:dyDescent="0.2">
      <c r="A24" s="34" t="s">
        <v>48</v>
      </c>
      <c r="B24" s="35" t="s">
        <v>46</v>
      </c>
      <c r="C24" s="36">
        <v>56961.811699999998</v>
      </c>
      <c r="D24" s="36">
        <v>5.0000000000000001E-4</v>
      </c>
      <c r="E24">
        <f t="shared" si="0"/>
        <v>3363.9894392292504</v>
      </c>
      <c r="F24">
        <f t="shared" si="1"/>
        <v>3364</v>
      </c>
      <c r="G24">
        <f t="shared" si="2"/>
        <v>-1.7099999997299165E-2</v>
      </c>
      <c r="K24">
        <f>+G24</f>
        <v>-1.7099999997299165E-2</v>
      </c>
      <c r="O24">
        <f t="shared" ca="1" si="3"/>
        <v>-2.092314662633156E-2</v>
      </c>
      <c r="Q24" s="1">
        <f t="shared" si="4"/>
        <v>41943.311699999998</v>
      </c>
    </row>
    <row r="25" spans="1:17" x14ac:dyDescent="0.2">
      <c r="A25" s="34" t="s">
        <v>48</v>
      </c>
      <c r="B25" s="35" t="s">
        <v>46</v>
      </c>
      <c r="C25" s="36">
        <v>57021.721400000002</v>
      </c>
      <c r="D25" s="36">
        <v>2.9999999999999997E-4</v>
      </c>
      <c r="E25">
        <f t="shared" si="0"/>
        <v>3400.9890069169996</v>
      </c>
      <c r="F25">
        <f t="shared" si="1"/>
        <v>3401</v>
      </c>
      <c r="G25">
        <f t="shared" si="2"/>
        <v>-1.7799999994167592E-2</v>
      </c>
      <c r="K25">
        <f>+G25</f>
        <v>-1.7799999994167592E-2</v>
      </c>
      <c r="O25">
        <f t="shared" ca="1" si="3"/>
        <v>-2.1150773254782772E-2</v>
      </c>
      <c r="Q25" s="1">
        <f t="shared" si="4"/>
        <v>42003.221400000002</v>
      </c>
    </row>
    <row r="26" spans="1:17" x14ac:dyDescent="0.2">
      <c r="A26" s="37" t="s">
        <v>49</v>
      </c>
      <c r="B26" s="38" t="s">
        <v>46</v>
      </c>
      <c r="C26" s="39">
        <v>57021.721400000002</v>
      </c>
      <c r="D26" s="39">
        <v>2.9999999999999997E-4</v>
      </c>
      <c r="E26">
        <f t="shared" si="0"/>
        <v>3400.9890069169996</v>
      </c>
      <c r="F26">
        <f t="shared" si="1"/>
        <v>3401</v>
      </c>
      <c r="G26">
        <f t="shared" si="2"/>
        <v>-1.7799999994167592E-2</v>
      </c>
      <c r="K26">
        <f>+G26</f>
        <v>-1.7799999994167592E-2</v>
      </c>
      <c r="O26">
        <f t="shared" ca="1" si="3"/>
        <v>-2.1150773254782772E-2</v>
      </c>
      <c r="Q26" s="1">
        <f t="shared" si="4"/>
        <v>42003.221400000002</v>
      </c>
    </row>
    <row r="27" spans="1:17" x14ac:dyDescent="0.2">
      <c r="A27" s="28" t="s">
        <v>45</v>
      </c>
      <c r="B27" s="30"/>
      <c r="C27" s="28">
        <v>57057.343800000002</v>
      </c>
      <c r="D27" s="28">
        <v>2.3E-3</v>
      </c>
      <c r="E27">
        <f t="shared" si="0"/>
        <v>3422.9890069169996</v>
      </c>
      <c r="F27">
        <f t="shared" si="1"/>
        <v>3423</v>
      </c>
      <c r="G27">
        <f t="shared" si="2"/>
        <v>-1.7799999994167592E-2</v>
      </c>
      <c r="J27">
        <f>+G27</f>
        <v>-1.7799999994167592E-2</v>
      </c>
      <c r="O27">
        <f t="shared" ca="1" si="3"/>
        <v>-2.1286118817645656E-2</v>
      </c>
      <c r="Q27" s="1">
        <f t="shared" si="4"/>
        <v>42038.843800000002</v>
      </c>
    </row>
    <row r="28" spans="1:17" x14ac:dyDescent="0.2">
      <c r="A28" s="31" t="s">
        <v>1</v>
      </c>
      <c r="B28" s="32" t="s">
        <v>46</v>
      </c>
      <c r="C28" s="33">
        <v>57383.597099999999</v>
      </c>
      <c r="D28" s="41">
        <v>2.5499999999999998E-2</v>
      </c>
      <c r="E28">
        <f t="shared" si="0"/>
        <v>3624.4794342885393</v>
      </c>
      <c r="F28">
        <f t="shared" si="1"/>
        <v>3624.5</v>
      </c>
      <c r="G28">
        <f t="shared" si="2"/>
        <v>-3.3299999995506369E-2</v>
      </c>
      <c r="K28">
        <f>+G28</f>
        <v>-3.3299999995506369E-2</v>
      </c>
      <c r="O28">
        <f t="shared" ca="1" si="3"/>
        <v>-2.252576113204887E-2</v>
      </c>
      <c r="Q28" s="1">
        <f t="shared" si="4"/>
        <v>42365.097099999999</v>
      </c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hyperlinks>
    <hyperlink ref="H3099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2024-01-15T03:31:21Z</dcterms:modified>
</cp:coreProperties>
</file>