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BAFCA691-1D6B-4253-B912-91A842DA8171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C21" i="1"/>
  <c r="A21" i="1"/>
  <c r="D9" i="1"/>
  <c r="C9" i="1"/>
  <c r="F14" i="1"/>
  <c r="F15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<sst xmlns="http://schemas.openxmlformats.org/spreadsheetml/2006/main" count="56" uniqueCount="53">
  <si>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</si>
  <si>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</si>
  <si>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</si>
  <si>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</si>
  <si>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</si>
  <si>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</si>
  <si>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</si>
  <si>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</si>
  <si>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</si>
  <si>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</si>
  <si>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</si>
  <si>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</si>
  <si>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</si>
  <si>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</si>
  <si>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</si>
  <si>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</si>
  <si>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</si>
  <si>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</si>
  <si>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</si>
  <si>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</si>
  <si>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</si>
  <si>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</si>
  <si>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</si>
  <si>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</si>
  <si>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</si>
  <si>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</si>
  <si>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</si>
  <si>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</si>
  <si>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</si>
  <si>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</si>
  <si>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</si>
  <si>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</si>
  <si>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</si>
  <si>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</si>
  <si>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</si>
  <si>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</si>
  <si>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</si>
  <si>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</si>
  <si>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</si>
  <si>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</si>
  <si>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</si>
  <si>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</si>
  <si>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</si>
  <si>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</si>
  <si>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</si>
  <si>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BAV102 Feb 2025</t>
  </si>
  <si>
    <t>II</t>
  </si>
  <si>
    <t>EA</t>
  </si>
  <si>
    <t>VSX</t>
  </si>
  <si>
    <t>13.695 (0.104)</t>
  </si>
  <si>
    <t>Mag r</t>
  </si>
  <si>
    <t>ZTF J054717.40+323038.5 Aur</t>
  </si>
  <si>
    <t>VSX : Detail for ZTF J054717.40+323038.5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</si>
</sst>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50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vertical="center" wrapText="1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43" fontId="15" fillId="0" borderId="0" xfId="8" applyFont="1" applyFill="1" applyBorder="1" applyAlignment="1">
      <alignment horizontal="left" vertical="center" wrapText="1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0" applyFont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ZTFJ054717.40+323038.5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0.16032309999718564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0.16032309999718564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-4849.5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ZTFJ054717.40+323038.5 Aur</a:t>
            </a:r>
            <a:r>
              <a:rPr lang="en-AU" sz="1200" b="1" i="0" u="none" strike="noStrike" baseline="0"/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0.16032309999718564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4.1999999999999997E-3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0.16032309999718564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-4849.5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165713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D2" sqref="D2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4" t="s">
        <v>51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47</v>
      </c>
      <c r="C2" s="10"/>
      <c r="D2" s="49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58562.6394</v>
      </c>
      <c r="D7" s="13" t="s">
        <v>48</v>
      </c>
    </row>
    <row r="8" spans="1:15" ht="12.95" customHeight="1" x14ac:dyDescent="0.2">
      <c r="A8" s="20" t="s">
        <v>3</v>
      </c>
      <c r="C8" s="28">
        <v>0.76981379999999999</v>
      </c>
      <c r="D8" s="22" t="s">
        <v>48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0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-3.3059717496068801E-5</v>
      </c>
      <c r="D12" s="21"/>
      <c r="E12" s="35" t="s">
        <v>50</v>
      </c>
      <c r="F12" s="36" t="s">
        <v>49</v>
      </c>
    </row>
    <row r="13" spans="1:15" ht="12.95" customHeight="1" x14ac:dyDescent="0.2">
      <c r="A13" s="20" t="s">
        <v>18</v>
      </c>
      <c r="C13" s="21" t="s">
        <v>13</v>
      </c>
      <c r="E13" s="37" t="s">
        <v>32</v>
      </c>
      <c r="F13" s="38">
        <v>1</v>
      </c>
    </row>
    <row r="14" spans="1:15" ht="12.95" customHeight="1" x14ac:dyDescent="0.2">
      <c r="E14" s="37" t="s">
        <v>30</v>
      </c>
      <c r="F14" s="39">
        <f ca="1">NOW()+15018.5+$C$5/24</f>
        <v>60845.791676273147</v>
      </c>
    </row>
    <row r="15" spans="1:15" ht="12.95" customHeight="1" x14ac:dyDescent="0.2">
      <c r="A15" s="17" t="s">
        <v>17</v>
      </c>
      <c r="C15" s="18">
        <f ca="1">(C7+C11)+(C8+C12)*INT(MAX(F21:F3533))</f>
        <v>58562.6394</v>
      </c>
      <c r="E15" s="37" t="s">
        <v>33</v>
      </c>
      <c r="F15" s="39">
        <f ca="1">ROUND(2*(F14-$C$7)/$C$8,0)/2+F13</f>
        <v>2967</v>
      </c>
    </row>
    <row r="16" spans="1:15" ht="12.95" customHeight="1" x14ac:dyDescent="0.2">
      <c r="A16" s="17" t="s">
        <v>4</v>
      </c>
      <c r="C16" s="18">
        <f ca="1">+C8+C12</f>
        <v>0.76978074028250387</v>
      </c>
      <c r="E16" s="37" t="s">
        <v>34</v>
      </c>
      <c r="F16" s="39">
        <f ca="1">ROUND(2*(F14-$C$15)/$C$16,0)/2+F13</f>
        <v>2967</v>
      </c>
    </row>
    <row r="17" spans="1:21" ht="12.95" customHeight="1" thickBot="1" x14ac:dyDescent="0.25">
      <c r="A17" s="16" t="s">
        <v>27</v>
      </c>
      <c r="C17" s="20">
        <f>COUNT(C21:C2191)</f>
        <v>2</v>
      </c>
      <c r="E17" s="37" t="s">
        <v>43</v>
      </c>
      <c r="F17" s="40">
        <f ca="1">+$C$15+$C$16*$F$16-15018.5-$C$5/24</f>
        <v>45828.474689751522</v>
      </c>
    </row>
    <row r="18" spans="1:21" ht="12.95" customHeight="1" thickTop="1" thickBot="1" x14ac:dyDescent="0.25">
      <c r="A18" s="17" t="s">
        <v>5</v>
      </c>
      <c r="C18" s="24">
        <f ca="1">+C15</f>
        <v>58562.6394</v>
      </c>
      <c r="D18" s="25">
        <f ca="1">+C16</f>
        <v>0.76978074028250387</v>
      </c>
      <c r="E18" s="42" t="s">
        <v>44</v>
      </c>
      <c r="F18" s="41">
        <f ca="1">+($C$15+$C$16*$F$16)-($C$16/2)-15018.5-$C$5/24</f>
        <v>45828.089799381378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58562.6394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0</v>
      </c>
      <c r="Q21" s="26">
        <f>+C21-15018.5</f>
        <v>43544.1394</v>
      </c>
    </row>
    <row r="22" spans="1:21" ht="12.95" customHeight="1" x14ac:dyDescent="0.2">
      <c r="A22" s="45" t="s">
        <v>45</v>
      </c>
      <c r="B22" s="46" t="s">
        <v>46</v>
      </c>
      <c r="C22" s="47">
        <v>54829.587699999996</v>
      </c>
      <c r="D22" s="48">
        <v>4.1999999999999997E-3</v>
      </c>
      <c r="E22" s="20">
        <f>+(C22-C$7)/C$8</f>
        <v>-4849.291737820241</v>
      </c>
      <c r="F22" s="20">
        <f>ROUND(2*E22,0)/2</f>
        <v>-4849.5</v>
      </c>
      <c r="G22" s="20">
        <f>+C22-(C$7+F22*C$8)</f>
        <v>0.16032309999718564</v>
      </c>
      <c r="K22" s="20">
        <f>+G22</f>
        <v>0.16032309999718564</v>
      </c>
      <c r="O22" s="20">
        <f ca="1">+C$11+C$12*$F22</f>
        <v>0.16032309999718564</v>
      </c>
      <c r="Q22" s="26">
        <f>+C22-15018.5</f>
        <v>39811.087699999996</v>
      </c>
    </row>
    <row r="23" spans="1:21" ht="12.95" customHeight="1" x14ac:dyDescent="0.2">
      <c r="A23" s="43"/>
      <c r="B23" s="44"/>
      <c r="C23" s="43"/>
      <c r="D23" s="43"/>
      <c r="Q23" s="26"/>
    </row>
    <row r="24" spans="1:21" ht="12.95" customHeight="1" x14ac:dyDescent="0.2">
      <c r="A24" s="43"/>
      <c r="B24" s="44"/>
      <c r="C24" s="43"/>
      <c r="D24" s="43"/>
      <c r="Q24" s="26"/>
    </row>
    <row r="25" spans="1:21" ht="12.95" customHeight="1" x14ac:dyDescent="0.2">
      <c r="A25" s="43"/>
      <c r="B25" s="44"/>
      <c r="C25" s="43"/>
      <c r="D25" s="43"/>
      <c r="Q25" s="26"/>
    </row>
    <row r="26" spans="1:21" ht="12.95" customHeight="1" x14ac:dyDescent="0.2">
      <c r="A26" s="43"/>
      <c r="B26" s="44"/>
      <c r="C26" s="43"/>
      <c r="D26" s="43"/>
      <c r="Q26" s="26"/>
    </row>
    <row r="27" spans="1:21" ht="12.95" customHeight="1" x14ac:dyDescent="0.2">
      <c r="A27" s="30"/>
      <c r="B27" s="31"/>
      <c r="C27" s="32"/>
      <c r="D27" s="33"/>
      <c r="Q27" s="26"/>
    </row>
    <row r="28" spans="1:21" ht="12.95" customHeight="1" x14ac:dyDescent="0.2">
      <c r="A28" s="30"/>
      <c r="B28" s="31"/>
      <c r="C28" s="32"/>
      <c r="D28" s="33"/>
      <c r="Q28" s="26"/>
    </row>
    <row r="29" spans="1:21" ht="12.95" customHeight="1" x14ac:dyDescent="0.2">
      <c r="A29" s="30"/>
      <c r="B29" s="31"/>
      <c r="C29" s="32"/>
      <c r="D29" s="33"/>
      <c r="Q29" s="26"/>
    </row>
    <row r="30" spans="1:21" ht="12.95" customHeight="1" x14ac:dyDescent="0.2">
      <c r="A30" s="30"/>
      <c r="B30" s="31"/>
      <c r="C30" s="32"/>
      <c r="D30" s="33"/>
      <c r="Q30" s="26"/>
    </row>
    <row r="31" spans="1:21" ht="12.95" customHeight="1" x14ac:dyDescent="0.2">
      <c r="A31" s="22"/>
      <c r="B31" s="21"/>
      <c r="C31" s="22"/>
      <c r="D31" s="22"/>
      <c r="Q31" s="26"/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1657135" xr:uid="{4218B31B-734C-4B91-A043-BF73430076D2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2025-06-19T07:00:00Z</dcterms:modified>
</cp:coreProperties>
</file>