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8B5B7B1-17A6-48AB-ABD9-DAEF71F5C8BF}" xr6:coauthVersionLast="47" xr6:coauthVersionMax="47" xr10:uidLastSave="{00000000-0000-0000-0000-000000000000}"/>
  <bookViews>
    <workbookView xWindow="180" yWindow="0" windowWidth="13725" windowHeight="14700" xr2:uid="{00000000-000D-0000-FFFF-FFFF00000000}"/>
  </bookViews>
  <sheets>
    <sheet name="Active" sheetId="1" r:id="rId1"/>
    <sheet name="A (2)" sheetId="4" r:id="rId2"/>
    <sheet name="A (OLD)" sheetId="2" r:id="rId3"/>
    <sheet name="BAV" sheetId="5" r:id="rId4"/>
  </sheets>
  <calcPr calcId="181029"/>
</workbook>
</file>

<file path=xl/calcChain.xml><?xml version="1.0" encoding="utf-8"?>
<calcChain xmlns="http://schemas.openxmlformats.org/spreadsheetml/2006/main">
  <c r="E73" i="1" l="1"/>
  <c r="F73" i="1"/>
  <c r="G73" i="1"/>
  <c r="K73" i="1"/>
  <c r="E74" i="1"/>
  <c r="F74" i="1"/>
  <c r="G74" i="1"/>
  <c r="K74" i="1"/>
  <c r="E75" i="1"/>
  <c r="F75" i="1"/>
  <c r="G75" i="1"/>
  <c r="K75" i="1"/>
  <c r="E76" i="1"/>
  <c r="F76" i="1"/>
  <c r="G76" i="1"/>
  <c r="K76" i="1"/>
  <c r="F56" i="1"/>
  <c r="G56" i="1"/>
  <c r="F57" i="1"/>
  <c r="G57" i="1"/>
  <c r="F58" i="1"/>
  <c r="G58" i="1"/>
  <c r="K58" i="1"/>
  <c r="E61" i="1"/>
  <c r="F61" i="1"/>
  <c r="G61" i="1"/>
  <c r="E62" i="1"/>
  <c r="F62" i="1"/>
  <c r="G62" i="1"/>
  <c r="E63" i="1"/>
  <c r="F63" i="1"/>
  <c r="G63" i="1"/>
  <c r="E64" i="1"/>
  <c r="F64" i="1"/>
  <c r="G64" i="1"/>
  <c r="K64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K72" i="1"/>
  <c r="E77" i="1"/>
  <c r="F77" i="1"/>
  <c r="G77" i="1"/>
  <c r="K77" i="1"/>
  <c r="E78" i="1"/>
  <c r="F78" i="1"/>
  <c r="G78" i="1"/>
  <c r="I78" i="1"/>
  <c r="E79" i="1"/>
  <c r="F79" i="1"/>
  <c r="G79" i="1"/>
  <c r="K79" i="1"/>
  <c r="E65" i="1"/>
  <c r="F65" i="1"/>
  <c r="D9" i="1"/>
  <c r="C9" i="1"/>
  <c r="Q73" i="1"/>
  <c r="Q74" i="1"/>
  <c r="Q75" i="1"/>
  <c r="Q76" i="1"/>
  <c r="E56" i="1"/>
  <c r="E57" i="1"/>
  <c r="E58" i="1"/>
  <c r="E59" i="1"/>
  <c r="F59" i="1"/>
  <c r="G59" i="1"/>
  <c r="E60" i="1"/>
  <c r="F60" i="1"/>
  <c r="G60" i="1"/>
  <c r="Q71" i="1"/>
  <c r="Q78" i="1"/>
  <c r="Q77" i="1"/>
  <c r="Q79" i="1"/>
  <c r="K65" i="1"/>
  <c r="E31" i="1"/>
  <c r="F31" i="1"/>
  <c r="G31" i="1"/>
  <c r="K31" i="1"/>
  <c r="E32" i="1"/>
  <c r="F32" i="1"/>
  <c r="G32" i="1"/>
  <c r="E33" i="1"/>
  <c r="F33" i="1"/>
  <c r="G33" i="1"/>
  <c r="N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I41" i="1"/>
  <c r="E42" i="1"/>
  <c r="F42" i="1"/>
  <c r="G42" i="1"/>
  <c r="E43" i="1"/>
  <c r="F43" i="1"/>
  <c r="G43" i="1"/>
  <c r="E44" i="1"/>
  <c r="F44" i="1"/>
  <c r="G44" i="1"/>
  <c r="E45" i="1"/>
  <c r="F45" i="1"/>
  <c r="G45" i="1"/>
  <c r="I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I52" i="1"/>
  <c r="E53" i="1"/>
  <c r="F53" i="1"/>
  <c r="G53" i="1"/>
  <c r="E54" i="1"/>
  <c r="F54" i="1"/>
  <c r="G54" i="1"/>
  <c r="E55" i="1"/>
  <c r="F55" i="1"/>
  <c r="G55" i="1"/>
  <c r="K55" i="1"/>
  <c r="E29" i="1"/>
  <c r="F29" i="1"/>
  <c r="U29" i="1"/>
  <c r="E30" i="1"/>
  <c r="F30" i="1"/>
  <c r="Q72" i="1"/>
  <c r="Q70" i="1"/>
  <c r="Q66" i="1"/>
  <c r="Q67" i="1"/>
  <c r="Q68" i="1"/>
  <c r="Q69" i="1"/>
  <c r="Q31" i="1"/>
  <c r="Q29" i="1"/>
  <c r="G12" i="5"/>
  <c r="C12" i="5"/>
  <c r="E12" i="5"/>
  <c r="E23" i="1"/>
  <c r="G13" i="5"/>
  <c r="C13" i="5"/>
  <c r="E13" i="5"/>
  <c r="E24" i="1"/>
  <c r="G14" i="5"/>
  <c r="C14" i="5"/>
  <c r="E14" i="5"/>
  <c r="E25" i="1"/>
  <c r="G15" i="5"/>
  <c r="C15" i="5"/>
  <c r="E15" i="5"/>
  <c r="E26" i="1"/>
  <c r="G16" i="5"/>
  <c r="C16" i="5"/>
  <c r="E16" i="5"/>
  <c r="E27" i="1"/>
  <c r="G17" i="5"/>
  <c r="C17" i="5"/>
  <c r="E17" i="5"/>
  <c r="E28" i="1"/>
  <c r="G38" i="5"/>
  <c r="C38" i="5"/>
  <c r="E38" i="5"/>
  <c r="G39" i="5"/>
  <c r="C39" i="5"/>
  <c r="E39" i="5"/>
  <c r="G18" i="5"/>
  <c r="C18" i="5"/>
  <c r="E18" i="5"/>
  <c r="G19" i="5"/>
  <c r="C19" i="5"/>
  <c r="E19" i="5"/>
  <c r="G20" i="5"/>
  <c r="C20" i="5"/>
  <c r="E20" i="5"/>
  <c r="G21" i="5"/>
  <c r="C21" i="5"/>
  <c r="E21" i="5"/>
  <c r="G22" i="5"/>
  <c r="C22" i="5"/>
  <c r="E22" i="5"/>
  <c r="G23" i="5"/>
  <c r="C23" i="5"/>
  <c r="E23" i="5"/>
  <c r="G24" i="5"/>
  <c r="C24" i="5"/>
  <c r="E24" i="5"/>
  <c r="G25" i="5"/>
  <c r="C25" i="5"/>
  <c r="E25" i="5"/>
  <c r="G26" i="5"/>
  <c r="C26" i="5"/>
  <c r="E26" i="5"/>
  <c r="G27" i="5"/>
  <c r="C27" i="5"/>
  <c r="E27" i="5"/>
  <c r="G28" i="5"/>
  <c r="C28" i="5"/>
  <c r="E28" i="5"/>
  <c r="G29" i="5"/>
  <c r="C29" i="5"/>
  <c r="E29" i="5"/>
  <c r="G30" i="5"/>
  <c r="C30" i="5"/>
  <c r="E30" i="5"/>
  <c r="G31" i="5"/>
  <c r="C31" i="5"/>
  <c r="E31" i="5"/>
  <c r="G32" i="5"/>
  <c r="C32" i="5"/>
  <c r="E32" i="5"/>
  <c r="G33" i="5"/>
  <c r="C33" i="5"/>
  <c r="E33" i="5"/>
  <c r="G34" i="5"/>
  <c r="C34" i="5"/>
  <c r="E34" i="5"/>
  <c r="G35" i="5"/>
  <c r="C35" i="5"/>
  <c r="E35" i="5"/>
  <c r="G36" i="5"/>
  <c r="C36" i="5"/>
  <c r="E36" i="5"/>
  <c r="G37" i="5"/>
  <c r="C37" i="5"/>
  <c r="E37" i="5"/>
  <c r="G11" i="5"/>
  <c r="C11" i="5"/>
  <c r="E22" i="1"/>
  <c r="E11" i="5"/>
  <c r="H37" i="5"/>
  <c r="D37" i="5"/>
  <c r="B37" i="5"/>
  <c r="A37" i="5"/>
  <c r="H36" i="5"/>
  <c r="B36" i="5"/>
  <c r="D36" i="5"/>
  <c r="A36" i="5"/>
  <c r="H35" i="5"/>
  <c r="D35" i="5"/>
  <c r="B35" i="5"/>
  <c r="A35" i="5"/>
  <c r="H34" i="5"/>
  <c r="B34" i="5"/>
  <c r="D34" i="5"/>
  <c r="A34" i="5"/>
  <c r="H33" i="5"/>
  <c r="D33" i="5"/>
  <c r="B33" i="5"/>
  <c r="A33" i="5"/>
  <c r="H32" i="5"/>
  <c r="B32" i="5"/>
  <c r="D32" i="5"/>
  <c r="A32" i="5"/>
  <c r="H31" i="5"/>
  <c r="D31" i="5"/>
  <c r="B31" i="5"/>
  <c r="A31" i="5"/>
  <c r="H30" i="5"/>
  <c r="B30" i="5"/>
  <c r="D30" i="5"/>
  <c r="A30" i="5"/>
  <c r="H29" i="5"/>
  <c r="D29" i="5"/>
  <c r="B29" i="5"/>
  <c r="A29" i="5"/>
  <c r="H28" i="5"/>
  <c r="B28" i="5"/>
  <c r="D28" i="5"/>
  <c r="A28" i="5"/>
  <c r="H27" i="5"/>
  <c r="D27" i="5"/>
  <c r="B27" i="5"/>
  <c r="A27" i="5"/>
  <c r="H26" i="5"/>
  <c r="B26" i="5"/>
  <c r="D26" i="5"/>
  <c r="A26" i="5"/>
  <c r="H25" i="5"/>
  <c r="D25" i="5"/>
  <c r="B25" i="5"/>
  <c r="A25" i="5"/>
  <c r="H24" i="5"/>
  <c r="B24" i="5"/>
  <c r="D24" i="5"/>
  <c r="A24" i="5"/>
  <c r="H23" i="5"/>
  <c r="D23" i="5"/>
  <c r="B23" i="5"/>
  <c r="A23" i="5"/>
  <c r="H22" i="5"/>
  <c r="B22" i="5"/>
  <c r="D22" i="5"/>
  <c r="A22" i="5"/>
  <c r="H21" i="5"/>
  <c r="D21" i="5"/>
  <c r="B21" i="5"/>
  <c r="A21" i="5"/>
  <c r="H20" i="5"/>
  <c r="B20" i="5"/>
  <c r="D20" i="5"/>
  <c r="A20" i="5"/>
  <c r="H19" i="5"/>
  <c r="D19" i="5"/>
  <c r="B19" i="5"/>
  <c r="A19" i="5"/>
  <c r="H18" i="5"/>
  <c r="B18" i="5"/>
  <c r="D18" i="5"/>
  <c r="A18" i="5"/>
  <c r="H39" i="5"/>
  <c r="D39" i="5"/>
  <c r="B39" i="5"/>
  <c r="A39" i="5"/>
  <c r="H38" i="5"/>
  <c r="B38" i="5"/>
  <c r="D38" i="5"/>
  <c r="A38" i="5"/>
  <c r="H17" i="5"/>
  <c r="D17" i="5"/>
  <c r="B17" i="5"/>
  <c r="A17" i="5"/>
  <c r="H16" i="5"/>
  <c r="B16" i="5"/>
  <c r="D16" i="5"/>
  <c r="A16" i="5"/>
  <c r="H15" i="5"/>
  <c r="D15" i="5"/>
  <c r="B15" i="5"/>
  <c r="A15" i="5"/>
  <c r="H14" i="5"/>
  <c r="B14" i="5"/>
  <c r="D14" i="5"/>
  <c r="A14" i="5"/>
  <c r="H13" i="5"/>
  <c r="D13" i="5"/>
  <c r="B13" i="5"/>
  <c r="A13" i="5"/>
  <c r="H12" i="5"/>
  <c r="B12" i="5"/>
  <c r="D12" i="5"/>
  <c r="A12" i="5"/>
  <c r="H11" i="5"/>
  <c r="D11" i="5"/>
  <c r="B11" i="5"/>
  <c r="A11" i="5"/>
  <c r="E8" i="4"/>
  <c r="F11" i="4"/>
  <c r="G11" i="4"/>
  <c r="E30" i="4"/>
  <c r="F30" i="4"/>
  <c r="G30" i="4"/>
  <c r="E31" i="4"/>
  <c r="F31" i="4"/>
  <c r="G31" i="4"/>
  <c r="E32" i="4"/>
  <c r="F32" i="4"/>
  <c r="G32" i="4"/>
  <c r="H32" i="4"/>
  <c r="E33" i="4"/>
  <c r="F33" i="4"/>
  <c r="G33" i="4"/>
  <c r="E34" i="4"/>
  <c r="F34" i="4"/>
  <c r="G34" i="4"/>
  <c r="E35" i="4"/>
  <c r="F35" i="4"/>
  <c r="G35" i="4"/>
  <c r="E36" i="4"/>
  <c r="F36" i="4"/>
  <c r="G36" i="4"/>
  <c r="I36" i="4"/>
  <c r="E37" i="4"/>
  <c r="F37" i="4"/>
  <c r="G37" i="4"/>
  <c r="I37" i="4"/>
  <c r="E38" i="4"/>
  <c r="F38" i="4"/>
  <c r="G38" i="4"/>
  <c r="I38" i="4"/>
  <c r="E39" i="4"/>
  <c r="F39" i="4"/>
  <c r="G39" i="4"/>
  <c r="E40" i="4"/>
  <c r="F40" i="4"/>
  <c r="G40" i="4"/>
  <c r="H40" i="4"/>
  <c r="E41" i="4"/>
  <c r="F41" i="4"/>
  <c r="G41" i="4"/>
  <c r="E42" i="4"/>
  <c r="F42" i="4"/>
  <c r="G42" i="4"/>
  <c r="E43" i="4"/>
  <c r="F43" i="4"/>
  <c r="G43" i="4"/>
  <c r="I43" i="4"/>
  <c r="E44" i="4"/>
  <c r="F44" i="4"/>
  <c r="G44" i="4"/>
  <c r="E45" i="4"/>
  <c r="F45" i="4"/>
  <c r="G45" i="4"/>
  <c r="H45" i="4"/>
  <c r="E46" i="4"/>
  <c r="F46" i="4"/>
  <c r="G46" i="4"/>
  <c r="I46" i="4"/>
  <c r="E47" i="4"/>
  <c r="F47" i="4"/>
  <c r="G47" i="4"/>
  <c r="I47" i="4"/>
  <c r="E48" i="4"/>
  <c r="F48" i="4"/>
  <c r="G48" i="4"/>
  <c r="I48" i="4"/>
  <c r="E49" i="4"/>
  <c r="F49" i="4"/>
  <c r="G49" i="4"/>
  <c r="I49" i="4"/>
  <c r="E50" i="4"/>
  <c r="F50" i="4"/>
  <c r="G50" i="4"/>
  <c r="I50" i="4"/>
  <c r="E51" i="4"/>
  <c r="F51" i="4"/>
  <c r="G51" i="4"/>
  <c r="E52" i="4"/>
  <c r="F52" i="4"/>
  <c r="G52" i="4"/>
  <c r="I52" i="4"/>
  <c r="E53" i="4"/>
  <c r="F53" i="4"/>
  <c r="G53" i="4"/>
  <c r="I53" i="4"/>
  <c r="E54" i="4"/>
  <c r="F54" i="4"/>
  <c r="G54" i="4"/>
  <c r="I54" i="4"/>
  <c r="E55" i="4"/>
  <c r="F55" i="4"/>
  <c r="G55" i="4"/>
  <c r="E56" i="4"/>
  <c r="F56" i="4"/>
  <c r="G56" i="4"/>
  <c r="I56" i="4"/>
  <c r="E57" i="4"/>
  <c r="F57" i="4"/>
  <c r="G57" i="4"/>
  <c r="I57" i="4"/>
  <c r="E58" i="4"/>
  <c r="F58" i="4"/>
  <c r="G58" i="4"/>
  <c r="E59" i="4"/>
  <c r="F59" i="4"/>
  <c r="G59" i="4"/>
  <c r="I59" i="4"/>
  <c r="E60" i="4"/>
  <c r="F60" i="4"/>
  <c r="G60" i="4"/>
  <c r="I60" i="4"/>
  <c r="E61" i="4"/>
  <c r="F61" i="4"/>
  <c r="G61" i="4"/>
  <c r="N61" i="4"/>
  <c r="E62" i="4"/>
  <c r="F62" i="4"/>
  <c r="G62" i="4"/>
  <c r="N62" i="4"/>
  <c r="E29" i="4"/>
  <c r="F29" i="4"/>
  <c r="R29" i="4"/>
  <c r="E63" i="4"/>
  <c r="F63" i="4"/>
  <c r="R63" i="4"/>
  <c r="E14" i="4"/>
  <c r="E15" i="4" s="1"/>
  <c r="E21" i="4"/>
  <c r="F21" i="4"/>
  <c r="G21" i="4"/>
  <c r="I21" i="4"/>
  <c r="E22" i="4"/>
  <c r="F22" i="4"/>
  <c r="E23" i="4"/>
  <c r="F23" i="4"/>
  <c r="E24" i="4"/>
  <c r="F24" i="4"/>
  <c r="G24" i="4"/>
  <c r="H24" i="4"/>
  <c r="E25" i="4"/>
  <c r="F25" i="4"/>
  <c r="E26" i="4"/>
  <c r="F26" i="4"/>
  <c r="E27" i="4"/>
  <c r="F27" i="4"/>
  <c r="G27" i="4"/>
  <c r="H27" i="4"/>
  <c r="E28" i="4"/>
  <c r="F28" i="4"/>
  <c r="G28" i="4"/>
  <c r="H28" i="4"/>
  <c r="C17" i="4"/>
  <c r="Q21" i="4"/>
  <c r="G22" i="4"/>
  <c r="H22" i="4"/>
  <c r="Q22" i="4"/>
  <c r="G23" i="4"/>
  <c r="H23" i="4"/>
  <c r="Q23" i="4"/>
  <c r="Q24" i="4"/>
  <c r="G25" i="4"/>
  <c r="H25" i="4"/>
  <c r="Q25" i="4"/>
  <c r="G26" i="4"/>
  <c r="H26" i="4"/>
  <c r="Q26" i="4"/>
  <c r="Q27" i="4"/>
  <c r="Q28" i="4"/>
  <c r="Q29" i="4"/>
  <c r="Q30" i="4"/>
  <c r="H31" i="4"/>
  <c r="N31" i="4"/>
  <c r="Q31" i="4"/>
  <c r="Q32" i="4"/>
  <c r="H33" i="4"/>
  <c r="Q33" i="4"/>
  <c r="H34" i="4"/>
  <c r="Q34" i="4"/>
  <c r="H35" i="4"/>
  <c r="Q35" i="4"/>
  <c r="Q36" i="4"/>
  <c r="Q37" i="4"/>
  <c r="Q38" i="4"/>
  <c r="I39" i="4"/>
  <c r="Q39" i="4"/>
  <c r="Q40" i="4"/>
  <c r="H41" i="4"/>
  <c r="Q41" i="4"/>
  <c r="I42" i="4"/>
  <c r="Q42" i="4"/>
  <c r="Q43" i="4"/>
  <c r="H44" i="4"/>
  <c r="Q44" i="4"/>
  <c r="Q45" i="4"/>
  <c r="Q46" i="4"/>
  <c r="Q47" i="4"/>
  <c r="Q48" i="4"/>
  <c r="Q49" i="4"/>
  <c r="Q50" i="4"/>
  <c r="I51" i="4"/>
  <c r="Q51" i="4"/>
  <c r="Q52" i="4"/>
  <c r="Q53" i="4"/>
  <c r="Q54" i="4"/>
  <c r="I55" i="4"/>
  <c r="Q55" i="4"/>
  <c r="Q56" i="4"/>
  <c r="Q57" i="4"/>
  <c r="I58" i="4"/>
  <c r="Q58" i="4"/>
  <c r="Q59" i="4"/>
  <c r="Q60" i="4"/>
  <c r="Q61" i="4"/>
  <c r="Q62" i="4"/>
  <c r="Q63" i="4"/>
  <c r="K63" i="1"/>
  <c r="I44" i="1"/>
  <c r="Q61" i="1"/>
  <c r="K61" i="1"/>
  <c r="Q60" i="1"/>
  <c r="K60" i="1"/>
  <c r="Q59" i="1"/>
  <c r="K59" i="1"/>
  <c r="Q58" i="1"/>
  <c r="Q52" i="1"/>
  <c r="Q53" i="1"/>
  <c r="K53" i="1"/>
  <c r="Q55" i="1"/>
  <c r="Q54" i="1"/>
  <c r="K54" i="1"/>
  <c r="Q57" i="1"/>
  <c r="J57" i="1"/>
  <c r="Q56" i="1"/>
  <c r="J56" i="1"/>
  <c r="G11" i="2"/>
  <c r="F11" i="2"/>
  <c r="E30" i="2"/>
  <c r="F30" i="2"/>
  <c r="G30" i="2"/>
  <c r="E31" i="2"/>
  <c r="F31" i="2"/>
  <c r="G31" i="2"/>
  <c r="E32" i="2"/>
  <c r="F32" i="2"/>
  <c r="G32" i="2"/>
  <c r="H32" i="2"/>
  <c r="E33" i="2"/>
  <c r="F33" i="2"/>
  <c r="G33" i="2"/>
  <c r="H33" i="2"/>
  <c r="E34" i="2"/>
  <c r="F34" i="2"/>
  <c r="G34" i="2"/>
  <c r="E35" i="2"/>
  <c r="F35" i="2"/>
  <c r="G35" i="2"/>
  <c r="H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E40" i="2"/>
  <c r="F40" i="2"/>
  <c r="G40" i="2"/>
  <c r="H40" i="2"/>
  <c r="E41" i="2"/>
  <c r="F41" i="2"/>
  <c r="G41" i="2"/>
  <c r="H41" i="2"/>
  <c r="E44" i="2"/>
  <c r="F44" i="2"/>
  <c r="G44" i="2"/>
  <c r="E45" i="2"/>
  <c r="F45" i="2"/>
  <c r="G45" i="2"/>
  <c r="H45" i="2"/>
  <c r="E46" i="2"/>
  <c r="F46" i="2"/>
  <c r="G46" i="2"/>
  <c r="E47" i="2"/>
  <c r="F47" i="2"/>
  <c r="G47" i="2"/>
  <c r="I47" i="2"/>
  <c r="E48" i="2"/>
  <c r="F48" i="2"/>
  <c r="G48" i="2"/>
  <c r="I48" i="2"/>
  <c r="E49" i="2"/>
  <c r="F49" i="2"/>
  <c r="G49" i="2"/>
  <c r="I49" i="2"/>
  <c r="E50" i="2"/>
  <c r="F50" i="2"/>
  <c r="G50" i="2"/>
  <c r="I50" i="2"/>
  <c r="E52" i="2"/>
  <c r="F52" i="2"/>
  <c r="G52" i="2"/>
  <c r="E29" i="2"/>
  <c r="F29" i="2"/>
  <c r="E42" i="2"/>
  <c r="F42" i="2"/>
  <c r="R42" i="2"/>
  <c r="E43" i="2"/>
  <c r="F43" i="2"/>
  <c r="R43" i="2"/>
  <c r="E51" i="2"/>
  <c r="F51" i="2"/>
  <c r="R51" i="2"/>
  <c r="E53" i="2"/>
  <c r="F53" i="2"/>
  <c r="R53" i="2"/>
  <c r="E14" i="2"/>
  <c r="E15" i="2" s="1"/>
  <c r="E21" i="2"/>
  <c r="F21" i="2"/>
  <c r="G21" i="2"/>
  <c r="I21" i="2"/>
  <c r="E22" i="2"/>
  <c r="F22" i="2"/>
  <c r="E23" i="2"/>
  <c r="F23" i="2"/>
  <c r="E24" i="2"/>
  <c r="F24" i="2"/>
  <c r="G24" i="2"/>
  <c r="H24" i="2"/>
  <c r="E25" i="2"/>
  <c r="F25" i="2"/>
  <c r="G25" i="2"/>
  <c r="H25" i="2"/>
  <c r="E26" i="2"/>
  <c r="F26" i="2"/>
  <c r="E27" i="2"/>
  <c r="F27" i="2"/>
  <c r="G27" i="2"/>
  <c r="E28" i="2"/>
  <c r="F28" i="2"/>
  <c r="G28" i="2"/>
  <c r="H28" i="2"/>
  <c r="C17" i="2"/>
  <c r="Q21" i="2"/>
  <c r="G22" i="2"/>
  <c r="H22" i="2"/>
  <c r="Q22" i="2"/>
  <c r="G23" i="2"/>
  <c r="H23" i="2"/>
  <c r="Q23" i="2"/>
  <c r="Q24" i="2"/>
  <c r="Q25" i="2"/>
  <c r="G26" i="2"/>
  <c r="H26" i="2"/>
  <c r="Q26" i="2"/>
  <c r="H27" i="2"/>
  <c r="Q27" i="2"/>
  <c r="Q28" i="2"/>
  <c r="Q29" i="2"/>
  <c r="Q30" i="2"/>
  <c r="H31" i="2"/>
  <c r="N31" i="2"/>
  <c r="Q31" i="2"/>
  <c r="Q32" i="2"/>
  <c r="Q33" i="2"/>
  <c r="H34" i="2"/>
  <c r="Q34" i="2"/>
  <c r="Q35" i="2"/>
  <c r="Q36" i="2"/>
  <c r="Q37" i="2"/>
  <c r="Q38" i="2"/>
  <c r="I39" i="2"/>
  <c r="Q39" i="2"/>
  <c r="Q40" i="2"/>
  <c r="Q41" i="2"/>
  <c r="Q42" i="2"/>
  <c r="Q43" i="2"/>
  <c r="H44" i="2"/>
  <c r="Q44" i="2"/>
  <c r="Q45" i="2"/>
  <c r="I46" i="2"/>
  <c r="Q46" i="2"/>
  <c r="Q47" i="2"/>
  <c r="Q48" i="2"/>
  <c r="Q49" i="2"/>
  <c r="Q50" i="2"/>
  <c r="Q51" i="2"/>
  <c r="Q52" i="2"/>
  <c r="Q53" i="2"/>
  <c r="E8" i="1"/>
  <c r="F16" i="1"/>
  <c r="F17" i="1" s="1"/>
  <c r="E21" i="1"/>
  <c r="F21" i="1"/>
  <c r="F22" i="1"/>
  <c r="F23" i="1"/>
  <c r="G23" i="1"/>
  <c r="H23" i="1"/>
  <c r="F24" i="1"/>
  <c r="F25" i="1"/>
  <c r="F26" i="1"/>
  <c r="G26" i="1"/>
  <c r="F27" i="1"/>
  <c r="F28" i="1"/>
  <c r="C17" i="1"/>
  <c r="G21" i="1"/>
  <c r="I21" i="1"/>
  <c r="Q21" i="1"/>
  <c r="G22" i="1"/>
  <c r="H22" i="1"/>
  <c r="Q22" i="1"/>
  <c r="Q23" i="1"/>
  <c r="G24" i="1"/>
  <c r="H24" i="1"/>
  <c r="Q24" i="1"/>
  <c r="G25" i="1"/>
  <c r="H25" i="1"/>
  <c r="Q25" i="1"/>
  <c r="H26" i="1"/>
  <c r="Q26" i="1"/>
  <c r="G27" i="1"/>
  <c r="H27" i="1"/>
  <c r="Q27" i="1"/>
  <c r="G28" i="1"/>
  <c r="H28" i="1"/>
  <c r="Q28" i="1"/>
  <c r="Q30" i="1"/>
  <c r="U30" i="1"/>
  <c r="H32" i="1"/>
  <c r="N32" i="1"/>
  <c r="Q32" i="1"/>
  <c r="H33" i="1"/>
  <c r="Q33" i="1"/>
  <c r="H34" i="1"/>
  <c r="Q34" i="1"/>
  <c r="H35" i="1"/>
  <c r="Q35" i="1"/>
  <c r="H36" i="1"/>
  <c r="Q36" i="1"/>
  <c r="H37" i="1"/>
  <c r="Q37" i="1"/>
  <c r="I38" i="1"/>
  <c r="Q38" i="1"/>
  <c r="I39" i="1"/>
  <c r="Q39" i="1"/>
  <c r="I40" i="1"/>
  <c r="Q40" i="1"/>
  <c r="Q41" i="1"/>
  <c r="H42" i="1"/>
  <c r="Q42" i="1"/>
  <c r="H43" i="1"/>
  <c r="Q43" i="1"/>
  <c r="Q44" i="1"/>
  <c r="Q45" i="1"/>
  <c r="H46" i="1"/>
  <c r="Q46" i="1"/>
  <c r="H47" i="1"/>
  <c r="Q47" i="1"/>
  <c r="I48" i="1"/>
  <c r="Q48" i="1"/>
  <c r="I49" i="1"/>
  <c r="Q49" i="1"/>
  <c r="I50" i="1"/>
  <c r="Q50" i="1"/>
  <c r="I51" i="1"/>
  <c r="Q51" i="1"/>
  <c r="K62" i="1"/>
  <c r="Q62" i="1"/>
  <c r="Q63" i="1"/>
  <c r="Q64" i="1"/>
  <c r="Q65" i="1"/>
  <c r="U65" i="1"/>
  <c r="H30" i="4"/>
  <c r="N30" i="4"/>
  <c r="H30" i="2"/>
  <c r="N30" i="2"/>
  <c r="C12" i="4"/>
  <c r="C11" i="4"/>
  <c r="C11" i="1"/>
  <c r="C11" i="2"/>
  <c r="C12" i="1"/>
  <c r="C12" i="2"/>
  <c r="O45" i="4" l="1"/>
  <c r="O52" i="4"/>
  <c r="O60" i="4"/>
  <c r="O44" i="4"/>
  <c r="O46" i="4"/>
  <c r="O54" i="4"/>
  <c r="O48" i="4"/>
  <c r="O50" i="4"/>
  <c r="O47" i="4"/>
  <c r="O32" i="4"/>
  <c r="O31" i="4"/>
  <c r="O61" i="4"/>
  <c r="O49" i="4"/>
  <c r="O57" i="4"/>
  <c r="O55" i="4"/>
  <c r="O34" i="4"/>
  <c r="O30" i="4"/>
  <c r="C15" i="4"/>
  <c r="O38" i="4"/>
  <c r="O35" i="4"/>
  <c r="O40" i="4"/>
  <c r="O41" i="4"/>
  <c r="O58" i="4"/>
  <c r="O62" i="4"/>
  <c r="O36" i="4"/>
  <c r="O43" i="4"/>
  <c r="O63" i="4"/>
  <c r="O37" i="4"/>
  <c r="O59" i="4"/>
  <c r="O39" i="4"/>
  <c r="O33" i="4"/>
  <c r="O56" i="4"/>
  <c r="O53" i="4"/>
  <c r="O42" i="4"/>
  <c r="O29" i="4"/>
  <c r="O51" i="4"/>
  <c r="O32" i="2"/>
  <c r="O36" i="2"/>
  <c r="O31" i="2"/>
  <c r="O50" i="2"/>
  <c r="O41" i="2"/>
  <c r="C15" i="2"/>
  <c r="E16" i="2" s="1"/>
  <c r="O45" i="2"/>
  <c r="O49" i="2"/>
  <c r="O39" i="2"/>
  <c r="O42" i="2"/>
  <c r="O47" i="2"/>
  <c r="O48" i="2"/>
  <c r="O53" i="2"/>
  <c r="O40" i="2"/>
  <c r="O29" i="2"/>
  <c r="O30" i="2"/>
  <c r="O44" i="2"/>
  <c r="O52" i="2"/>
  <c r="O33" i="2"/>
  <c r="O46" i="2"/>
  <c r="O43" i="2"/>
  <c r="O51" i="2"/>
  <c r="O35" i="2"/>
  <c r="O37" i="2"/>
  <c r="O34" i="2"/>
  <c r="O38" i="2"/>
  <c r="C16" i="4"/>
  <c r="D18" i="4" s="1"/>
  <c r="O76" i="1"/>
  <c r="O69" i="1"/>
  <c r="O38" i="1"/>
  <c r="O50" i="1"/>
  <c r="O36" i="1"/>
  <c r="C15" i="1"/>
  <c r="O47" i="1"/>
  <c r="O55" i="1"/>
  <c r="O73" i="1"/>
  <c r="O39" i="1"/>
  <c r="O37" i="1"/>
  <c r="O34" i="1"/>
  <c r="O33" i="1"/>
  <c r="O66" i="1"/>
  <c r="O65" i="1"/>
  <c r="O41" i="1"/>
  <c r="O79" i="1"/>
  <c r="O60" i="1"/>
  <c r="O67" i="1"/>
  <c r="O51" i="1"/>
  <c r="O42" i="1"/>
  <c r="O40" i="1"/>
  <c r="O56" i="1"/>
  <c r="O31" i="1"/>
  <c r="O46" i="1"/>
  <c r="O43" i="1"/>
  <c r="O68" i="1"/>
  <c r="O62" i="1"/>
  <c r="O64" i="1"/>
  <c r="O78" i="1"/>
  <c r="O61" i="1"/>
  <c r="O32" i="1"/>
  <c r="O72" i="1"/>
  <c r="O48" i="1"/>
  <c r="O74" i="1"/>
  <c r="O35" i="1"/>
  <c r="O53" i="1"/>
  <c r="O52" i="1"/>
  <c r="O70" i="1"/>
  <c r="O54" i="1"/>
  <c r="O44" i="1"/>
  <c r="O58" i="1"/>
  <c r="O57" i="1"/>
  <c r="O59" i="1"/>
  <c r="O71" i="1"/>
  <c r="O63" i="1"/>
  <c r="O75" i="1"/>
  <c r="O49" i="1"/>
  <c r="O45" i="1"/>
  <c r="O77" i="1"/>
  <c r="C16" i="2"/>
  <c r="D18" i="2" s="1"/>
  <c r="C16" i="1"/>
  <c r="D18" i="1" s="1"/>
  <c r="F18" i="1" l="1"/>
  <c r="F19" i="1" s="1"/>
  <c r="C18" i="1"/>
  <c r="C18" i="2"/>
  <c r="E17" i="2"/>
  <c r="E16" i="4"/>
  <c r="E17" i="4" s="1"/>
  <c r="C18" i="4"/>
</calcChain>
</file>

<file path=xl/sharedStrings.xml><?xml version="1.0" encoding="utf-8"?>
<sst xmlns="http://schemas.openxmlformats.org/spreadsheetml/2006/main" count="656" uniqueCount="219">
  <si>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</si>
  <si>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</si>
  <si>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</si>
  <si>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</si>
  <si>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</si>
  <si>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</si>
  <si>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</si>
  <si>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</si>
  <si>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</si>
  <si>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</si>
  <si>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</si>
  <si>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</si>
  <si>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</si>
  <si>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</si>
  <si>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</si>
  <si>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</si>
  <si>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</si>
  <si>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</si>
  <si>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</si>
  <si>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</si>
  <si>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</si>
  <si>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</si>
  <si>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</si>
  <si>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</si>
  <si>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</si>
  <si>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</si>
  <si>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</si>
  <si>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</si>
  <si>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</si>
  <si>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</si>
  <si>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</si>
  <si>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</si>
  <si>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</si>
  <si>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</si>
  <si>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</si>
  <si>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</si>
  <si>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</si>
  <si>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</si>
  <si>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</si>
  <si>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</si>
  <si>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</si>
  <si>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5484</t>
  </si>
  <si>
    <t>IBVS 5643</t>
  </si>
  <si>
    <t>IBVS 5657</t>
  </si>
  <si>
    <t>IBVS 5731</t>
  </si>
  <si>
    <t>IBVS 5802</t>
  </si>
  <si>
    <t>IBVS</t>
  </si>
  <si>
    <t>EW Boo / GSC 03044-00443</t>
  </si>
  <si>
    <t>I</t>
  </si>
  <si>
    <t>IBVS 5027</t>
  </si>
  <si>
    <t>EA</t>
  </si>
  <si>
    <t>Period found by</t>
  </si>
  <si>
    <t>ToMcat??</t>
  </si>
  <si>
    <t>Start of linear fit &gt;&gt;&gt;&gt;&gt;&gt;&gt;&gt;&gt;&gt;&gt;&gt;&gt;&gt;&gt;&gt;&gt;&gt;&gt;&gt;&gt;</t>
  </si>
  <si>
    <t>IBVS 5894</t>
  </si>
  <si>
    <t>OEJV 0107</t>
  </si>
  <si>
    <t>Add cycle</t>
  </si>
  <si>
    <t>Old Cycle</t>
  </si>
  <si>
    <t>OEJV 0094</t>
  </si>
  <si>
    <t>II</t>
  </si>
  <si>
    <t>IBVS 5959</t>
  </si>
  <si>
    <t>IBVS 6010</t>
  </si>
  <si>
    <t>IBVS 5992</t>
  </si>
  <si>
    <t>IBVS 6029</t>
  </si>
  <si>
    <t>OEJV 0160</t>
  </si>
  <si>
    <t>IBVS 6070</t>
  </si>
  <si>
    <t>OEJV</t>
  </si>
  <si>
    <t>ESA 1997</t>
  </si>
  <si>
    <t>Zhang 2015AJ….149…96</t>
  </si>
  <si>
    <t>i</t>
  </si>
  <si>
    <t>bad?</t>
  </si>
  <si>
    <t>IBVS 6149</t>
  </si>
  <si>
    <t>OEJV 0165</t>
  </si>
  <si>
    <t>OEJV 0168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</si>
  <si>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</si>
  <si>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</si>
  <si>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</si>
  <si>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</si>
  <si>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</si>
  <si>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</si>
  <si>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</si>
  <si>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</si>
  <si>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</si>
  <si>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</si>
  <si>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</si>
  <si>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</si>
  <si>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2451225.9064 </t>
  </si>
  <si>
    <t> 16.02.1999 09:45 </t>
  </si>
  <si>
    <t> 0.0044 </t>
  </si>
  <si>
    <t>E </t>
  </si>
  <si>
    <t>?</t>
  </si>
  <si>
    <t> R.Diethelm </t>
  </si>
  <si>
    <t>IBVS 5027 </t>
  </si>
  <si>
    <t>2452362.4537 </t>
  </si>
  <si>
    <t> 28.03.2002 22:53 </t>
  </si>
  <si>
    <t> -0.0102 </t>
  </si>
  <si>
    <t>o</t>
  </si>
  <si>
    <t> F.Agerer </t>
  </si>
  <si>
    <t>BAVM 158 </t>
  </si>
  <si>
    <t>2453097.5119 </t>
  </si>
  <si>
    <t> 02.04.2004 00:17 </t>
  </si>
  <si>
    <t> -0.0012 </t>
  </si>
  <si>
    <t>BAVM 172 </t>
  </si>
  <si>
    <t>2453475.4628 </t>
  </si>
  <si>
    <t> 14.04.2005 23:06 </t>
  </si>
  <si>
    <t> 0.0021 </t>
  </si>
  <si>
    <t>-I</t>
  </si>
  <si>
    <t>BAVM 173 </t>
  </si>
  <si>
    <t>2453862.4740 </t>
  </si>
  <si>
    <t> 06.05.2006 23:22 </t>
  </si>
  <si>
    <t>1503</t>
  </si>
  <si>
    <t> 0.0022 </t>
  </si>
  <si>
    <t>C </t>
  </si>
  <si>
    <t>BAVM 178 </t>
  </si>
  <si>
    <t>2454200.5408 </t>
  </si>
  <si>
    <t> 10.04.2007 00:58 </t>
  </si>
  <si>
    <t>1876</t>
  </si>
  <si>
    <t> 0.0007 </t>
  </si>
  <si>
    <t> U.Schmidt </t>
  </si>
  <si>
    <t>BAVM 186 </t>
  </si>
  <si>
    <t>2454259.4568 </t>
  </si>
  <si>
    <t> 07.06.2007 22:57 </t>
  </si>
  <si>
    <t>1941</t>
  </si>
  <si>
    <t> 0.0040 </t>
  </si>
  <si>
    <t>2454570.4135 </t>
  </si>
  <si>
    <t> 13.04.2008 21:55 </t>
  </si>
  <si>
    <t>2284</t>
  </si>
  <si>
    <t> 0.0829 </t>
  </si>
  <si>
    <t> J.Trnka </t>
  </si>
  <si>
    <t>OEJV 0094 </t>
  </si>
  <si>
    <t>2454937.4060 </t>
  </si>
  <si>
    <t> 15.04.2009 21:44 </t>
  </si>
  <si>
    <t>2689</t>
  </si>
  <si>
    <t> R.Drevený </t>
  </si>
  <si>
    <t>OEJV 0107 </t>
  </si>
  <si>
    <t>2454961.8778 </t>
  </si>
  <si>
    <t> 10.05.2009 09:04 </t>
  </si>
  <si>
    <t>2716</t>
  </si>
  <si>
    <t>IBVS 5894 </t>
  </si>
  <si>
    <t>2455073.3606 </t>
  </si>
  <si>
    <t> 29.08.2009 20:39 </t>
  </si>
  <si>
    <t>2839</t>
  </si>
  <si>
    <t> 0.0062 </t>
  </si>
  <si>
    <t> M.Rätz &amp; K.Rätz </t>
  </si>
  <si>
    <t>BAVM 214 </t>
  </si>
  <si>
    <t>2455314.4498 </t>
  </si>
  <si>
    <t> 27.04.2010 22:47 </t>
  </si>
  <si>
    <t>3105</t>
  </si>
  <si>
    <t> 0.0065 </t>
  </si>
  <si>
    <t>2455642.5499 </t>
  </si>
  <si>
    <t> 22.03.2011 01:11 </t>
  </si>
  <si>
    <t>3467</t>
  </si>
  <si>
    <t> 0.0082 </t>
  </si>
  <si>
    <t>BAVM 220 </t>
  </si>
  <si>
    <t>2455643.45733 </t>
  </si>
  <si>
    <t> 22.03.2011 22:58 </t>
  </si>
  <si>
    <t>3468</t>
  </si>
  <si>
    <t> 0.00930 </t>
  </si>
  <si>
    <t>B</t>
  </si>
  <si>
    <t> M.Lehky </t>
  </si>
  <si>
    <t>OEJV 0160 </t>
  </si>
  <si>
    <t>2455643.45735 </t>
  </si>
  <si>
    <t> 0.00932 </t>
  </si>
  <si>
    <t>R</t>
  </si>
  <si>
    <t>2455643.45741 </t>
  </si>
  <si>
    <t> 0.00938 </t>
  </si>
  <si>
    <t>2455643.45745 </t>
  </si>
  <si>
    <t> 0.00942 </t>
  </si>
  <si>
    <t>2455648.8958 </t>
  </si>
  <si>
    <t> 28.03.2011 09:29 </t>
  </si>
  <si>
    <t>3474</t>
  </si>
  <si>
    <t> 0.0097 </t>
  </si>
  <si>
    <t>IBVS 5992 </t>
  </si>
  <si>
    <t>2455697.8392 </t>
  </si>
  <si>
    <t> 16.05.2011 08:08 </t>
  </si>
  <si>
    <t>3528</t>
  </si>
  <si>
    <t> 0.0102 </t>
  </si>
  <si>
    <t>2455956.60078 </t>
  </si>
  <si>
    <t> 30.01.2012 02:25 </t>
  </si>
  <si>
    <t>3813.5</t>
  </si>
  <si>
    <t> 0.00911 </t>
  </si>
  <si>
    <t>2455956.60162 </t>
  </si>
  <si>
    <t> 30.01.2012 02:26 </t>
  </si>
  <si>
    <t> 0.00995 </t>
  </si>
  <si>
    <t>2456035.9060 </t>
  </si>
  <si>
    <t> 18.04.2012 09:44 </t>
  </si>
  <si>
    <t>3901</t>
  </si>
  <si>
    <t> 0.0088 </t>
  </si>
  <si>
    <t>IBVS 6029 </t>
  </si>
  <si>
    <t>2456069.4396 </t>
  </si>
  <si>
    <t> 21.05.2012 22:33 </t>
  </si>
  <si>
    <t>3938</t>
  </si>
  <si>
    <t> 0.0075 </t>
  </si>
  <si>
    <t>BAVM 231 </t>
  </si>
  <si>
    <t>2456408.40706 </t>
  </si>
  <si>
    <t> 25.04.2013 21:46 </t>
  </si>
  <si>
    <t>4312</t>
  </si>
  <si>
    <t> 0.00031 </t>
  </si>
  <si>
    <t>2456408.40794 </t>
  </si>
  <si>
    <t> 25.04.2013 21:47 </t>
  </si>
  <si>
    <t> 0.00119 </t>
  </si>
  <si>
    <t>2456408.40828 </t>
  </si>
  <si>
    <t> 0.00153 </t>
  </si>
  <si>
    <t>2456408.40856 </t>
  </si>
  <si>
    <t> 25.04.2013 21:48 </t>
  </si>
  <si>
    <t> 0.00181 </t>
  </si>
  <si>
    <t>2456730.6219 </t>
  </si>
  <si>
    <t> 14.03.2014 02:55 </t>
  </si>
  <si>
    <t>4667.5</t>
  </si>
  <si>
    <t> 0.0080 </t>
  </si>
  <si>
    <t>BAVM 238 </t>
  </si>
  <si>
    <t>2456736.5134 </t>
  </si>
  <si>
    <t> 20.03.2014 00:19 </t>
  </si>
  <si>
    <t>s5</t>
  </si>
  <si>
    <t>s6</t>
  </si>
  <si>
    <t>s7</t>
  </si>
  <si>
    <t>OEJV 0179</t>
  </si>
  <si>
    <t>2020JAVSO..48….1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</si>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</sst>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9" fillId="0" borderId="0" xfId="0" applyFont="1" applyAlignment="1"/>
    <xf numFmtId="0" fontId="0" fillId="0" borderId="0" xfId="0" applyAlignment="1">
      <alignment horizontal="right"/>
    </xf>
    <xf numFmtId="0" fontId="13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14" fontId="19" fillId="0" borderId="0" xfId="0" applyNumberFormat="1" applyFont="1" applyAlignment="1"/>
    <xf numFmtId="0" fontId="12" fillId="0" borderId="0" xfId="0" applyFont="1" applyAlignment="1"/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0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41" fillId="0" borderId="0" xfId="0" applyFont="1" applyAlignment="1"/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92055350879304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119278178872472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-1.685400000133086E-2</c:v>
                </c:pt>
                <c:pt idx="3">
                  <c:v>-9.315000002970919E-3</c:v>
                </c:pt>
                <c:pt idx="4">
                  <c:v>-6.7819999967468902E-3</c:v>
                </c:pt>
                <c:pt idx="5">
                  <c:v>-7.4590000003809109E-3</c:v>
                </c:pt>
                <c:pt idx="6">
                  <c:v>-9.5819999987725168E-3</c:v>
                </c:pt>
                <c:pt idx="7">
                  <c:v>-6.3969999973778613E-3</c:v>
                </c:pt>
                <c:pt idx="11">
                  <c:v>-7.684999996854458E-3</c:v>
                </c:pt>
                <c:pt idx="12">
                  <c:v>-7.0849999974598177E-3</c:v>
                </c:pt>
                <c:pt idx="13">
                  <c:v>-7.4219999951310456E-3</c:v>
                </c:pt>
                <c:pt idx="14">
                  <c:v>-5.7949999973061495E-3</c:v>
                </c:pt>
                <c:pt idx="15">
                  <c:v>-5.960999995295424E-3</c:v>
                </c:pt>
                <c:pt idx="16">
                  <c:v>-4.9230000004172325E-3</c:v>
                </c:pt>
                <c:pt idx="21">
                  <c:v>-3.4799999993992969E-3</c:v>
                </c:pt>
                <c:pt idx="22">
                  <c:v>-3.0339999939315021E-3</c:v>
                </c:pt>
                <c:pt idx="25">
                  <c:v>-5.1569999995990656E-3</c:v>
                </c:pt>
                <c:pt idx="26">
                  <c:v>-6.5440000034868717E-3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7-4645-BB2E-84222CD367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6.8570000003091991E-3</c:v>
                </c:pt>
                <c:pt idx="17">
                  <c:v>-3.8439999989350326E-3</c:v>
                </c:pt>
                <c:pt idx="18">
                  <c:v>-3.8239999994402751E-3</c:v>
                </c:pt>
                <c:pt idx="19">
                  <c:v>-3.763999993680045E-3</c:v>
                </c:pt>
                <c:pt idx="20">
                  <c:v>-3.72399999469053E-3</c:v>
                </c:pt>
                <c:pt idx="23">
                  <c:v>-4.6644999965792522E-3</c:v>
                </c:pt>
                <c:pt idx="24">
                  <c:v>-3.8244999959715642E-3</c:v>
                </c:pt>
                <c:pt idx="27">
                  <c:v>-1.4358000000356697E-2</c:v>
                </c:pt>
                <c:pt idx="28">
                  <c:v>-1.3478000000759494E-2</c:v>
                </c:pt>
                <c:pt idx="29">
                  <c:v>-1.3137999994796701E-2</c:v>
                </c:pt>
                <c:pt idx="30">
                  <c:v>-1.2857999994594138E-2</c:v>
                </c:pt>
                <c:pt idx="31">
                  <c:v>-7.7279999968595803E-3</c:v>
                </c:pt>
                <c:pt idx="57">
                  <c:v>-8.1109999955515377E-3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7-4645-BB2E-84222CD367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5">
                  <c:v>-7.2985000006156042E-3</c:v>
                </c:pt>
                <c:pt idx="36">
                  <c:v>-7.0799999957671389E-3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7-4645-BB2E-84222CD367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-7.7449999953387305E-3</c:v>
                </c:pt>
                <c:pt idx="32">
                  <c:v>-6.8479999972623773E-3</c:v>
                </c:pt>
                <c:pt idx="33">
                  <c:v>-6.5079999985755421E-3</c:v>
                </c:pt>
                <c:pt idx="34">
                  <c:v>-6.2279999983729795E-3</c:v>
                </c:pt>
                <c:pt idx="37">
                  <c:v>-7.8720000019529834E-3</c:v>
                </c:pt>
                <c:pt idx="38">
                  <c:v>-7.6220000046305358E-3</c:v>
                </c:pt>
                <c:pt idx="39">
                  <c:v>-5.3420000040205196E-3</c:v>
                </c:pt>
                <c:pt idx="40">
                  <c:v>-5.0220000048284419E-3</c:v>
                </c:pt>
                <c:pt idx="41">
                  <c:v>-1.0848000005353242E-2</c:v>
                </c:pt>
                <c:pt idx="42">
                  <c:v>-5.5785000004107133E-3</c:v>
                </c:pt>
                <c:pt idx="43">
                  <c:v>-6.7579999958979897E-3</c:v>
                </c:pt>
                <c:pt idx="44">
                  <c:v>0</c:v>
                </c:pt>
                <c:pt idx="45">
                  <c:v>-9.881999998469837E-3</c:v>
                </c:pt>
                <c:pt idx="46">
                  <c:v>-9.081999996851664E-3</c:v>
                </c:pt>
                <c:pt idx="47">
                  <c:v>-8.922000000893604E-3</c:v>
                </c:pt>
                <c:pt idx="48">
                  <c:v>-7.4119999990216456E-3</c:v>
                </c:pt>
                <c:pt idx="49">
                  <c:v>-7.6774999979534186E-3</c:v>
                </c:pt>
                <c:pt idx="50">
                  <c:v>-1.1015999996743631E-2</c:v>
                </c:pt>
                <c:pt idx="51">
                  <c:v>-7.4730000051204115E-3</c:v>
                </c:pt>
                <c:pt idx="52">
                  <c:v>-1.0774000169476494E-2</c:v>
                </c:pt>
                <c:pt idx="53">
                  <c:v>-1.0034000122686848E-2</c:v>
                </c:pt>
                <c:pt idx="54">
                  <c:v>-9.8640002252068371E-3</c:v>
                </c:pt>
                <c:pt idx="55">
                  <c:v>-9.7340001666452736E-3</c:v>
                </c:pt>
                <c:pt idx="56">
                  <c:v>-1.5495999999984633E-2</c:v>
                </c:pt>
                <c:pt idx="58">
                  <c:v>-1.7762000003131106E-2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7-4645-BB2E-84222CD367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7-4645-BB2E-84222CD367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7-4645-BB2E-84222CD367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-7.684999996854458E-3</c:v>
                </c:pt>
                <c:pt idx="12">
                  <c:v>-7.0849999974598177E-3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7-4645-BB2E-84222CD367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0">
                  <c:v>2.2072195448348819E-3</c:v>
                </c:pt>
                <c:pt idx="11">
                  <c:v>2.2072195448348819E-3</c:v>
                </c:pt>
                <c:pt idx="12">
                  <c:v>2.2072195448348819E-3</c:v>
                </c:pt>
                <c:pt idx="13">
                  <c:v>2.0912818435626056E-3</c:v>
                </c:pt>
                <c:pt idx="14">
                  <c:v>1.5631212044333528E-3</c:v>
                </c:pt>
                <c:pt idx="15">
                  <c:v>4.2092014745464049E-4</c:v>
                </c:pt>
                <c:pt idx="16">
                  <c:v>-1.1335038473810483E-3</c:v>
                </c:pt>
                <c:pt idx="17">
                  <c:v>-1.1377978363170567E-3</c:v>
                </c:pt>
                <c:pt idx="18">
                  <c:v>-1.1377978363170567E-3</c:v>
                </c:pt>
                <c:pt idx="19">
                  <c:v>-1.1377978363170567E-3</c:v>
                </c:pt>
                <c:pt idx="20">
                  <c:v>-1.1377978363170567E-3</c:v>
                </c:pt>
                <c:pt idx="21">
                  <c:v>-1.1635617699331177E-3</c:v>
                </c:pt>
                <c:pt idx="22">
                  <c:v>-1.3954371724776704E-3</c:v>
                </c:pt>
                <c:pt idx="23">
                  <c:v>-2.6213710137085802E-3</c:v>
                </c:pt>
                <c:pt idx="24">
                  <c:v>-2.6213710137085802E-3</c:v>
                </c:pt>
                <c:pt idx="25">
                  <c:v>-2.9970950456094693E-3</c:v>
                </c:pt>
                <c:pt idx="26">
                  <c:v>-3.1559726362418473E-3</c:v>
                </c:pt>
                <c:pt idx="27">
                  <c:v>-4.7619244983096581E-3</c:v>
                </c:pt>
                <c:pt idx="28">
                  <c:v>-4.7619244983096581E-3</c:v>
                </c:pt>
                <c:pt idx="29">
                  <c:v>-4.7619244983096581E-3</c:v>
                </c:pt>
                <c:pt idx="30">
                  <c:v>-4.7619244983096581E-3</c:v>
                </c:pt>
                <c:pt idx="31">
                  <c:v>-4.7619244983096581E-3</c:v>
                </c:pt>
                <c:pt idx="32">
                  <c:v>-4.7619244983096581E-3</c:v>
                </c:pt>
                <c:pt idx="33">
                  <c:v>-4.7619244983096581E-3</c:v>
                </c:pt>
                <c:pt idx="34">
                  <c:v>-4.7619244983096581E-3</c:v>
                </c:pt>
                <c:pt idx="35">
                  <c:v>-6.2884375650612799E-3</c:v>
                </c:pt>
                <c:pt idx="36">
                  <c:v>-6.3163484931453469E-3</c:v>
                </c:pt>
                <c:pt idx="37">
                  <c:v>-6.4537561390976723E-3</c:v>
                </c:pt>
                <c:pt idx="38">
                  <c:v>-6.4537561390976723E-3</c:v>
                </c:pt>
                <c:pt idx="39">
                  <c:v>-6.4537561390976723E-3</c:v>
                </c:pt>
                <c:pt idx="40">
                  <c:v>-6.4537561390976723E-3</c:v>
                </c:pt>
                <c:pt idx="41">
                  <c:v>-6.608339740794042E-3</c:v>
                </c:pt>
                <c:pt idx="42">
                  <c:v>-6.631956679942097E-3</c:v>
                </c:pt>
                <c:pt idx="43">
                  <c:v>-6.6512796301541437E-3</c:v>
                </c:pt>
                <c:pt idx="44">
                  <c:v>-7.4327856165079982E-3</c:v>
                </c:pt>
                <c:pt idx="45">
                  <c:v>-7.9137123773411373E-3</c:v>
                </c:pt>
                <c:pt idx="46">
                  <c:v>-7.9137123773411373E-3</c:v>
                </c:pt>
                <c:pt idx="47">
                  <c:v>-7.9137123773411373E-3</c:v>
                </c:pt>
                <c:pt idx="48">
                  <c:v>-7.9137123773411373E-3</c:v>
                </c:pt>
                <c:pt idx="49">
                  <c:v>-8.1305588186096518E-3</c:v>
                </c:pt>
                <c:pt idx="50">
                  <c:v>-9.906123243649867E-3</c:v>
                </c:pt>
                <c:pt idx="51">
                  <c:v>-9.9361811662019364E-3</c:v>
                </c:pt>
                <c:pt idx="52">
                  <c:v>-1.1357491504021312E-2</c:v>
                </c:pt>
                <c:pt idx="53">
                  <c:v>-1.1357491504021312E-2</c:v>
                </c:pt>
                <c:pt idx="54">
                  <c:v>-1.1357491504021312E-2</c:v>
                </c:pt>
                <c:pt idx="55">
                  <c:v>-1.1357491504021312E-2</c:v>
                </c:pt>
                <c:pt idx="56">
                  <c:v>-1.1537839039333735E-2</c:v>
                </c:pt>
                <c:pt idx="57">
                  <c:v>-1.1816948320174398E-2</c:v>
                </c:pt>
                <c:pt idx="58">
                  <c:v>-1.4827034564317543E-2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7-4645-BB2E-84222CD367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7.1910000006027985E-2</c:v>
                </c:pt>
                <c:pt idx="9">
                  <c:v>7.19500000050175E-2</c:v>
                </c:pt>
                <c:pt idx="44">
                  <c:v>8.6360000001150183E-2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07-4645-BB2E-84222CD36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0848"/>
        <c:axId val="1"/>
      </c:scatterChart>
      <c:valAx>
        <c:axId val="73417084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818424073137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12570332378175"/>
          <c:y val="0.92073298764483702"/>
          <c:w val="0.7110102980246735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86707882534776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5795981452859"/>
          <c:y val="0.1458966565349544"/>
          <c:w val="0.814528593508500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-1.685400000133086E-2</c:v>
                </c:pt>
                <c:pt idx="3">
                  <c:v>-9.315000002970919E-3</c:v>
                </c:pt>
                <c:pt idx="4">
                  <c:v>-6.7819999967468902E-3</c:v>
                </c:pt>
                <c:pt idx="5">
                  <c:v>-7.4590000003809109E-3</c:v>
                </c:pt>
                <c:pt idx="6">
                  <c:v>-9.5819999987725168E-3</c:v>
                </c:pt>
                <c:pt idx="7">
                  <c:v>-6.3969999973778613E-3</c:v>
                </c:pt>
                <c:pt idx="11">
                  <c:v>-7.684999996854458E-3</c:v>
                </c:pt>
                <c:pt idx="12">
                  <c:v>-7.0849999974598177E-3</c:v>
                </c:pt>
                <c:pt idx="13">
                  <c:v>-7.4219999951310456E-3</c:v>
                </c:pt>
                <c:pt idx="14">
                  <c:v>-5.7949999973061495E-3</c:v>
                </c:pt>
                <c:pt idx="15">
                  <c:v>-5.960999995295424E-3</c:v>
                </c:pt>
                <c:pt idx="16">
                  <c:v>-4.9230000004172325E-3</c:v>
                </c:pt>
                <c:pt idx="21">
                  <c:v>-3.4799999993992969E-3</c:v>
                </c:pt>
                <c:pt idx="22">
                  <c:v>-3.0339999939315021E-3</c:v>
                </c:pt>
                <c:pt idx="25">
                  <c:v>-5.1569999995990656E-3</c:v>
                </c:pt>
                <c:pt idx="26">
                  <c:v>-6.5440000034868717E-3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4C-4DE6-8196-650AED854A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6.8570000003091991E-3</c:v>
                </c:pt>
                <c:pt idx="17">
                  <c:v>-3.8439999989350326E-3</c:v>
                </c:pt>
                <c:pt idx="18">
                  <c:v>-3.8239999994402751E-3</c:v>
                </c:pt>
                <c:pt idx="19">
                  <c:v>-3.763999993680045E-3</c:v>
                </c:pt>
                <c:pt idx="20">
                  <c:v>-3.72399999469053E-3</c:v>
                </c:pt>
                <c:pt idx="23">
                  <c:v>-4.6644999965792522E-3</c:v>
                </c:pt>
                <c:pt idx="24">
                  <c:v>-3.8244999959715642E-3</c:v>
                </c:pt>
                <c:pt idx="27">
                  <c:v>-1.4358000000356697E-2</c:v>
                </c:pt>
                <c:pt idx="28">
                  <c:v>-1.3478000000759494E-2</c:v>
                </c:pt>
                <c:pt idx="29">
                  <c:v>-1.3137999994796701E-2</c:v>
                </c:pt>
                <c:pt idx="30">
                  <c:v>-1.2857999994594138E-2</c:v>
                </c:pt>
                <c:pt idx="31">
                  <c:v>-7.7279999968595803E-3</c:v>
                </c:pt>
                <c:pt idx="57">
                  <c:v>-8.1109999955515377E-3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4C-4DE6-8196-650AED854A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5">
                  <c:v>-7.2985000006156042E-3</c:v>
                </c:pt>
                <c:pt idx="36">
                  <c:v>-7.0799999957671389E-3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4C-4DE6-8196-650AED854A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0">
                  <c:v>-7.7449999953387305E-3</c:v>
                </c:pt>
                <c:pt idx="32">
                  <c:v>-6.8479999972623773E-3</c:v>
                </c:pt>
                <c:pt idx="33">
                  <c:v>-6.5079999985755421E-3</c:v>
                </c:pt>
                <c:pt idx="34">
                  <c:v>-6.2279999983729795E-3</c:v>
                </c:pt>
                <c:pt idx="37">
                  <c:v>-7.8720000019529834E-3</c:v>
                </c:pt>
                <c:pt idx="38">
                  <c:v>-7.6220000046305358E-3</c:v>
                </c:pt>
                <c:pt idx="39">
                  <c:v>-5.3420000040205196E-3</c:v>
                </c:pt>
                <c:pt idx="40">
                  <c:v>-5.0220000048284419E-3</c:v>
                </c:pt>
                <c:pt idx="41">
                  <c:v>-1.0848000005353242E-2</c:v>
                </c:pt>
                <c:pt idx="42">
                  <c:v>-5.5785000004107133E-3</c:v>
                </c:pt>
                <c:pt idx="43">
                  <c:v>-6.7579999958979897E-3</c:v>
                </c:pt>
                <c:pt idx="44">
                  <c:v>0</c:v>
                </c:pt>
                <c:pt idx="45">
                  <c:v>-9.881999998469837E-3</c:v>
                </c:pt>
                <c:pt idx="46">
                  <c:v>-9.081999996851664E-3</c:v>
                </c:pt>
                <c:pt idx="47">
                  <c:v>-8.922000000893604E-3</c:v>
                </c:pt>
                <c:pt idx="48">
                  <c:v>-7.4119999990216456E-3</c:v>
                </c:pt>
                <c:pt idx="49">
                  <c:v>-7.6774999979534186E-3</c:v>
                </c:pt>
                <c:pt idx="50">
                  <c:v>-1.1015999996743631E-2</c:v>
                </c:pt>
                <c:pt idx="51">
                  <c:v>-7.4730000051204115E-3</c:v>
                </c:pt>
                <c:pt idx="52">
                  <c:v>-1.0774000169476494E-2</c:v>
                </c:pt>
                <c:pt idx="53">
                  <c:v>-1.0034000122686848E-2</c:v>
                </c:pt>
                <c:pt idx="54">
                  <c:v>-9.8640002252068371E-3</c:v>
                </c:pt>
                <c:pt idx="55">
                  <c:v>-9.7340001666452736E-3</c:v>
                </c:pt>
                <c:pt idx="56">
                  <c:v>-1.5495999999984633E-2</c:v>
                </c:pt>
                <c:pt idx="58">
                  <c:v>-1.7762000003131106E-2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4C-4DE6-8196-650AED854A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4C-4DE6-8196-650AED854A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4C-4DE6-8196-650AED854A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7.4999999999999997E-3</c:v>
                  </c:pt>
                  <c:pt idx="16">
                    <c:v>4.4000000000000003E-3</c:v>
                  </c:pt>
                  <c:pt idx="17">
                    <c:v>1.1000000000000001E-3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6.9999999999999999E-4</c:v>
                  </c:pt>
                  <c:pt idx="21">
                    <c:v>5.0000000000000001E-4</c:v>
                  </c:pt>
                  <c:pt idx="22">
                    <c:v>5.0000000000000001E-4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6.9999999999999999E-4</c:v>
                  </c:pt>
                  <c:pt idx="26">
                    <c:v>3.5000000000000001E-3</c:v>
                  </c:pt>
                  <c:pt idx="27">
                    <c:v>4.0000000000000002E-4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4.2000000000000002E-4</c:v>
                  </c:pt>
                  <c:pt idx="32">
                    <c:v>2.5999999999999998E-4</c:v>
                  </c:pt>
                  <c:pt idx="33">
                    <c:v>1.9000000000000001E-4</c:v>
                  </c:pt>
                  <c:pt idx="34">
                    <c:v>2.3000000000000001E-4</c:v>
                  </c:pt>
                  <c:pt idx="35">
                    <c:v>1.17E-2</c:v>
                  </c:pt>
                  <c:pt idx="36">
                    <c:v>3.7000000000000002E-3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5">
                    <c:v>1.1000000000000001E-3</c:v>
                  </c:pt>
                  <c:pt idx="46">
                    <c:v>5.9999999999999995E-4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5.1999999999999998E-3</c:v>
                  </c:pt>
                  <c:pt idx="50">
                    <c:v>0</c:v>
                  </c:pt>
                  <c:pt idx="51">
                    <c:v>4.7999999999999996E-3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1.9E-3</c:v>
                  </c:pt>
                  <c:pt idx="57">
                    <c:v>8.0000000000000002E-3</c:v>
                  </c:pt>
                  <c:pt idx="5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1">
                  <c:v>-7.684999996854458E-3</c:v>
                </c:pt>
                <c:pt idx="12">
                  <c:v>-7.0849999974598177E-3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4C-4DE6-8196-650AED854A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0">
                  <c:v>2.2072195448348819E-3</c:v>
                </c:pt>
                <c:pt idx="11">
                  <c:v>2.2072195448348819E-3</c:v>
                </c:pt>
                <c:pt idx="12">
                  <c:v>2.2072195448348819E-3</c:v>
                </c:pt>
                <c:pt idx="13">
                  <c:v>2.0912818435626056E-3</c:v>
                </c:pt>
                <c:pt idx="14">
                  <c:v>1.5631212044333528E-3</c:v>
                </c:pt>
                <c:pt idx="15">
                  <c:v>4.2092014745464049E-4</c:v>
                </c:pt>
                <c:pt idx="16">
                  <c:v>-1.1335038473810483E-3</c:v>
                </c:pt>
                <c:pt idx="17">
                  <c:v>-1.1377978363170567E-3</c:v>
                </c:pt>
                <c:pt idx="18">
                  <c:v>-1.1377978363170567E-3</c:v>
                </c:pt>
                <c:pt idx="19">
                  <c:v>-1.1377978363170567E-3</c:v>
                </c:pt>
                <c:pt idx="20">
                  <c:v>-1.1377978363170567E-3</c:v>
                </c:pt>
                <c:pt idx="21">
                  <c:v>-1.1635617699331177E-3</c:v>
                </c:pt>
                <c:pt idx="22">
                  <c:v>-1.3954371724776704E-3</c:v>
                </c:pt>
                <c:pt idx="23">
                  <c:v>-2.6213710137085802E-3</c:v>
                </c:pt>
                <c:pt idx="24">
                  <c:v>-2.6213710137085802E-3</c:v>
                </c:pt>
                <c:pt idx="25">
                  <c:v>-2.9970950456094693E-3</c:v>
                </c:pt>
                <c:pt idx="26">
                  <c:v>-3.1559726362418473E-3</c:v>
                </c:pt>
                <c:pt idx="27">
                  <c:v>-4.7619244983096581E-3</c:v>
                </c:pt>
                <c:pt idx="28">
                  <c:v>-4.7619244983096581E-3</c:v>
                </c:pt>
                <c:pt idx="29">
                  <c:v>-4.7619244983096581E-3</c:v>
                </c:pt>
                <c:pt idx="30">
                  <c:v>-4.7619244983096581E-3</c:v>
                </c:pt>
                <c:pt idx="31">
                  <c:v>-4.7619244983096581E-3</c:v>
                </c:pt>
                <c:pt idx="32">
                  <c:v>-4.7619244983096581E-3</c:v>
                </c:pt>
                <c:pt idx="33">
                  <c:v>-4.7619244983096581E-3</c:v>
                </c:pt>
                <c:pt idx="34">
                  <c:v>-4.7619244983096581E-3</c:v>
                </c:pt>
                <c:pt idx="35">
                  <c:v>-6.2884375650612799E-3</c:v>
                </c:pt>
                <c:pt idx="36">
                  <c:v>-6.3163484931453469E-3</c:v>
                </c:pt>
                <c:pt idx="37">
                  <c:v>-6.4537561390976723E-3</c:v>
                </c:pt>
                <c:pt idx="38">
                  <c:v>-6.4537561390976723E-3</c:v>
                </c:pt>
                <c:pt idx="39">
                  <c:v>-6.4537561390976723E-3</c:v>
                </c:pt>
                <c:pt idx="40">
                  <c:v>-6.4537561390976723E-3</c:v>
                </c:pt>
                <c:pt idx="41">
                  <c:v>-6.608339740794042E-3</c:v>
                </c:pt>
                <c:pt idx="42">
                  <c:v>-6.631956679942097E-3</c:v>
                </c:pt>
                <c:pt idx="43">
                  <c:v>-6.6512796301541437E-3</c:v>
                </c:pt>
                <c:pt idx="44">
                  <c:v>-7.4327856165079982E-3</c:v>
                </c:pt>
                <c:pt idx="45">
                  <c:v>-7.9137123773411373E-3</c:v>
                </c:pt>
                <c:pt idx="46">
                  <c:v>-7.9137123773411373E-3</c:v>
                </c:pt>
                <c:pt idx="47">
                  <c:v>-7.9137123773411373E-3</c:v>
                </c:pt>
                <c:pt idx="48">
                  <c:v>-7.9137123773411373E-3</c:v>
                </c:pt>
                <c:pt idx="49">
                  <c:v>-8.1305588186096518E-3</c:v>
                </c:pt>
                <c:pt idx="50">
                  <c:v>-9.906123243649867E-3</c:v>
                </c:pt>
                <c:pt idx="51">
                  <c:v>-9.9361811662019364E-3</c:v>
                </c:pt>
                <c:pt idx="52">
                  <c:v>-1.1357491504021312E-2</c:v>
                </c:pt>
                <c:pt idx="53">
                  <c:v>-1.1357491504021312E-2</c:v>
                </c:pt>
                <c:pt idx="54">
                  <c:v>-1.1357491504021312E-2</c:v>
                </c:pt>
                <c:pt idx="55">
                  <c:v>-1.1357491504021312E-2</c:v>
                </c:pt>
                <c:pt idx="56">
                  <c:v>-1.1537839039333735E-2</c:v>
                </c:pt>
                <c:pt idx="57">
                  <c:v>-1.1816948320174398E-2</c:v>
                </c:pt>
                <c:pt idx="58">
                  <c:v>-1.4827034564317543E-2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4C-4DE6-8196-650AED854A1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3690</c:v>
                </c:pt>
                <c:pt idx="10">
                  <c:v>4095</c:v>
                </c:pt>
                <c:pt idx="11">
                  <c:v>4095</c:v>
                </c:pt>
                <c:pt idx="12">
                  <c:v>4095</c:v>
                </c:pt>
                <c:pt idx="13">
                  <c:v>4122</c:v>
                </c:pt>
                <c:pt idx="14">
                  <c:v>4245</c:v>
                </c:pt>
                <c:pt idx="15">
                  <c:v>4511</c:v>
                </c:pt>
                <c:pt idx="16">
                  <c:v>4873</c:v>
                </c:pt>
                <c:pt idx="17">
                  <c:v>4874</c:v>
                </c:pt>
                <c:pt idx="18">
                  <c:v>4874</c:v>
                </c:pt>
                <c:pt idx="19">
                  <c:v>4874</c:v>
                </c:pt>
                <c:pt idx="20">
                  <c:v>4874</c:v>
                </c:pt>
                <c:pt idx="21">
                  <c:v>4880</c:v>
                </c:pt>
                <c:pt idx="22">
                  <c:v>4934</c:v>
                </c:pt>
                <c:pt idx="23">
                  <c:v>5219.5</c:v>
                </c:pt>
                <c:pt idx="24">
                  <c:v>5219.5</c:v>
                </c:pt>
                <c:pt idx="25">
                  <c:v>5307</c:v>
                </c:pt>
                <c:pt idx="26">
                  <c:v>5344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5718</c:v>
                </c:pt>
                <c:pt idx="34">
                  <c:v>5718</c:v>
                </c:pt>
                <c:pt idx="35">
                  <c:v>6073.5</c:v>
                </c:pt>
                <c:pt idx="36">
                  <c:v>6080</c:v>
                </c:pt>
                <c:pt idx="37">
                  <c:v>6112</c:v>
                </c:pt>
                <c:pt idx="38">
                  <c:v>6112</c:v>
                </c:pt>
                <c:pt idx="39">
                  <c:v>6112</c:v>
                </c:pt>
                <c:pt idx="40">
                  <c:v>6112</c:v>
                </c:pt>
                <c:pt idx="41">
                  <c:v>6148</c:v>
                </c:pt>
                <c:pt idx="42">
                  <c:v>6153.5</c:v>
                </c:pt>
                <c:pt idx="43">
                  <c:v>6158</c:v>
                </c:pt>
                <c:pt idx="44">
                  <c:v>6340</c:v>
                </c:pt>
                <c:pt idx="45">
                  <c:v>6452</c:v>
                </c:pt>
                <c:pt idx="46">
                  <c:v>6452</c:v>
                </c:pt>
                <c:pt idx="47">
                  <c:v>6452</c:v>
                </c:pt>
                <c:pt idx="48">
                  <c:v>6452</c:v>
                </c:pt>
                <c:pt idx="49">
                  <c:v>6502.5</c:v>
                </c:pt>
                <c:pt idx="50">
                  <c:v>6916</c:v>
                </c:pt>
                <c:pt idx="51">
                  <c:v>6923</c:v>
                </c:pt>
                <c:pt idx="52">
                  <c:v>7254</c:v>
                </c:pt>
                <c:pt idx="53">
                  <c:v>7254</c:v>
                </c:pt>
                <c:pt idx="54">
                  <c:v>7254</c:v>
                </c:pt>
                <c:pt idx="55">
                  <c:v>7254</c:v>
                </c:pt>
                <c:pt idx="56">
                  <c:v>7296</c:v>
                </c:pt>
                <c:pt idx="57">
                  <c:v>7361</c:v>
                </c:pt>
                <c:pt idx="58">
                  <c:v>8062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7.1910000006027985E-2</c:v>
                </c:pt>
                <c:pt idx="9">
                  <c:v>7.19500000050175E-2</c:v>
                </c:pt>
                <c:pt idx="44">
                  <c:v>8.6360000001150183E-2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4C-4DE6-8196-650AED85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6168"/>
        <c:axId val="1"/>
      </c:scatterChart>
      <c:valAx>
        <c:axId val="734166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04636785162288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6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1097372488408"/>
          <c:y val="0.92097264437689974"/>
          <c:w val="0.718701700154559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92055350879304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78942920199375"/>
          <c:w val="0.80886970934529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-1.2590400001499802E-2</c:v>
                </c:pt>
                <c:pt idx="3">
                  <c:v>-2.2940000053495169E-3</c:v>
                </c:pt>
                <c:pt idx="4">
                  <c:v>1.6567999991821125E-3</c:v>
                </c:pt>
                <c:pt idx="5">
                  <c:v>2.4316000053659081E-3</c:v>
                </c:pt>
                <c:pt idx="6">
                  <c:v>1.5768000012030825E-3</c:v>
                </c:pt>
                <c:pt idx="7">
                  <c:v>4.9827999973786063E-3</c:v>
                </c:pt>
                <c:pt idx="9">
                  <c:v>6.238000001758337E-3</c:v>
                </c:pt>
                <c:pt idx="10">
                  <c:v>6.8380000011529773E-3</c:v>
                </c:pt>
                <c:pt idx="11">
                  <c:v>6.5928000040003099E-3</c:v>
                </c:pt>
                <c:pt idx="12">
                  <c:v>8.6379999993368983E-3</c:v>
                </c:pt>
                <c:pt idx="13">
                  <c:v>9.3764000048395246E-3</c:v>
                </c:pt>
                <c:pt idx="14">
                  <c:v>1.1645200000202749E-2</c:v>
                </c:pt>
                <c:pt idx="19">
                  <c:v>1.3112000000546686E-2</c:v>
                </c:pt>
                <c:pt idx="20">
                  <c:v>1.3741599999775644E-2</c:v>
                </c:pt>
                <c:pt idx="23">
                  <c:v>1.2886800002888776E-2</c:v>
                </c:pt>
                <c:pt idx="24">
                  <c:v>1.1625599996477831E-2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0-45BC-808E-25E7AC02200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-3.3667999960016459E-3</c:v>
                </c:pt>
                <c:pt idx="15">
                  <c:v>1.2727599998470396E-2</c:v>
                </c:pt>
                <c:pt idx="16">
                  <c:v>1.2747599997965153E-2</c:v>
                </c:pt>
                <c:pt idx="17">
                  <c:v>1.2807600003725383E-2</c:v>
                </c:pt>
                <c:pt idx="18">
                  <c:v>1.2847600002714898E-2</c:v>
                </c:pt>
                <c:pt idx="21">
                  <c:v>1.308180000341963E-2</c:v>
                </c:pt>
                <c:pt idx="22">
                  <c:v>1.3921800004027318E-2</c:v>
                </c:pt>
                <c:pt idx="25">
                  <c:v>5.0831999978981912E-3</c:v>
                </c:pt>
                <c:pt idx="26">
                  <c:v>5.9631999974953942E-3</c:v>
                </c:pt>
                <c:pt idx="27">
                  <c:v>6.303200003458187E-3</c:v>
                </c:pt>
                <c:pt idx="28">
                  <c:v>6.5832000036607496E-3</c:v>
                </c:pt>
                <c:pt idx="29">
                  <c:v>1.1713200001395307E-2</c:v>
                </c:pt>
                <c:pt idx="30">
                  <c:v>1.259320000099251E-2</c:v>
                </c:pt>
                <c:pt idx="31">
                  <c:v>1.2933199999679346E-2</c:v>
                </c:pt>
                <c:pt idx="32">
                  <c:v>1.3213199999881908E-2</c:v>
                </c:pt>
                <c:pt idx="33">
                  <c:v>1.3351399997191038E-2</c:v>
                </c:pt>
                <c:pt idx="34">
                  <c:v>1.3592000002972782E-2</c:v>
                </c:pt>
                <c:pt idx="35">
                  <c:v>1.2908800003060605E-2</c:v>
                </c:pt>
                <c:pt idx="36">
                  <c:v>1.3158800000383053E-2</c:v>
                </c:pt>
                <c:pt idx="37">
                  <c:v>1.5438800000993069E-2</c:v>
                </c:pt>
                <c:pt idx="38">
                  <c:v>1.5758800000185147E-2</c:v>
                </c:pt>
                <c:pt idx="39">
                  <c:v>1.0055200000351761E-2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0-45BC-808E-25E7AC02200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10-45BC-808E-25E7AC02200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10-45BC-808E-25E7AC02200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10-45BC-808E-25E7AC02200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10-45BC-808E-25E7AC02200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9">
                  <c:v>6.238000001758337E-3</c:v>
                </c:pt>
                <c:pt idx="10">
                  <c:v>6.8380000011529773E-3</c:v>
                </c:pt>
                <c:pt idx="40">
                  <c:v>1.5343399994890206E-2</c:v>
                </c:pt>
                <c:pt idx="41">
                  <c:v>1.4179199999489356E-2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10-45BC-808E-25E7AC02200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8">
                  <c:v>8.2197074486997212E-3</c:v>
                </c:pt>
                <c:pt idx="9">
                  <c:v>8.9931250295717073E-3</c:v>
                </c:pt>
                <c:pt idx="10">
                  <c:v>8.9931250295717073E-3</c:v>
                </c:pt>
                <c:pt idx="11">
                  <c:v>9.0446862016298393E-3</c:v>
                </c:pt>
                <c:pt idx="12">
                  <c:v>9.2795759854502197E-3</c:v>
                </c:pt>
                <c:pt idx="13">
                  <c:v>9.7875490138747846E-3</c:v>
                </c:pt>
                <c:pt idx="14">
                  <c:v>1.0478850654061596E-2</c:v>
                </c:pt>
                <c:pt idx="15">
                  <c:v>1.0480760327100786E-2</c:v>
                </c:pt>
                <c:pt idx="16">
                  <c:v>1.0480760327100786E-2</c:v>
                </c:pt>
                <c:pt idx="17">
                  <c:v>1.0480760327100786E-2</c:v>
                </c:pt>
                <c:pt idx="18">
                  <c:v>1.0480760327100786E-2</c:v>
                </c:pt>
                <c:pt idx="19">
                  <c:v>1.0492218365335926E-2</c:v>
                </c:pt>
                <c:pt idx="20">
                  <c:v>1.0595340709452191E-2</c:v>
                </c:pt>
                <c:pt idx="21">
                  <c:v>1.1140552362140961E-2</c:v>
                </c:pt>
                <c:pt idx="22">
                  <c:v>1.1140552362140961E-2</c:v>
                </c:pt>
                <c:pt idx="23">
                  <c:v>1.1307648753070094E-2</c:v>
                </c:pt>
                <c:pt idx="24">
                  <c:v>1.1378306655520127E-2</c:v>
                </c:pt>
                <c:pt idx="25">
                  <c:v>1.209252437217722E-2</c:v>
                </c:pt>
                <c:pt idx="26">
                  <c:v>1.209252437217722E-2</c:v>
                </c:pt>
                <c:pt idx="27">
                  <c:v>1.209252437217722E-2</c:v>
                </c:pt>
                <c:pt idx="28">
                  <c:v>1.209252437217722E-2</c:v>
                </c:pt>
                <c:pt idx="29">
                  <c:v>1.209252437217722E-2</c:v>
                </c:pt>
                <c:pt idx="30">
                  <c:v>1.209252437217722E-2</c:v>
                </c:pt>
                <c:pt idx="31">
                  <c:v>1.209252437217722E-2</c:v>
                </c:pt>
                <c:pt idx="32">
                  <c:v>1.209252437217722E-2</c:v>
                </c:pt>
                <c:pt idx="33">
                  <c:v>1.2771413137609298E-2</c:v>
                </c:pt>
                <c:pt idx="34">
                  <c:v>1.2783826012364033E-2</c:v>
                </c:pt>
                <c:pt idx="35">
                  <c:v>1.2844935549618115E-2</c:v>
                </c:pt>
                <c:pt idx="36">
                  <c:v>1.2844935549618115E-2</c:v>
                </c:pt>
                <c:pt idx="37">
                  <c:v>1.2844935549618115E-2</c:v>
                </c:pt>
                <c:pt idx="38">
                  <c:v>1.2844935549618115E-2</c:v>
                </c:pt>
                <c:pt idx="39">
                  <c:v>1.2913683779028958E-2</c:v>
                </c:pt>
                <c:pt idx="40">
                  <c:v>1.2924186980744504E-2</c:v>
                </c:pt>
                <c:pt idx="41">
                  <c:v>1.2932780509420859E-2</c:v>
                </c:pt>
                <c:pt idx="42">
                  <c:v>1.3280341002553455E-2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10-45BC-808E-25E7AC022006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  <c:pt idx="8">
                  <c:v>8.4496000003127847E-2</c:v>
                </c:pt>
                <c:pt idx="42">
                  <c:v>0.10791600000084145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10-45BC-808E-25E7AC02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9128"/>
        <c:axId val="1"/>
      </c:scatterChart>
      <c:valAx>
        <c:axId val="73417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66087151950043"/>
          <c:y val="0.9204921861831491"/>
          <c:w val="0.94954272917720151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80152992326340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634168126798494"/>
          <c:w val="0.8183212207189443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-1.2590400001499802E-2</c:v>
                </c:pt>
                <c:pt idx="3">
                  <c:v>-2.2940000053495169E-3</c:v>
                </c:pt>
                <c:pt idx="4">
                  <c:v>1.6567999991821125E-3</c:v>
                </c:pt>
                <c:pt idx="5">
                  <c:v>2.4316000053659081E-3</c:v>
                </c:pt>
                <c:pt idx="6">
                  <c:v>1.5768000012030825E-3</c:v>
                </c:pt>
                <c:pt idx="7">
                  <c:v>4.9827999973786063E-3</c:v>
                </c:pt>
                <c:pt idx="9">
                  <c:v>6.238000001758337E-3</c:v>
                </c:pt>
                <c:pt idx="10">
                  <c:v>6.8380000011529773E-3</c:v>
                </c:pt>
                <c:pt idx="11">
                  <c:v>6.5928000040003099E-3</c:v>
                </c:pt>
                <c:pt idx="12">
                  <c:v>8.6379999993368983E-3</c:v>
                </c:pt>
                <c:pt idx="13">
                  <c:v>9.3764000048395246E-3</c:v>
                </c:pt>
                <c:pt idx="14">
                  <c:v>1.1645200000202749E-2</c:v>
                </c:pt>
                <c:pt idx="19">
                  <c:v>1.3112000000546686E-2</c:v>
                </c:pt>
                <c:pt idx="20">
                  <c:v>1.3741599999775644E-2</c:v>
                </c:pt>
                <c:pt idx="23">
                  <c:v>1.2886800002888776E-2</c:v>
                </c:pt>
                <c:pt idx="24">
                  <c:v>1.1625599996477831E-2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3D-4C2E-96A7-B65790B44F5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-3.3667999960016459E-3</c:v>
                </c:pt>
                <c:pt idx="15">
                  <c:v>1.2727599998470396E-2</c:v>
                </c:pt>
                <c:pt idx="16">
                  <c:v>1.2747599997965153E-2</c:v>
                </c:pt>
                <c:pt idx="17">
                  <c:v>1.2807600003725383E-2</c:v>
                </c:pt>
                <c:pt idx="18">
                  <c:v>1.2847600002714898E-2</c:v>
                </c:pt>
                <c:pt idx="21">
                  <c:v>1.308180000341963E-2</c:v>
                </c:pt>
                <c:pt idx="22">
                  <c:v>1.3921800004027318E-2</c:v>
                </c:pt>
                <c:pt idx="25">
                  <c:v>5.0831999978981912E-3</c:v>
                </c:pt>
                <c:pt idx="26">
                  <c:v>5.9631999974953942E-3</c:v>
                </c:pt>
                <c:pt idx="27">
                  <c:v>6.303200003458187E-3</c:v>
                </c:pt>
                <c:pt idx="28">
                  <c:v>6.5832000036607496E-3</c:v>
                </c:pt>
                <c:pt idx="29">
                  <c:v>1.1713200001395307E-2</c:v>
                </c:pt>
                <c:pt idx="30">
                  <c:v>1.259320000099251E-2</c:v>
                </c:pt>
                <c:pt idx="31">
                  <c:v>1.2933199999679346E-2</c:v>
                </c:pt>
                <c:pt idx="32">
                  <c:v>1.3213199999881908E-2</c:v>
                </c:pt>
                <c:pt idx="33">
                  <c:v>1.3351399997191038E-2</c:v>
                </c:pt>
                <c:pt idx="34">
                  <c:v>1.3592000002972782E-2</c:v>
                </c:pt>
                <c:pt idx="35">
                  <c:v>1.2908800003060605E-2</c:v>
                </c:pt>
                <c:pt idx="36">
                  <c:v>1.3158800000383053E-2</c:v>
                </c:pt>
                <c:pt idx="37">
                  <c:v>1.5438800000993069E-2</c:v>
                </c:pt>
                <c:pt idx="38">
                  <c:v>1.5758800000185147E-2</c:v>
                </c:pt>
                <c:pt idx="39">
                  <c:v>1.0055200000351761E-2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3D-4C2E-96A7-B65790B44F5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3D-4C2E-96A7-B65790B44F5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3D-4C2E-96A7-B65790B44F5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3D-4C2E-96A7-B65790B44F5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3D-4C2E-96A7-B65790B44F5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4.2000000000000002E-4</c:v>
                  </c:pt>
                  <c:pt idx="30">
                    <c:v>2.5999999999999998E-4</c:v>
                  </c:pt>
                  <c:pt idx="31">
                    <c:v>1.9000000000000001E-4</c:v>
                  </c:pt>
                  <c:pt idx="32">
                    <c:v>2.3000000000000001E-4</c:v>
                  </c:pt>
                  <c:pt idx="33">
                    <c:v>1.17E-2</c:v>
                  </c:pt>
                  <c:pt idx="34">
                    <c:v>3.7000000000000002E-3</c:v>
                  </c:pt>
                  <c:pt idx="35">
                    <c:v>5.9999999999999995E-4</c:v>
                  </c:pt>
                  <c:pt idx="36">
                    <c:v>4.0000000000000002E-4</c:v>
                  </c:pt>
                  <c:pt idx="37">
                    <c:v>2.9999999999999997E-4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9">
                  <c:v>6.238000001758337E-3</c:v>
                </c:pt>
                <c:pt idx="10">
                  <c:v>6.8380000011529773E-3</c:v>
                </c:pt>
                <c:pt idx="40">
                  <c:v>1.5343399994890206E-2</c:v>
                </c:pt>
                <c:pt idx="41">
                  <c:v>1.4179199999489356E-2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3D-4C2E-96A7-B65790B44F5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8">
                  <c:v>8.2197074486997212E-3</c:v>
                </c:pt>
                <c:pt idx="9">
                  <c:v>8.9931250295717073E-3</c:v>
                </c:pt>
                <c:pt idx="10">
                  <c:v>8.9931250295717073E-3</c:v>
                </c:pt>
                <c:pt idx="11">
                  <c:v>9.0446862016298393E-3</c:v>
                </c:pt>
                <c:pt idx="12">
                  <c:v>9.2795759854502197E-3</c:v>
                </c:pt>
                <c:pt idx="13">
                  <c:v>9.7875490138747846E-3</c:v>
                </c:pt>
                <c:pt idx="14">
                  <c:v>1.0478850654061596E-2</c:v>
                </c:pt>
                <c:pt idx="15">
                  <c:v>1.0480760327100786E-2</c:v>
                </c:pt>
                <c:pt idx="16">
                  <c:v>1.0480760327100786E-2</c:v>
                </c:pt>
                <c:pt idx="17">
                  <c:v>1.0480760327100786E-2</c:v>
                </c:pt>
                <c:pt idx="18">
                  <c:v>1.0480760327100786E-2</c:v>
                </c:pt>
                <c:pt idx="19">
                  <c:v>1.0492218365335926E-2</c:v>
                </c:pt>
                <c:pt idx="20">
                  <c:v>1.0595340709452191E-2</c:v>
                </c:pt>
                <c:pt idx="21">
                  <c:v>1.1140552362140961E-2</c:v>
                </c:pt>
                <c:pt idx="22">
                  <c:v>1.1140552362140961E-2</c:v>
                </c:pt>
                <c:pt idx="23">
                  <c:v>1.1307648753070094E-2</c:v>
                </c:pt>
                <c:pt idx="24">
                  <c:v>1.1378306655520127E-2</c:v>
                </c:pt>
                <c:pt idx="25">
                  <c:v>1.209252437217722E-2</c:v>
                </c:pt>
                <c:pt idx="26">
                  <c:v>1.209252437217722E-2</c:v>
                </c:pt>
                <c:pt idx="27">
                  <c:v>1.209252437217722E-2</c:v>
                </c:pt>
                <c:pt idx="28">
                  <c:v>1.209252437217722E-2</c:v>
                </c:pt>
                <c:pt idx="29">
                  <c:v>1.209252437217722E-2</c:v>
                </c:pt>
                <c:pt idx="30">
                  <c:v>1.209252437217722E-2</c:v>
                </c:pt>
                <c:pt idx="31">
                  <c:v>1.209252437217722E-2</c:v>
                </c:pt>
                <c:pt idx="32">
                  <c:v>1.209252437217722E-2</c:v>
                </c:pt>
                <c:pt idx="33">
                  <c:v>1.2771413137609298E-2</c:v>
                </c:pt>
                <c:pt idx="34">
                  <c:v>1.2783826012364033E-2</c:v>
                </c:pt>
                <c:pt idx="35">
                  <c:v>1.2844935549618115E-2</c:v>
                </c:pt>
                <c:pt idx="36">
                  <c:v>1.2844935549618115E-2</c:v>
                </c:pt>
                <c:pt idx="37">
                  <c:v>1.2844935549618115E-2</c:v>
                </c:pt>
                <c:pt idx="38">
                  <c:v>1.2844935549618115E-2</c:v>
                </c:pt>
                <c:pt idx="39">
                  <c:v>1.2913683779028958E-2</c:v>
                </c:pt>
                <c:pt idx="40">
                  <c:v>1.2924186980744504E-2</c:v>
                </c:pt>
                <c:pt idx="41">
                  <c:v>1.2932780509420859E-2</c:v>
                </c:pt>
                <c:pt idx="42">
                  <c:v>1.3280341002553455E-2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3D-4C2E-96A7-B65790B44F51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-3007</c:v>
                </c:pt>
                <c:pt idx="1">
                  <c:v>0</c:v>
                </c:pt>
                <c:pt idx="2">
                  <c:v>1254</c:v>
                </c:pt>
                <c:pt idx="3">
                  <c:v>2065</c:v>
                </c:pt>
                <c:pt idx="4">
                  <c:v>2482</c:v>
                </c:pt>
                <c:pt idx="5">
                  <c:v>2909</c:v>
                </c:pt>
                <c:pt idx="6">
                  <c:v>3282</c:v>
                </c:pt>
                <c:pt idx="7">
                  <c:v>3347</c:v>
                </c:pt>
                <c:pt idx="8">
                  <c:v>3690</c:v>
                </c:pt>
                <c:pt idx="9">
                  <c:v>4095</c:v>
                </c:pt>
                <c:pt idx="10">
                  <c:v>4095</c:v>
                </c:pt>
                <c:pt idx="11">
                  <c:v>4122</c:v>
                </c:pt>
                <c:pt idx="12">
                  <c:v>4245</c:v>
                </c:pt>
                <c:pt idx="13">
                  <c:v>4511</c:v>
                </c:pt>
                <c:pt idx="14">
                  <c:v>4873</c:v>
                </c:pt>
                <c:pt idx="15">
                  <c:v>4874</c:v>
                </c:pt>
                <c:pt idx="16">
                  <c:v>4874</c:v>
                </c:pt>
                <c:pt idx="17">
                  <c:v>4874</c:v>
                </c:pt>
                <c:pt idx="18">
                  <c:v>4874</c:v>
                </c:pt>
                <c:pt idx="19">
                  <c:v>4880</c:v>
                </c:pt>
                <c:pt idx="20">
                  <c:v>4934</c:v>
                </c:pt>
                <c:pt idx="21">
                  <c:v>5219.5</c:v>
                </c:pt>
                <c:pt idx="22">
                  <c:v>5219.5</c:v>
                </c:pt>
                <c:pt idx="23">
                  <c:v>5307</c:v>
                </c:pt>
                <c:pt idx="24">
                  <c:v>5344</c:v>
                </c:pt>
                <c:pt idx="25">
                  <c:v>5718</c:v>
                </c:pt>
                <c:pt idx="26">
                  <c:v>5718</c:v>
                </c:pt>
                <c:pt idx="27">
                  <c:v>5718</c:v>
                </c:pt>
                <c:pt idx="28">
                  <c:v>5718</c:v>
                </c:pt>
                <c:pt idx="29">
                  <c:v>5718</c:v>
                </c:pt>
                <c:pt idx="30">
                  <c:v>5718</c:v>
                </c:pt>
                <c:pt idx="31">
                  <c:v>5718</c:v>
                </c:pt>
                <c:pt idx="32">
                  <c:v>5718</c:v>
                </c:pt>
                <c:pt idx="33">
                  <c:v>6073.5</c:v>
                </c:pt>
                <c:pt idx="34">
                  <c:v>6080</c:v>
                </c:pt>
                <c:pt idx="35">
                  <c:v>6112</c:v>
                </c:pt>
                <c:pt idx="36">
                  <c:v>6112</c:v>
                </c:pt>
                <c:pt idx="37">
                  <c:v>6112</c:v>
                </c:pt>
                <c:pt idx="38">
                  <c:v>6112</c:v>
                </c:pt>
                <c:pt idx="39">
                  <c:v>6148</c:v>
                </c:pt>
                <c:pt idx="40">
                  <c:v>6153.5</c:v>
                </c:pt>
                <c:pt idx="41">
                  <c:v>6158</c:v>
                </c:pt>
                <c:pt idx="42">
                  <c:v>6340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  <c:pt idx="8">
                  <c:v>8.4496000003127847E-2</c:v>
                </c:pt>
                <c:pt idx="42">
                  <c:v>0.10791600000084145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3D-4C2E-96A7-B65790B4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5968"/>
        <c:axId val="1"/>
      </c:scatterChart>
      <c:valAx>
        <c:axId val="73418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911602652721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78641982729258"/>
          <c:y val="0.92073298764483702"/>
          <c:w val="0.94351225180821863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792055350879304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18044034971143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-2.1870000004128087E-2</c:v>
                </c:pt>
                <c:pt idx="3">
                  <c:v>-1.7575000005308539E-2</c:v>
                </c:pt>
                <c:pt idx="4">
                  <c:v>-1.6709999996237457E-2</c:v>
                </c:pt>
                <c:pt idx="5">
                  <c:v>-1.9094999996013939E-2</c:v>
                </c:pt>
                <c:pt idx="6">
                  <c:v>-2.2709999997459818E-2</c:v>
                </c:pt>
                <c:pt idx="7">
                  <c:v>-1.9784999996772967E-2</c:v>
                </c:pt>
                <c:pt idx="9">
                  <c:v>-2.4064999997790437E-2</c:v>
                </c:pt>
                <c:pt idx="10">
                  <c:v>-2.3464999998395797E-2</c:v>
                </c:pt>
                <c:pt idx="11">
                  <c:v>-2.3909999996249098E-2</c:v>
                </c:pt>
                <c:pt idx="12">
                  <c:v>-2.2774999997636769E-2</c:v>
                </c:pt>
                <c:pt idx="13">
                  <c:v>-2.4004999999306165E-2</c:v>
                </c:pt>
                <c:pt idx="14">
                  <c:v>-2.441499999986263E-2</c:v>
                </c:pt>
                <c:pt idx="19">
                  <c:v>-2.3000000001047738E-2</c:v>
                </c:pt>
                <c:pt idx="20">
                  <c:v>-2.276999999594409E-2</c:v>
                </c:pt>
                <c:pt idx="23">
                  <c:v>-2.6384999997389968E-2</c:v>
                </c:pt>
                <c:pt idx="24">
                  <c:v>-2.7920000000449363E-2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DC-47D8-9779-FFD4D361EE3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1.8885000004956964E-2</c:v>
                </c:pt>
                <c:pt idx="15">
                  <c:v>-2.3339999999734573E-2</c:v>
                </c:pt>
                <c:pt idx="16">
                  <c:v>-2.3320000000239816E-2</c:v>
                </c:pt>
                <c:pt idx="17">
                  <c:v>-2.3259999994479585E-2</c:v>
                </c:pt>
                <c:pt idx="18">
                  <c:v>-2.321999999549007E-2</c:v>
                </c:pt>
                <c:pt idx="25">
                  <c:v>-3.7230000001727603E-2</c:v>
                </c:pt>
                <c:pt idx="26">
                  <c:v>-3.63500000021304E-2</c:v>
                </c:pt>
                <c:pt idx="27">
                  <c:v>-3.6009999996167608E-2</c:v>
                </c:pt>
                <c:pt idx="28">
                  <c:v>-3.5729999995965045E-2</c:v>
                </c:pt>
                <c:pt idx="29">
                  <c:v>-3.5439999999653082E-2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DC-47D8-9779-FFD4D361EE3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DC-47D8-9779-FFD4D361EE3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DC-47D8-9779-FFD4D361EE3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DC-47D8-9779-FFD4D361EE3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DC-47D8-9779-FFD4D361EE3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9">
                  <c:v>-2.4064999997790437E-2</c:v>
                </c:pt>
                <c:pt idx="10">
                  <c:v>-2.3464999998395797E-2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DC-47D8-9779-FFD4D361EE3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">
                  <c:v>-1.7834529097694451E-2</c:v>
                </c:pt>
                <c:pt idx="9">
                  <c:v>-2.0674716571849688E-2</c:v>
                </c:pt>
                <c:pt idx="10">
                  <c:v>-2.0674716571849688E-2</c:v>
                </c:pt>
                <c:pt idx="11">
                  <c:v>-2.0864062403460035E-2</c:v>
                </c:pt>
                <c:pt idx="12">
                  <c:v>-2.1726637858573847E-2</c:v>
                </c:pt>
                <c:pt idx="13">
                  <c:v>-2.3592044940364692E-2</c:v>
                </c:pt>
                <c:pt idx="14">
                  <c:v>-2.6130681645659005E-2</c:v>
                </c:pt>
                <c:pt idx="15">
                  <c:v>-2.6137694454237168E-2</c:v>
                </c:pt>
                <c:pt idx="16">
                  <c:v>-2.6137694454237168E-2</c:v>
                </c:pt>
                <c:pt idx="17">
                  <c:v>-2.6137694454237168E-2</c:v>
                </c:pt>
                <c:pt idx="18">
                  <c:v>-2.6137694454237168E-2</c:v>
                </c:pt>
                <c:pt idx="19">
                  <c:v>-2.6179771305706135E-2</c:v>
                </c:pt>
                <c:pt idx="20">
                  <c:v>-2.6558462968926829E-2</c:v>
                </c:pt>
                <c:pt idx="21">
                  <c:v>-2.8557113413702737E-2</c:v>
                </c:pt>
                <c:pt idx="22">
                  <c:v>-2.8557113413702737E-2</c:v>
                </c:pt>
                <c:pt idx="23">
                  <c:v>-2.9174240568580912E-2</c:v>
                </c:pt>
                <c:pt idx="24">
                  <c:v>-2.9433714485972869E-2</c:v>
                </c:pt>
                <c:pt idx="25">
                  <c:v>-3.2056504894205112E-2</c:v>
                </c:pt>
                <c:pt idx="26">
                  <c:v>-3.2056504894205112E-2</c:v>
                </c:pt>
                <c:pt idx="27">
                  <c:v>-3.2056504894205112E-2</c:v>
                </c:pt>
                <c:pt idx="28">
                  <c:v>-3.2056504894205112E-2</c:v>
                </c:pt>
                <c:pt idx="29">
                  <c:v>-3.507201258281438E-2</c:v>
                </c:pt>
                <c:pt idx="30">
                  <c:v>-3.5107076625705183E-2</c:v>
                </c:pt>
                <c:pt idx="31">
                  <c:v>-3.5142140668595986E-2</c:v>
                </c:pt>
                <c:pt idx="32">
                  <c:v>-3.6418471829821303E-2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DC-47D8-9779-FFD4D361EE3D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  <c:pt idx="8">
                  <c:v>5.7189999999536667E-2</c:v>
                </c:pt>
                <c:pt idx="21">
                  <c:v>0.42763500000000931</c:v>
                </c:pt>
                <c:pt idx="22">
                  <c:v>0.428475000000617</c:v>
                </c:pt>
                <c:pt idx="30">
                  <c:v>0.42298499999742489</c:v>
                </c:pt>
                <c:pt idx="32">
                  <c:v>6.1000000001513399E-2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DC-47D8-9779-FFD4D361E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1848"/>
        <c:axId val="1"/>
      </c:scatterChart>
      <c:valAx>
        <c:axId val="73416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807371555619767"/>
          <c:y val="0.9204921861831491"/>
          <c:w val="0.94495557321389878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Boo - O-C Diagr.</a:t>
            </a:r>
          </a:p>
        </c:rich>
      </c:tx>
      <c:layout>
        <c:manualLayout>
          <c:xMode val="edge"/>
          <c:yMode val="edge"/>
          <c:x val="0.380152992326340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1765171580668"/>
          <c:y val="0.14634168126798494"/>
          <c:w val="0.8274815328911713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(OLD)'!$D$21:$D$57</c:f>
                <c:numCache>
                  <c:formatCode>General</c:formatCode>
                  <c:ptCount val="37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  <c:pt idx="2">
                  <c:v>-2.1870000004128087E-2</c:v>
                </c:pt>
                <c:pt idx="3">
                  <c:v>-1.7575000005308539E-2</c:v>
                </c:pt>
                <c:pt idx="4">
                  <c:v>-1.6709999996237457E-2</c:v>
                </c:pt>
                <c:pt idx="5">
                  <c:v>-1.9094999996013939E-2</c:v>
                </c:pt>
                <c:pt idx="6">
                  <c:v>-2.2709999997459818E-2</c:v>
                </c:pt>
                <c:pt idx="7">
                  <c:v>-1.9784999996772967E-2</c:v>
                </c:pt>
                <c:pt idx="9">
                  <c:v>-2.4064999997790437E-2</c:v>
                </c:pt>
                <c:pt idx="10">
                  <c:v>-2.3464999998395797E-2</c:v>
                </c:pt>
                <c:pt idx="11">
                  <c:v>-2.3909999996249098E-2</c:v>
                </c:pt>
                <c:pt idx="12">
                  <c:v>-2.2774999997636769E-2</c:v>
                </c:pt>
                <c:pt idx="13">
                  <c:v>-2.4004999999306165E-2</c:v>
                </c:pt>
                <c:pt idx="14">
                  <c:v>-2.441499999986263E-2</c:v>
                </c:pt>
                <c:pt idx="19">
                  <c:v>-2.3000000001047738E-2</c:v>
                </c:pt>
                <c:pt idx="20">
                  <c:v>-2.276999999594409E-2</c:v>
                </c:pt>
                <c:pt idx="23">
                  <c:v>-2.6384999997389968E-2</c:v>
                </c:pt>
                <c:pt idx="24">
                  <c:v>-2.7920000000449363E-2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26-40B7-ADC3-9F2C54135EF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1.8885000004956964E-2</c:v>
                </c:pt>
                <c:pt idx="15">
                  <c:v>-2.3339999999734573E-2</c:v>
                </c:pt>
                <c:pt idx="16">
                  <c:v>-2.3320000000239816E-2</c:v>
                </c:pt>
                <c:pt idx="17">
                  <c:v>-2.3259999994479585E-2</c:v>
                </c:pt>
                <c:pt idx="18">
                  <c:v>-2.321999999549007E-2</c:v>
                </c:pt>
                <c:pt idx="25">
                  <c:v>-3.7230000001727603E-2</c:v>
                </c:pt>
                <c:pt idx="26">
                  <c:v>-3.63500000021304E-2</c:v>
                </c:pt>
                <c:pt idx="27">
                  <c:v>-3.6009999996167608E-2</c:v>
                </c:pt>
                <c:pt idx="28">
                  <c:v>-3.5729999995965045E-2</c:v>
                </c:pt>
                <c:pt idx="29">
                  <c:v>-3.5439999999653082E-2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26-40B7-ADC3-9F2C54135EF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26-40B7-ADC3-9F2C54135EF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26-40B7-ADC3-9F2C54135EF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26-40B7-ADC3-9F2C54135EF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26-40B7-ADC3-9F2C54135EF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1.5E-3</c:v>
                  </c:pt>
                  <c:pt idx="3">
                    <c:v>1.1999999999999999E-3</c:v>
                  </c:pt>
                  <c:pt idx="4">
                    <c:v>1.1999999999999999E-3</c:v>
                  </c:pt>
                  <c:pt idx="5">
                    <c:v>4.7999999999999996E-3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7.4999999999999997E-3</c:v>
                  </c:pt>
                  <c:pt idx="14">
                    <c:v>4.4000000000000003E-3</c:v>
                  </c:pt>
                  <c:pt idx="15">
                    <c:v>1.1000000000000001E-3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4.0000000000000002E-4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9">
                  <c:v>-2.4064999997790437E-2</c:v>
                </c:pt>
                <c:pt idx="10">
                  <c:v>-2.3464999998395797E-2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26-40B7-ADC3-9F2C54135EF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">
                  <c:v>-1.7834529097694451E-2</c:v>
                </c:pt>
                <c:pt idx="9">
                  <c:v>-2.0674716571849688E-2</c:v>
                </c:pt>
                <c:pt idx="10">
                  <c:v>-2.0674716571849688E-2</c:v>
                </c:pt>
                <c:pt idx="11">
                  <c:v>-2.0864062403460035E-2</c:v>
                </c:pt>
                <c:pt idx="12">
                  <c:v>-2.1726637858573847E-2</c:v>
                </c:pt>
                <c:pt idx="13">
                  <c:v>-2.3592044940364692E-2</c:v>
                </c:pt>
                <c:pt idx="14">
                  <c:v>-2.6130681645659005E-2</c:v>
                </c:pt>
                <c:pt idx="15">
                  <c:v>-2.6137694454237168E-2</c:v>
                </c:pt>
                <c:pt idx="16">
                  <c:v>-2.6137694454237168E-2</c:v>
                </c:pt>
                <c:pt idx="17">
                  <c:v>-2.6137694454237168E-2</c:v>
                </c:pt>
                <c:pt idx="18">
                  <c:v>-2.6137694454237168E-2</c:v>
                </c:pt>
                <c:pt idx="19">
                  <c:v>-2.6179771305706135E-2</c:v>
                </c:pt>
                <c:pt idx="20">
                  <c:v>-2.6558462968926829E-2</c:v>
                </c:pt>
                <c:pt idx="21">
                  <c:v>-2.8557113413702737E-2</c:v>
                </c:pt>
                <c:pt idx="22">
                  <c:v>-2.8557113413702737E-2</c:v>
                </c:pt>
                <c:pt idx="23">
                  <c:v>-2.9174240568580912E-2</c:v>
                </c:pt>
                <c:pt idx="24">
                  <c:v>-2.9433714485972869E-2</c:v>
                </c:pt>
                <c:pt idx="25">
                  <c:v>-3.2056504894205112E-2</c:v>
                </c:pt>
                <c:pt idx="26">
                  <c:v>-3.2056504894205112E-2</c:v>
                </c:pt>
                <c:pt idx="27">
                  <c:v>-3.2056504894205112E-2</c:v>
                </c:pt>
                <c:pt idx="28">
                  <c:v>-3.2056504894205112E-2</c:v>
                </c:pt>
                <c:pt idx="29">
                  <c:v>-3.507201258281438E-2</c:v>
                </c:pt>
                <c:pt idx="30">
                  <c:v>-3.5107076625705183E-2</c:v>
                </c:pt>
                <c:pt idx="31">
                  <c:v>-3.5142140668595986E-2</c:v>
                </c:pt>
                <c:pt idx="32">
                  <c:v>-3.6418471829821303E-2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26-40B7-ADC3-9F2C54135EFB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-1503.5</c:v>
                </c:pt>
                <c:pt idx="1">
                  <c:v>0</c:v>
                </c:pt>
                <c:pt idx="2">
                  <c:v>627</c:v>
                </c:pt>
                <c:pt idx="3">
                  <c:v>1032.5</c:v>
                </c:pt>
                <c:pt idx="4">
                  <c:v>1241</c:v>
                </c:pt>
                <c:pt idx="5">
                  <c:v>1454.5</c:v>
                </c:pt>
                <c:pt idx="6">
                  <c:v>1641</c:v>
                </c:pt>
                <c:pt idx="7">
                  <c:v>1673.5</c:v>
                </c:pt>
                <c:pt idx="8">
                  <c:v>1845</c:v>
                </c:pt>
                <c:pt idx="9">
                  <c:v>2047.5</c:v>
                </c:pt>
                <c:pt idx="10">
                  <c:v>2047.5</c:v>
                </c:pt>
                <c:pt idx="11">
                  <c:v>2061</c:v>
                </c:pt>
                <c:pt idx="12">
                  <c:v>2122.5</c:v>
                </c:pt>
                <c:pt idx="13">
                  <c:v>2255.5</c:v>
                </c:pt>
                <c:pt idx="14">
                  <c:v>2436.5</c:v>
                </c:pt>
                <c:pt idx="15">
                  <c:v>2437</c:v>
                </c:pt>
                <c:pt idx="16">
                  <c:v>2437</c:v>
                </c:pt>
                <c:pt idx="17">
                  <c:v>2437</c:v>
                </c:pt>
                <c:pt idx="18">
                  <c:v>2437</c:v>
                </c:pt>
                <c:pt idx="19">
                  <c:v>2440</c:v>
                </c:pt>
                <c:pt idx="20">
                  <c:v>2467</c:v>
                </c:pt>
                <c:pt idx="21">
                  <c:v>2609.5</c:v>
                </c:pt>
                <c:pt idx="22">
                  <c:v>2609.5</c:v>
                </c:pt>
                <c:pt idx="23">
                  <c:v>2653.5</c:v>
                </c:pt>
                <c:pt idx="24">
                  <c:v>2672</c:v>
                </c:pt>
                <c:pt idx="25">
                  <c:v>2859</c:v>
                </c:pt>
                <c:pt idx="26">
                  <c:v>2859</c:v>
                </c:pt>
                <c:pt idx="27">
                  <c:v>2859</c:v>
                </c:pt>
                <c:pt idx="28">
                  <c:v>2859</c:v>
                </c:pt>
                <c:pt idx="29">
                  <c:v>3074</c:v>
                </c:pt>
                <c:pt idx="30">
                  <c:v>3076.5</c:v>
                </c:pt>
                <c:pt idx="31">
                  <c:v>3079</c:v>
                </c:pt>
                <c:pt idx="32">
                  <c:v>3170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  <c:pt idx="8">
                  <c:v>5.7189999999536667E-2</c:v>
                </c:pt>
                <c:pt idx="21">
                  <c:v>0.42763500000000931</c:v>
                </c:pt>
                <c:pt idx="22">
                  <c:v>0.428475000000617</c:v>
                </c:pt>
                <c:pt idx="30">
                  <c:v>0.42298499999742489</c:v>
                </c:pt>
                <c:pt idx="32">
                  <c:v>6.1000000001513399E-2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26-40B7-ADC3-9F2C5413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957952"/>
        <c:axId val="1"/>
      </c:scatterChart>
      <c:valAx>
        <c:axId val="67795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110075935164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95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473298471278876"/>
          <c:y val="0.92073298764483702"/>
          <c:w val="0.94045881669371478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476249</xdr:colOff>
      <xdr:row>18</xdr:row>
      <xdr:rowOff>123824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EC092B6-9A8C-527F-2000-D838233CF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0</xdr:row>
      <xdr:rowOff>0</xdr:rowOff>
    </xdr:from>
    <xdr:to>
      <xdr:col>26</xdr:col>
      <xdr:colOff>666750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446D243-9DE8-1AAF-0691-214E83728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38100</xdr:colOff>
      <xdr:row>18</xdr:row>
      <xdr:rowOff>38100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EE724CF7-49C3-78C3-A41A-FBA2D9E3B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544C9B08-C51E-999E-7B21-5791DDEF4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38100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789ACCE-4238-8AA6-AB2B-47292DA22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A082D8BA-C14B-53E4-FC33-9EE0DBFA9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6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027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992" TargetMode="External"/><Relationship Id="rId29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var.astro.cz/oejv/issues/oejv0094.pdf" TargetMode="External"/><Relationship Id="rId14" Type="http://schemas.openxmlformats.org/officeDocument/2006/relationships/hyperlink" Target="http://www.bav-astro.de/sfs/BAVM_link.php?BAVMnr=220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0.42578125" customWidth="1"/>
    <col min="6" max="6" width="15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0" width="10.28515625" customWidth="1"/>
    <col min="21" max="21" width="10.28515625" style="3" customWidth="1"/>
  </cols>
  <sheetData>
    <row r="1" spans="1:6" ht="20.25">
      <c r="A1" s="1" t="s">
        <v>47</v>
      </c>
    </row>
    <row r="2" spans="1:6" ht="12.95" customHeight="1">
      <c r="A2" t="s">
        <v>28</v>
      </c>
      <c r="B2" t="s">
        <v>50</v>
      </c>
      <c r="C2" s="3"/>
      <c r="D2" s="3"/>
    </row>
    <row r="3" spans="1:6" ht="12.95" customHeight="1" thickBot="1"/>
    <row r="4" spans="1:6" ht="12.95" customHeight="1" thickTop="1" thickBot="1">
      <c r="A4" s="5" t="s">
        <v>4</v>
      </c>
      <c r="C4" s="8" t="s">
        <v>33</v>
      </c>
      <c r="D4" s="9" t="s">
        <v>33</v>
      </c>
    </row>
    <row r="5" spans="1:6" ht="12.95" customHeight="1" thickTop="1">
      <c r="A5" s="11" t="s">
        <v>35</v>
      </c>
      <c r="B5" s="12"/>
      <c r="C5" s="13">
        <v>-9.5</v>
      </c>
      <c r="D5" s="12" t="s">
        <v>36</v>
      </c>
    </row>
    <row r="6" spans="1:6" ht="12.95" customHeight="1">
      <c r="A6" s="5" t="s">
        <v>5</v>
      </c>
    </row>
    <row r="7" spans="1:6" ht="12.95" customHeight="1">
      <c r="A7" t="s">
        <v>6</v>
      </c>
      <c r="C7" s="31">
        <v>51225.9064</v>
      </c>
      <c r="D7" s="32" t="s">
        <v>51</v>
      </c>
    </row>
    <row r="8" spans="1:6" ht="12.95" customHeight="1">
      <c r="A8" t="s">
        <v>7</v>
      </c>
      <c r="C8">
        <v>0.90635100000000002</v>
      </c>
      <c r="D8" s="32" t="s">
        <v>52</v>
      </c>
      <c r="E8">
        <f>C8/2</f>
        <v>0.45317550000000001</v>
      </c>
    </row>
    <row r="9" spans="1:6" ht="12.95" customHeight="1">
      <c r="A9" s="35" t="s">
        <v>53</v>
      </c>
      <c r="B9" s="36">
        <v>66</v>
      </c>
      <c r="C9" s="34" t="str">
        <f>"F"&amp;B9</f>
        <v>F66</v>
      </c>
      <c r="D9" s="30" t="str">
        <f>"G"&amp;B9</f>
        <v>G66</v>
      </c>
    </row>
    <row r="10" spans="1:6" ht="12.95" customHeight="1" thickBot="1">
      <c r="A10" s="12"/>
      <c r="B10" s="12"/>
      <c r="C10" s="4" t="s">
        <v>24</v>
      </c>
      <c r="D10" s="4" t="s">
        <v>25</v>
      </c>
      <c r="E10" s="12"/>
    </row>
    <row r="11" spans="1:6" ht="12.95" customHeight="1">
      <c r="A11" s="12" t="s">
        <v>19</v>
      </c>
      <c r="B11" s="12"/>
      <c r="C11" s="33">
        <f ca="1">INTERCEPT(INDIRECT($D$9):G992,INDIRECT($C$9):F992)</f>
        <v>1.9791104237796609E-2</v>
      </c>
      <c r="D11" s="3"/>
      <c r="E11" s="12"/>
    </row>
    <row r="12" spans="1:6" ht="12.95" customHeight="1">
      <c r="A12" s="12" t="s">
        <v>20</v>
      </c>
      <c r="B12" s="12"/>
      <c r="C12" s="33">
        <f ca="1">SLOPE(INDIRECT($D$9):G992,INDIRECT($C$9):F992)</f>
        <v>-4.2939889360101902E-6</v>
      </c>
      <c r="D12" s="3"/>
      <c r="E12" s="12"/>
    </row>
    <row r="13" spans="1:6" ht="12.95" customHeight="1">
      <c r="A13" s="12" t="s">
        <v>23</v>
      </c>
      <c r="B13" s="12"/>
      <c r="C13" s="3" t="s">
        <v>17</v>
      </c>
    </row>
    <row r="14" spans="1:6" ht="12.95" customHeight="1">
      <c r="A14" s="12"/>
      <c r="B14" s="12"/>
      <c r="C14" s="12"/>
    </row>
    <row r="15" spans="1:6" ht="12.95" customHeight="1">
      <c r="A15" s="14" t="s">
        <v>21</v>
      </c>
      <c r="B15" s="12"/>
      <c r="C15" s="15">
        <f ca="1">(C7+C11)+(C8+C12)*INT(MAX(F21:F3533))</f>
        <v>58532.893334965433</v>
      </c>
      <c r="E15" s="16" t="s">
        <v>56</v>
      </c>
      <c r="F15" s="13">
        <v>1</v>
      </c>
    </row>
    <row r="16" spans="1:6" ht="12.95" customHeight="1">
      <c r="A16" s="18" t="s">
        <v>8</v>
      </c>
      <c r="B16" s="12"/>
      <c r="C16" s="19">
        <f ca="1">+C8+C12</f>
        <v>0.90634670601106404</v>
      </c>
      <c r="E16" s="16" t="s">
        <v>37</v>
      </c>
      <c r="F16" s="17">
        <f ca="1">NOW()+15018.5+$C$5/24</f>
        <v>60368.625176504625</v>
      </c>
    </row>
    <row r="17" spans="1:21" ht="12.95" customHeight="1" thickBot="1">
      <c r="A17" s="16" t="s">
        <v>34</v>
      </c>
      <c r="B17" s="12"/>
      <c r="C17" s="12">
        <f>COUNT(C21:C2191)</f>
        <v>59</v>
      </c>
      <c r="E17" s="16" t="s">
        <v>57</v>
      </c>
      <c r="F17" s="17">
        <f ca="1">ROUND(2*(F16-$C$7)/$C$8,0)/2+F15</f>
        <v>10088.5</v>
      </c>
    </row>
    <row r="18" spans="1:21" ht="12.95" customHeight="1" thickTop="1" thickBot="1">
      <c r="A18" s="18" t="s">
        <v>9</v>
      </c>
      <c r="B18" s="12"/>
      <c r="C18" s="21">
        <f ca="1">+C15</f>
        <v>58532.893334965433</v>
      </c>
      <c r="D18" s="22">
        <f ca="1">+C16</f>
        <v>0.90634670601106404</v>
      </c>
      <c r="E18" s="16" t="s">
        <v>38</v>
      </c>
      <c r="F18" s="30">
        <f ca="1">ROUND(2*(F16-$C$15)/$C$16,0)/2+F15</f>
        <v>2026.5</v>
      </c>
    </row>
    <row r="19" spans="1:21" ht="12.95" customHeight="1" thickTop="1">
      <c r="E19" s="16" t="s">
        <v>39</v>
      </c>
      <c r="F19" s="20">
        <f ca="1">+$C$15+$C$16*F18-15018.5-$C$5/24</f>
        <v>45351.500768030186</v>
      </c>
    </row>
    <row r="20" spans="1:21" ht="12.95" customHeight="1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79" t="s">
        <v>15</v>
      </c>
      <c r="H20" s="7" t="s">
        <v>82</v>
      </c>
      <c r="I20" s="7" t="s">
        <v>85</v>
      </c>
      <c r="J20" s="7" t="s">
        <v>79</v>
      </c>
      <c r="K20" s="7" t="s">
        <v>77</v>
      </c>
      <c r="L20" s="7" t="s">
        <v>213</v>
      </c>
      <c r="M20" s="7" t="s">
        <v>214</v>
      </c>
      <c r="N20" s="7" t="s">
        <v>215</v>
      </c>
      <c r="O20" s="7" t="s">
        <v>27</v>
      </c>
      <c r="P20" s="6" t="s">
        <v>26</v>
      </c>
      <c r="Q20" s="4" t="s">
        <v>18</v>
      </c>
      <c r="U20" s="47" t="s">
        <v>70</v>
      </c>
    </row>
    <row r="21" spans="1:21" ht="12.95" customHeight="1">
      <c r="A21" s="49" t="s">
        <v>67</v>
      </c>
      <c r="B21" s="50" t="s">
        <v>69</v>
      </c>
      <c r="C21" s="51">
        <v>48500.515800000001</v>
      </c>
      <c r="D21" s="51"/>
      <c r="E21" s="52">
        <f t="shared" ref="E21:E26" si="0">+(C21-C$7)/C$8</f>
        <v>-3006.9924344983333</v>
      </c>
      <c r="F21" s="52">
        <f t="shared" ref="F21:F26" si="1">ROUND(2*E21,0)/2</f>
        <v>-3007</v>
      </c>
      <c r="G21" s="51">
        <f t="shared" ref="G21:G26" si="2">+C21-(C$7+F21*C$8)</f>
        <v>6.8570000003091991E-3</v>
      </c>
      <c r="H21" s="52"/>
      <c r="I21" s="51">
        <f>+G21</f>
        <v>6.8570000003091991E-3</v>
      </c>
      <c r="J21" s="52"/>
      <c r="K21" s="43"/>
      <c r="L21" s="43"/>
      <c r="M21" s="43"/>
      <c r="N21" s="43"/>
      <c r="O21" s="43"/>
      <c r="P21" s="43"/>
      <c r="Q21" s="45">
        <f t="shared" ref="Q21:Q26" si="3">+C21-15018.5</f>
        <v>33482.015800000001</v>
      </c>
      <c r="U21" s="82"/>
    </row>
    <row r="22" spans="1:21" ht="12.95" customHeight="1">
      <c r="A22" s="52" t="s">
        <v>49</v>
      </c>
      <c r="B22" s="50" t="s">
        <v>48</v>
      </c>
      <c r="C22" s="51">
        <v>51225.9064</v>
      </c>
      <c r="D22" s="51">
        <v>1.4E-3</v>
      </c>
      <c r="E22">
        <f t="shared" si="0"/>
        <v>0</v>
      </c>
      <c r="F22">
        <f t="shared" si="1"/>
        <v>0</v>
      </c>
      <c r="G22" s="10">
        <f t="shared" si="2"/>
        <v>0</v>
      </c>
      <c r="H22" s="30">
        <f>G22</f>
        <v>0</v>
      </c>
      <c r="Q22" s="2">
        <f t="shared" si="3"/>
        <v>36207.4064</v>
      </c>
      <c r="U22" s="82"/>
    </row>
    <row r="23" spans="1:21" ht="12.95" customHeight="1">
      <c r="A23" s="53" t="s">
        <v>41</v>
      </c>
      <c r="B23" s="54"/>
      <c r="C23" s="53">
        <v>52362.453699999998</v>
      </c>
      <c r="D23" s="53">
        <v>1.5E-3</v>
      </c>
      <c r="E23">
        <f t="shared" si="0"/>
        <v>1253.9814045551871</v>
      </c>
      <c r="F23">
        <f t="shared" si="1"/>
        <v>1254</v>
      </c>
      <c r="G23" s="10">
        <f t="shared" si="2"/>
        <v>-1.685400000133086E-2</v>
      </c>
      <c r="H23" s="10">
        <f t="shared" ref="H23:H28" si="4">+G23</f>
        <v>-1.685400000133086E-2</v>
      </c>
      <c r="Q23" s="2">
        <f t="shared" si="3"/>
        <v>37343.953699999998</v>
      </c>
      <c r="U23" s="82"/>
    </row>
    <row r="24" spans="1:21" ht="12.95" customHeight="1">
      <c r="A24" s="55" t="s">
        <v>42</v>
      </c>
      <c r="B24" s="56"/>
      <c r="C24" s="51">
        <v>53097.511899999998</v>
      </c>
      <c r="D24" s="51">
        <v>1.1999999999999999E-3</v>
      </c>
      <c r="E24">
        <f t="shared" si="0"/>
        <v>2064.989722524715</v>
      </c>
      <c r="F24">
        <f t="shared" si="1"/>
        <v>2065</v>
      </c>
      <c r="G24" s="10">
        <f t="shared" si="2"/>
        <v>-9.315000002970919E-3</v>
      </c>
      <c r="H24" s="10">
        <f t="shared" si="4"/>
        <v>-9.315000002970919E-3</v>
      </c>
      <c r="Q24" s="2">
        <f t="shared" si="3"/>
        <v>38079.011899999998</v>
      </c>
      <c r="U24" s="82"/>
    </row>
    <row r="25" spans="1:21" ht="12.95" customHeight="1">
      <c r="A25" s="55" t="s">
        <v>43</v>
      </c>
      <c r="B25" s="56"/>
      <c r="C25" s="51">
        <v>53475.462800000001</v>
      </c>
      <c r="D25" s="51">
        <v>1.1999999999999999E-3</v>
      </c>
      <c r="E25">
        <f t="shared" si="0"/>
        <v>2481.9925172477342</v>
      </c>
      <c r="F25">
        <f t="shared" si="1"/>
        <v>2482</v>
      </c>
      <c r="G25" s="10">
        <f t="shared" si="2"/>
        <v>-6.7819999967468902E-3</v>
      </c>
      <c r="H25" s="10">
        <f t="shared" si="4"/>
        <v>-6.7819999967468902E-3</v>
      </c>
      <c r="Q25" s="2">
        <f t="shared" si="3"/>
        <v>38456.962800000001</v>
      </c>
      <c r="U25" s="82"/>
    </row>
    <row r="26" spans="1:21" ht="12.95" customHeight="1">
      <c r="A26" s="49" t="s">
        <v>44</v>
      </c>
      <c r="B26" s="56"/>
      <c r="C26" s="51">
        <v>53862.474000000002</v>
      </c>
      <c r="D26" s="51">
        <v>4.7999999999999996E-3</v>
      </c>
      <c r="E26">
        <f t="shared" si="0"/>
        <v>2908.991770296499</v>
      </c>
      <c r="F26">
        <f t="shared" si="1"/>
        <v>2909</v>
      </c>
      <c r="G26" s="10">
        <f t="shared" si="2"/>
        <v>-7.4590000003809109E-3</v>
      </c>
      <c r="H26" s="10">
        <f t="shared" si="4"/>
        <v>-7.4590000003809109E-3</v>
      </c>
      <c r="Q26" s="2">
        <f t="shared" si="3"/>
        <v>38843.974000000002</v>
      </c>
      <c r="U26" s="82"/>
    </row>
    <row r="27" spans="1:21" ht="12.95" customHeight="1">
      <c r="A27" s="51" t="s">
        <v>45</v>
      </c>
      <c r="B27" s="56"/>
      <c r="C27" s="51">
        <v>54200.540800000002</v>
      </c>
      <c r="D27" s="51">
        <v>2E-3</v>
      </c>
      <c r="E27">
        <f t="shared" ref="E27:E55" si="5">+(C27-C$7)/C$8</f>
        <v>3281.9894279368618</v>
      </c>
      <c r="F27">
        <f t="shared" ref="F27:F55" si="6">ROUND(2*E27,0)/2</f>
        <v>3282</v>
      </c>
      <c r="G27" s="10">
        <f>+C27-(C$7+F27*C$8)</f>
        <v>-9.5819999987725168E-3</v>
      </c>
      <c r="H27" s="10">
        <f t="shared" si="4"/>
        <v>-9.5819999987725168E-3</v>
      </c>
      <c r="Q27" s="2">
        <f t="shared" ref="Q27:Q55" si="7">+C27-15018.5</f>
        <v>39182.040800000002</v>
      </c>
      <c r="U27" s="82"/>
    </row>
    <row r="28" spans="1:21" ht="12.95" customHeight="1">
      <c r="A28" s="51" t="s">
        <v>45</v>
      </c>
      <c r="B28" s="56"/>
      <c r="C28" s="51">
        <v>54259.4568</v>
      </c>
      <c r="D28" s="51">
        <v>1E-3</v>
      </c>
      <c r="E28">
        <f t="shared" si="5"/>
        <v>3346.9929420279782</v>
      </c>
      <c r="F28">
        <f t="shared" si="6"/>
        <v>3347</v>
      </c>
      <c r="G28" s="10">
        <f>+C28-(C$7+F28*C$8)</f>
        <v>-6.3969999973778613E-3</v>
      </c>
      <c r="H28" s="10">
        <f t="shared" si="4"/>
        <v>-6.3969999973778613E-3</v>
      </c>
      <c r="Q28" s="2">
        <f t="shared" si="7"/>
        <v>39240.9568</v>
      </c>
      <c r="U28" s="82"/>
    </row>
    <row r="29" spans="1:21" ht="12.95" customHeight="1">
      <c r="A29" s="76" t="s">
        <v>129</v>
      </c>
      <c r="B29" s="78" t="s">
        <v>48</v>
      </c>
      <c r="C29" s="77">
        <v>54570.413500000002</v>
      </c>
      <c r="D29" s="77" t="s">
        <v>85</v>
      </c>
      <c r="E29" s="52">
        <f t="shared" si="5"/>
        <v>3690.0793401231999</v>
      </c>
      <c r="F29" s="52">
        <f t="shared" si="6"/>
        <v>3690</v>
      </c>
      <c r="H29" s="52"/>
      <c r="I29" s="52"/>
      <c r="J29" s="52"/>
      <c r="K29" s="52"/>
      <c r="L29" s="52"/>
      <c r="M29" s="52"/>
      <c r="P29" s="52"/>
      <c r="Q29" s="61">
        <f t="shared" si="7"/>
        <v>39551.913500000002</v>
      </c>
      <c r="U29" s="50">
        <f>+C29-(C$7+F29*C$8)</f>
        <v>7.1910000006027985E-2</v>
      </c>
    </row>
    <row r="30" spans="1:21" ht="12.95" customHeight="1">
      <c r="A30" s="53" t="s">
        <v>58</v>
      </c>
      <c r="B30" s="57" t="s">
        <v>59</v>
      </c>
      <c r="C30" s="53">
        <v>54570.413540000001</v>
      </c>
      <c r="D30" s="53">
        <v>4.0000000000000002E-4</v>
      </c>
      <c r="E30">
        <f t="shared" si="5"/>
        <v>3690.0793842562116</v>
      </c>
      <c r="F30">
        <f t="shared" si="6"/>
        <v>3690</v>
      </c>
      <c r="H30" s="10"/>
      <c r="Q30" s="2">
        <f t="shared" si="7"/>
        <v>39551.913540000001</v>
      </c>
      <c r="U30" s="3">
        <f>+C30-(C$7+F30*C$8)</f>
        <v>7.19500000050175E-2</v>
      </c>
    </row>
    <row r="31" spans="1:21" ht="12.95" customHeight="1">
      <c r="A31" s="76" t="s">
        <v>134</v>
      </c>
      <c r="B31" s="78" t="s">
        <v>48</v>
      </c>
      <c r="C31" s="77">
        <v>54937.406000000003</v>
      </c>
      <c r="D31" s="77" t="s">
        <v>85</v>
      </c>
      <c r="E31" s="52">
        <f t="shared" si="5"/>
        <v>4094.9914547454605</v>
      </c>
      <c r="F31" s="52">
        <f t="shared" si="6"/>
        <v>4095</v>
      </c>
      <c r="G31" s="51">
        <f t="shared" ref="G31:G55" si="8">+C31-(C$7+F31*C$8)</f>
        <v>-7.7449999953387305E-3</v>
      </c>
      <c r="H31" s="52"/>
      <c r="I31" s="52"/>
      <c r="J31" s="52"/>
      <c r="K31" s="52">
        <f>G31</f>
        <v>-7.7449999953387305E-3</v>
      </c>
      <c r="L31" s="52"/>
      <c r="M31" s="52"/>
      <c r="O31" s="52">
        <f t="shared" ref="O31:O55" ca="1" si="9">+C$11+C$12*$F31</f>
        <v>2.2072195448348819E-3</v>
      </c>
      <c r="P31" s="52"/>
      <c r="Q31" s="61">
        <f t="shared" si="7"/>
        <v>39918.906000000003</v>
      </c>
      <c r="U31" s="82"/>
    </row>
    <row r="32" spans="1:21" ht="12.95" customHeight="1">
      <c r="A32" s="49" t="s">
        <v>55</v>
      </c>
      <c r="B32" s="50" t="s">
        <v>48</v>
      </c>
      <c r="C32" s="51">
        <v>54937.406060000001</v>
      </c>
      <c r="D32" s="51">
        <v>4.0000000000000002E-4</v>
      </c>
      <c r="E32">
        <f t="shared" si="5"/>
        <v>4094.9915209449773</v>
      </c>
      <c r="F32">
        <f t="shared" si="6"/>
        <v>4095</v>
      </c>
      <c r="G32" s="10">
        <f t="shared" si="8"/>
        <v>-7.684999996854458E-3</v>
      </c>
      <c r="H32" s="10">
        <f t="shared" ref="H32:H37" si="10">+G32</f>
        <v>-7.684999996854458E-3</v>
      </c>
      <c r="N32">
        <f>+G32</f>
        <v>-7.684999996854458E-3</v>
      </c>
      <c r="O32">
        <f t="shared" ca="1" si="9"/>
        <v>2.2072195448348819E-3</v>
      </c>
      <c r="Q32" s="2">
        <f t="shared" si="7"/>
        <v>39918.906060000001</v>
      </c>
      <c r="U32" s="82"/>
    </row>
    <row r="33" spans="1:21" ht="12.95" customHeight="1">
      <c r="A33" s="49" t="s">
        <v>55</v>
      </c>
      <c r="B33" s="50" t="s">
        <v>48</v>
      </c>
      <c r="C33" s="51">
        <v>54937.406660000001</v>
      </c>
      <c r="D33" s="51">
        <v>4.0000000000000002E-4</v>
      </c>
      <c r="E33">
        <f t="shared" si="5"/>
        <v>4094.9921829401642</v>
      </c>
      <c r="F33">
        <f t="shared" si="6"/>
        <v>4095</v>
      </c>
      <c r="G33" s="10">
        <f t="shared" si="8"/>
        <v>-7.0849999974598177E-3</v>
      </c>
      <c r="H33" s="10">
        <f t="shared" si="10"/>
        <v>-7.0849999974598177E-3</v>
      </c>
      <c r="N33">
        <f>+G33</f>
        <v>-7.0849999974598177E-3</v>
      </c>
      <c r="O33">
        <f t="shared" ca="1" si="9"/>
        <v>2.2072195448348819E-3</v>
      </c>
      <c r="Q33" s="2">
        <f t="shared" si="7"/>
        <v>39918.906660000001</v>
      </c>
      <c r="U33" s="82"/>
    </row>
    <row r="34" spans="1:21" ht="12.95" customHeight="1">
      <c r="A34" s="51" t="s">
        <v>54</v>
      </c>
      <c r="B34" s="50" t="s">
        <v>48</v>
      </c>
      <c r="C34" s="51">
        <v>54961.877800000002</v>
      </c>
      <c r="D34" s="51">
        <v>2.9999999999999997E-4</v>
      </c>
      <c r="E34">
        <f t="shared" si="5"/>
        <v>4121.9918111195357</v>
      </c>
      <c r="F34">
        <f t="shared" si="6"/>
        <v>4122</v>
      </c>
      <c r="G34" s="10">
        <f t="shared" si="8"/>
        <v>-7.4219999951310456E-3</v>
      </c>
      <c r="H34" s="10">
        <f t="shared" si="10"/>
        <v>-7.4219999951310456E-3</v>
      </c>
      <c r="O34">
        <f t="shared" ca="1" si="9"/>
        <v>2.0912818435626056E-3</v>
      </c>
      <c r="Q34" s="2">
        <f t="shared" si="7"/>
        <v>39943.377800000002</v>
      </c>
      <c r="U34" s="82"/>
    </row>
    <row r="35" spans="1:21" ht="12.95" customHeight="1">
      <c r="A35" s="53" t="s">
        <v>60</v>
      </c>
      <c r="B35" s="57" t="s">
        <v>48</v>
      </c>
      <c r="C35" s="53">
        <v>55073.3606</v>
      </c>
      <c r="D35" s="53">
        <v>2.0000000000000001E-4</v>
      </c>
      <c r="E35">
        <f t="shared" si="5"/>
        <v>4244.9936062298157</v>
      </c>
      <c r="F35">
        <f t="shared" si="6"/>
        <v>4245</v>
      </c>
      <c r="G35" s="10">
        <f t="shared" si="8"/>
        <v>-5.7949999973061495E-3</v>
      </c>
      <c r="H35" s="10">
        <f t="shared" si="10"/>
        <v>-5.7949999973061495E-3</v>
      </c>
      <c r="O35">
        <f t="shared" ca="1" si="9"/>
        <v>1.5631212044333528E-3</v>
      </c>
      <c r="Q35" s="2">
        <f t="shared" si="7"/>
        <v>40054.8606</v>
      </c>
      <c r="U35" s="82"/>
    </row>
    <row r="36" spans="1:21" ht="12.95" customHeight="1">
      <c r="A36" s="53" t="s">
        <v>60</v>
      </c>
      <c r="B36" s="57" t="s">
        <v>48</v>
      </c>
      <c r="C36" s="53">
        <v>55314.449800000002</v>
      </c>
      <c r="D36" s="53">
        <v>7.4999999999999997E-3</v>
      </c>
      <c r="E36">
        <f t="shared" si="5"/>
        <v>4510.9934230778163</v>
      </c>
      <c r="F36">
        <f t="shared" si="6"/>
        <v>4511</v>
      </c>
      <c r="G36" s="10">
        <f t="shared" si="8"/>
        <v>-5.960999995295424E-3</v>
      </c>
      <c r="H36" s="10">
        <f t="shared" si="10"/>
        <v>-5.960999995295424E-3</v>
      </c>
      <c r="O36">
        <f t="shared" ca="1" si="9"/>
        <v>4.2092014745464049E-4</v>
      </c>
      <c r="Q36" s="2">
        <f t="shared" si="7"/>
        <v>40295.949800000002</v>
      </c>
      <c r="U36" s="82"/>
    </row>
    <row r="37" spans="1:21" ht="12.95" customHeight="1">
      <c r="A37" s="53" t="s">
        <v>61</v>
      </c>
      <c r="B37" s="57" t="s">
        <v>48</v>
      </c>
      <c r="C37" s="53">
        <v>55642.549899999998</v>
      </c>
      <c r="D37" s="53">
        <v>4.4000000000000003E-3</v>
      </c>
      <c r="E37">
        <f t="shared" si="5"/>
        <v>4872.9945683294864</v>
      </c>
      <c r="F37">
        <f t="shared" si="6"/>
        <v>4873</v>
      </c>
      <c r="G37" s="10">
        <f t="shared" si="8"/>
        <v>-4.9230000004172325E-3</v>
      </c>
      <c r="H37" s="10">
        <f t="shared" si="10"/>
        <v>-4.9230000004172325E-3</v>
      </c>
      <c r="O37">
        <f t="shared" ca="1" si="9"/>
        <v>-1.1335038473810483E-3</v>
      </c>
      <c r="Q37" s="2">
        <f t="shared" si="7"/>
        <v>40624.049899999998</v>
      </c>
      <c r="U37" s="82"/>
    </row>
    <row r="38" spans="1:21" ht="12.95" customHeight="1">
      <c r="A38" s="49" t="s">
        <v>64</v>
      </c>
      <c r="B38" s="50" t="s">
        <v>48</v>
      </c>
      <c r="C38" s="51">
        <v>55643.457329999997</v>
      </c>
      <c r="D38" s="51">
        <v>1.1000000000000001E-3</v>
      </c>
      <c r="E38">
        <f t="shared" si="5"/>
        <v>4873.9957588174975</v>
      </c>
      <c r="F38">
        <f t="shared" si="6"/>
        <v>4874</v>
      </c>
      <c r="G38" s="10">
        <f t="shared" si="8"/>
        <v>-3.8439999989350326E-3</v>
      </c>
      <c r="I38" s="10">
        <f>+G38</f>
        <v>-3.8439999989350326E-3</v>
      </c>
      <c r="O38">
        <f t="shared" ca="1" si="9"/>
        <v>-1.1377978363170567E-3</v>
      </c>
      <c r="Q38" s="2">
        <f t="shared" si="7"/>
        <v>40624.957329999997</v>
      </c>
      <c r="U38" s="82"/>
    </row>
    <row r="39" spans="1:21" ht="12.95" customHeight="1">
      <c r="A39" s="49" t="s">
        <v>64</v>
      </c>
      <c r="B39" s="50" t="s">
        <v>48</v>
      </c>
      <c r="C39" s="51">
        <v>55643.457349999997</v>
      </c>
      <c r="D39" s="51">
        <v>5.9999999999999995E-4</v>
      </c>
      <c r="E39">
        <f t="shared" si="5"/>
        <v>4873.9957808840027</v>
      </c>
      <c r="F39">
        <f t="shared" si="6"/>
        <v>4874</v>
      </c>
      <c r="G39" s="10">
        <f t="shared" si="8"/>
        <v>-3.8239999994402751E-3</v>
      </c>
      <c r="I39" s="10">
        <f>+G39</f>
        <v>-3.8239999994402751E-3</v>
      </c>
      <c r="O39">
        <f t="shared" ca="1" si="9"/>
        <v>-1.1377978363170567E-3</v>
      </c>
      <c r="Q39" s="2">
        <f t="shared" si="7"/>
        <v>40624.957349999997</v>
      </c>
      <c r="U39" s="82"/>
    </row>
    <row r="40" spans="1:21" ht="12.95" customHeight="1">
      <c r="A40" s="49" t="s">
        <v>64</v>
      </c>
      <c r="B40" s="50" t="s">
        <v>48</v>
      </c>
      <c r="C40" s="51">
        <v>55643.457410000003</v>
      </c>
      <c r="D40" s="51">
        <v>5.0000000000000001E-4</v>
      </c>
      <c r="E40">
        <f t="shared" si="5"/>
        <v>4873.9958470835281</v>
      </c>
      <c r="F40">
        <f t="shared" si="6"/>
        <v>4874</v>
      </c>
      <c r="G40" s="10">
        <f t="shared" si="8"/>
        <v>-3.763999993680045E-3</v>
      </c>
      <c r="I40" s="10">
        <f>+G40</f>
        <v>-3.763999993680045E-3</v>
      </c>
      <c r="O40">
        <f t="shared" ca="1" si="9"/>
        <v>-1.1377978363170567E-3</v>
      </c>
      <c r="Q40" s="2">
        <f t="shared" si="7"/>
        <v>40624.957410000003</v>
      </c>
      <c r="U40" s="82"/>
    </row>
    <row r="41" spans="1:21" ht="12.95" customHeight="1">
      <c r="A41" s="49" t="s">
        <v>64</v>
      </c>
      <c r="B41" s="50" t="s">
        <v>48</v>
      </c>
      <c r="C41" s="51">
        <v>55643.457450000002</v>
      </c>
      <c r="D41" s="51">
        <v>6.9999999999999999E-4</v>
      </c>
      <c r="E41">
        <f t="shared" si="5"/>
        <v>4873.9958912165393</v>
      </c>
      <c r="F41">
        <f t="shared" si="6"/>
        <v>4874</v>
      </c>
      <c r="G41" s="10">
        <f t="shared" si="8"/>
        <v>-3.72399999469053E-3</v>
      </c>
      <c r="I41" s="10">
        <f>+G41</f>
        <v>-3.72399999469053E-3</v>
      </c>
      <c r="O41">
        <f t="shared" ca="1" si="9"/>
        <v>-1.1377978363170567E-3</v>
      </c>
      <c r="Q41" s="2">
        <f t="shared" si="7"/>
        <v>40624.957450000002</v>
      </c>
      <c r="U41" s="82"/>
    </row>
    <row r="42" spans="1:21" ht="12.95" customHeight="1">
      <c r="A42" s="53" t="s">
        <v>62</v>
      </c>
      <c r="B42" s="57" t="s">
        <v>48</v>
      </c>
      <c r="C42" s="53">
        <v>55648.895799999998</v>
      </c>
      <c r="D42" s="53">
        <v>5.0000000000000001E-4</v>
      </c>
      <c r="E42">
        <f t="shared" si="5"/>
        <v>4879.9961604279124</v>
      </c>
      <c r="F42">
        <f t="shared" si="6"/>
        <v>4880</v>
      </c>
      <c r="G42" s="10">
        <f t="shared" si="8"/>
        <v>-3.4799999993992969E-3</v>
      </c>
      <c r="H42" s="10">
        <f>+G42</f>
        <v>-3.4799999993992969E-3</v>
      </c>
      <c r="O42">
        <f t="shared" ca="1" si="9"/>
        <v>-1.1635617699331177E-3</v>
      </c>
      <c r="Q42" s="2">
        <f t="shared" si="7"/>
        <v>40630.395799999998</v>
      </c>
      <c r="U42" s="82"/>
    </row>
    <row r="43" spans="1:21" ht="12.95" customHeight="1">
      <c r="A43" s="53" t="s">
        <v>62</v>
      </c>
      <c r="B43" s="57" t="s">
        <v>48</v>
      </c>
      <c r="C43" s="53">
        <v>55697.839200000002</v>
      </c>
      <c r="D43" s="53">
        <v>5.0000000000000001E-4</v>
      </c>
      <c r="E43">
        <f t="shared" si="5"/>
        <v>4933.9966525110058</v>
      </c>
      <c r="F43">
        <f t="shared" si="6"/>
        <v>4934</v>
      </c>
      <c r="G43" s="10">
        <f t="shared" si="8"/>
        <v>-3.0339999939315021E-3</v>
      </c>
      <c r="H43" s="10">
        <f>+G43</f>
        <v>-3.0339999939315021E-3</v>
      </c>
      <c r="O43">
        <f t="shared" ca="1" si="9"/>
        <v>-1.3954371724776704E-3</v>
      </c>
      <c r="Q43" s="2">
        <f t="shared" si="7"/>
        <v>40679.339200000002</v>
      </c>
      <c r="U43" s="82"/>
    </row>
    <row r="44" spans="1:21" ht="12.95" customHeight="1">
      <c r="A44" s="49" t="s">
        <v>64</v>
      </c>
      <c r="B44" s="50" t="s">
        <v>59</v>
      </c>
      <c r="C44" s="51">
        <v>55956.600780000001</v>
      </c>
      <c r="D44" s="51">
        <v>8.0000000000000004E-4</v>
      </c>
      <c r="E44">
        <f t="shared" si="5"/>
        <v>5219.4948535390822</v>
      </c>
      <c r="F44">
        <f t="shared" si="6"/>
        <v>5219.5</v>
      </c>
      <c r="G44" s="10">
        <f t="shared" si="8"/>
        <v>-4.6644999965792522E-3</v>
      </c>
      <c r="I44">
        <f>G44</f>
        <v>-4.6644999965792522E-3</v>
      </c>
      <c r="O44">
        <f t="shared" ca="1" si="9"/>
        <v>-2.6213710137085802E-3</v>
      </c>
      <c r="Q44" s="2">
        <f t="shared" si="7"/>
        <v>40938.100780000001</v>
      </c>
    </row>
    <row r="45" spans="1:21" ht="12.95" customHeight="1">
      <c r="A45" s="49" t="s">
        <v>64</v>
      </c>
      <c r="B45" s="50" t="s">
        <v>59</v>
      </c>
      <c r="C45" s="51">
        <v>55956.601620000001</v>
      </c>
      <c r="D45" s="51">
        <v>1E-3</v>
      </c>
      <c r="E45">
        <f t="shared" si="5"/>
        <v>5219.495780332345</v>
      </c>
      <c r="F45">
        <f t="shared" si="6"/>
        <v>5219.5</v>
      </c>
      <c r="G45" s="10">
        <f t="shared" si="8"/>
        <v>-3.8244999959715642E-3</v>
      </c>
      <c r="I45">
        <f>G45</f>
        <v>-3.8244999959715642E-3</v>
      </c>
      <c r="O45">
        <f t="shared" ca="1" si="9"/>
        <v>-2.6213710137085802E-3</v>
      </c>
      <c r="Q45" s="2">
        <f t="shared" si="7"/>
        <v>40938.101620000001</v>
      </c>
    </row>
    <row r="46" spans="1:21" ht="12.95" customHeight="1">
      <c r="A46" s="51" t="s">
        <v>63</v>
      </c>
      <c r="B46" s="50" t="s">
        <v>48</v>
      </c>
      <c r="C46" s="51">
        <v>56035.906000000003</v>
      </c>
      <c r="D46" s="51">
        <v>6.9999999999999999E-4</v>
      </c>
      <c r="E46">
        <f t="shared" si="5"/>
        <v>5306.9943101513682</v>
      </c>
      <c r="F46">
        <f t="shared" si="6"/>
        <v>5307</v>
      </c>
      <c r="G46" s="10">
        <f t="shared" si="8"/>
        <v>-5.1569999995990656E-3</v>
      </c>
      <c r="H46" s="10">
        <f>+G46</f>
        <v>-5.1569999995990656E-3</v>
      </c>
      <c r="O46">
        <f t="shared" ca="1" si="9"/>
        <v>-2.9970950456094693E-3</v>
      </c>
      <c r="Q46" s="2">
        <f t="shared" si="7"/>
        <v>41017.406000000003</v>
      </c>
      <c r="U46" s="82"/>
    </row>
    <row r="47" spans="1:21" ht="12.95" customHeight="1">
      <c r="A47" s="49" t="s">
        <v>65</v>
      </c>
      <c r="B47" s="50" t="s">
        <v>48</v>
      </c>
      <c r="C47" s="51">
        <v>56069.439599999998</v>
      </c>
      <c r="D47" s="51">
        <v>3.5000000000000001E-3</v>
      </c>
      <c r="E47">
        <f t="shared" si="5"/>
        <v>5343.9927798391545</v>
      </c>
      <c r="F47">
        <f t="shared" si="6"/>
        <v>5344</v>
      </c>
      <c r="G47" s="10">
        <f t="shared" si="8"/>
        <v>-6.5440000034868717E-3</v>
      </c>
      <c r="H47" s="10">
        <f>+G47</f>
        <v>-6.5440000034868717E-3</v>
      </c>
      <c r="O47">
        <f t="shared" ca="1" si="9"/>
        <v>-3.1559726362418473E-3</v>
      </c>
      <c r="Q47" s="2">
        <f t="shared" si="7"/>
        <v>41050.939599999998</v>
      </c>
      <c r="U47" s="82"/>
    </row>
    <row r="48" spans="1:21" ht="12.95" customHeight="1">
      <c r="A48" s="49" t="s">
        <v>64</v>
      </c>
      <c r="B48" s="50" t="s">
        <v>48</v>
      </c>
      <c r="C48" s="51">
        <v>56408.407059999998</v>
      </c>
      <c r="D48" s="51">
        <v>4.0000000000000002E-4</v>
      </c>
      <c r="E48">
        <f t="shared" si="5"/>
        <v>5717.9841584551659</v>
      </c>
      <c r="F48">
        <f t="shared" si="6"/>
        <v>5718</v>
      </c>
      <c r="G48" s="10">
        <f t="shared" si="8"/>
        <v>-1.4358000000356697E-2</v>
      </c>
      <c r="I48" s="10">
        <f>+G48</f>
        <v>-1.4358000000356697E-2</v>
      </c>
      <c r="O48">
        <f t="shared" ca="1" si="9"/>
        <v>-4.7619244983096581E-3</v>
      </c>
      <c r="Q48" s="2">
        <f t="shared" si="7"/>
        <v>41389.907059999998</v>
      </c>
      <c r="U48" s="82"/>
    </row>
    <row r="49" spans="1:21" ht="12.95" customHeight="1">
      <c r="A49" s="49" t="s">
        <v>64</v>
      </c>
      <c r="B49" s="50" t="s">
        <v>48</v>
      </c>
      <c r="C49" s="51">
        <v>56408.407939999997</v>
      </c>
      <c r="D49" s="51">
        <v>2.9999999999999997E-4</v>
      </c>
      <c r="E49">
        <f t="shared" si="5"/>
        <v>5717.9851293814399</v>
      </c>
      <c r="F49">
        <f t="shared" si="6"/>
        <v>5718</v>
      </c>
      <c r="G49" s="10">
        <f t="shared" si="8"/>
        <v>-1.3478000000759494E-2</v>
      </c>
      <c r="I49" s="10">
        <f>+G49</f>
        <v>-1.3478000000759494E-2</v>
      </c>
      <c r="O49">
        <f t="shared" ca="1" si="9"/>
        <v>-4.7619244983096581E-3</v>
      </c>
      <c r="Q49" s="2">
        <f t="shared" si="7"/>
        <v>41389.907939999997</v>
      </c>
      <c r="U49" s="82"/>
    </row>
    <row r="50" spans="1:21" ht="12.95" customHeight="1">
      <c r="A50" s="49" t="s">
        <v>64</v>
      </c>
      <c r="B50" s="50" t="s">
        <v>48</v>
      </c>
      <c r="C50" s="51">
        <v>56408.408280000003</v>
      </c>
      <c r="D50" s="51">
        <v>2.0000000000000001E-4</v>
      </c>
      <c r="E50">
        <f t="shared" si="5"/>
        <v>5717.9855045120521</v>
      </c>
      <c r="F50">
        <f t="shared" si="6"/>
        <v>5718</v>
      </c>
      <c r="G50" s="10">
        <f t="shared" si="8"/>
        <v>-1.3137999994796701E-2</v>
      </c>
      <c r="I50" s="10">
        <f>+G50</f>
        <v>-1.3137999994796701E-2</v>
      </c>
      <c r="O50">
        <f t="shared" ca="1" si="9"/>
        <v>-4.7619244983096581E-3</v>
      </c>
      <c r="Q50" s="2">
        <f t="shared" si="7"/>
        <v>41389.908280000003</v>
      </c>
      <c r="U50" s="82"/>
    </row>
    <row r="51" spans="1:21" ht="12.95" customHeight="1">
      <c r="A51" s="49" t="s">
        <v>64</v>
      </c>
      <c r="B51" s="50" t="s">
        <v>48</v>
      </c>
      <c r="C51" s="51">
        <v>56408.408560000003</v>
      </c>
      <c r="D51" s="51">
        <v>2.0000000000000001E-4</v>
      </c>
      <c r="E51">
        <f t="shared" si="5"/>
        <v>5717.9858134431406</v>
      </c>
      <c r="F51">
        <f t="shared" si="6"/>
        <v>5718</v>
      </c>
      <c r="G51" s="10">
        <f t="shared" si="8"/>
        <v>-1.2857999994594138E-2</v>
      </c>
      <c r="I51" s="10">
        <f>+G51</f>
        <v>-1.2857999994594138E-2</v>
      </c>
      <c r="O51">
        <f t="shared" ca="1" si="9"/>
        <v>-4.7619244983096581E-3</v>
      </c>
      <c r="Q51" s="2">
        <f t="shared" si="7"/>
        <v>41389.908560000003</v>
      </c>
      <c r="U51" s="82"/>
    </row>
    <row r="52" spans="1:21" ht="12.95" customHeight="1">
      <c r="A52" s="51" t="s">
        <v>72</v>
      </c>
      <c r="B52" s="50"/>
      <c r="C52" s="51">
        <v>56408.413690000001</v>
      </c>
      <c r="D52" s="51">
        <v>4.2000000000000002E-4</v>
      </c>
      <c r="E52">
        <f t="shared" si="5"/>
        <v>5717.9914735019893</v>
      </c>
      <c r="F52">
        <f t="shared" si="6"/>
        <v>5718</v>
      </c>
      <c r="G52" s="10">
        <f t="shared" si="8"/>
        <v>-7.7279999968595803E-3</v>
      </c>
      <c r="I52" s="10">
        <f>+G52</f>
        <v>-7.7279999968595803E-3</v>
      </c>
      <c r="O52">
        <f t="shared" ca="1" si="9"/>
        <v>-4.7619244983096581E-3</v>
      </c>
      <c r="Q52" s="2">
        <f t="shared" si="7"/>
        <v>41389.913690000001</v>
      </c>
      <c r="U52" s="82"/>
    </row>
    <row r="53" spans="1:21" ht="12.95" customHeight="1">
      <c r="A53" s="51" t="s">
        <v>72</v>
      </c>
      <c r="B53" s="50"/>
      <c r="C53" s="51">
        <v>56408.414570000001</v>
      </c>
      <c r="D53" s="51">
        <v>2.5999999999999998E-4</v>
      </c>
      <c r="E53">
        <f t="shared" si="5"/>
        <v>5717.9924444282633</v>
      </c>
      <c r="F53">
        <f t="shared" si="6"/>
        <v>5718</v>
      </c>
      <c r="G53" s="10">
        <f t="shared" si="8"/>
        <v>-6.8479999972623773E-3</v>
      </c>
      <c r="K53" s="10">
        <f>+G53</f>
        <v>-6.8479999972623773E-3</v>
      </c>
      <c r="O53">
        <f t="shared" ca="1" si="9"/>
        <v>-4.7619244983096581E-3</v>
      </c>
      <c r="Q53" s="2">
        <f t="shared" si="7"/>
        <v>41389.914570000001</v>
      </c>
      <c r="U53" s="82"/>
    </row>
    <row r="54" spans="1:21" ht="12.95" customHeight="1">
      <c r="A54" s="51" t="s">
        <v>72</v>
      </c>
      <c r="B54" s="50"/>
      <c r="C54" s="51">
        <v>56408.41491</v>
      </c>
      <c r="D54" s="51">
        <v>1.9000000000000001E-4</v>
      </c>
      <c r="E54">
        <f t="shared" si="5"/>
        <v>5717.9928195588682</v>
      </c>
      <c r="F54">
        <f t="shared" si="6"/>
        <v>5718</v>
      </c>
      <c r="G54" s="10">
        <f t="shared" si="8"/>
        <v>-6.5079999985755421E-3</v>
      </c>
      <c r="K54" s="10">
        <f>+G54</f>
        <v>-6.5079999985755421E-3</v>
      </c>
      <c r="O54">
        <f t="shared" ca="1" si="9"/>
        <v>-4.7619244983096581E-3</v>
      </c>
      <c r="Q54" s="2">
        <f t="shared" si="7"/>
        <v>41389.91491</v>
      </c>
      <c r="U54" s="82"/>
    </row>
    <row r="55" spans="1:21" ht="12.95" customHeight="1">
      <c r="A55" s="51" t="s">
        <v>72</v>
      </c>
      <c r="B55" s="50"/>
      <c r="C55" s="51">
        <v>56408.41519</v>
      </c>
      <c r="D55" s="51">
        <v>2.3000000000000001E-4</v>
      </c>
      <c r="E55">
        <f t="shared" si="5"/>
        <v>5717.9931284899558</v>
      </c>
      <c r="F55">
        <f t="shared" si="6"/>
        <v>5718</v>
      </c>
      <c r="G55" s="10">
        <f t="shared" si="8"/>
        <v>-6.2279999983729795E-3</v>
      </c>
      <c r="K55" s="10">
        <f>+G55</f>
        <v>-6.2279999983729795E-3</v>
      </c>
      <c r="O55">
        <f t="shared" ca="1" si="9"/>
        <v>-4.7619244983096581E-3</v>
      </c>
      <c r="Q55" s="2">
        <f t="shared" si="7"/>
        <v>41389.91519</v>
      </c>
      <c r="U55" s="82"/>
    </row>
    <row r="56" spans="1:21" ht="12.95" customHeight="1">
      <c r="A56" s="83" t="s">
        <v>71</v>
      </c>
      <c r="B56" s="56" t="s">
        <v>48</v>
      </c>
      <c r="C56" s="83">
        <v>56730.621899999998</v>
      </c>
      <c r="D56" s="83">
        <v>1.17E-2</v>
      </c>
      <c r="E56">
        <f t="shared" ref="E56:E79" si="11">+(C56-C$7)/C$8</f>
        <v>6073.4919473802074</v>
      </c>
      <c r="F56">
        <f t="shared" ref="F56:F79" si="12">ROUND(2*E56,0)/2</f>
        <v>6073.5</v>
      </c>
      <c r="G56" s="10">
        <f t="shared" ref="G56:G64" si="13">+C56-(C$7+F56*C$8)</f>
        <v>-7.2985000006156042E-3</v>
      </c>
      <c r="J56" s="10">
        <f>+G56</f>
        <v>-7.2985000006156042E-3</v>
      </c>
      <c r="O56">
        <f t="shared" ref="O56:O79" ca="1" si="14">+C$11+C$12*$F56</f>
        <v>-6.2884375650612799E-3</v>
      </c>
      <c r="Q56" s="2">
        <f t="shared" ref="Q56:Q79" si="15">+C56-15018.5</f>
        <v>41712.121899999998</v>
      </c>
      <c r="U56" s="82"/>
    </row>
    <row r="57" spans="1:21" ht="12.95" customHeight="1">
      <c r="A57" s="83" t="s">
        <v>71</v>
      </c>
      <c r="B57" s="56" t="s">
        <v>48</v>
      </c>
      <c r="C57" s="83">
        <v>56736.513400000003</v>
      </c>
      <c r="D57" s="83">
        <v>3.7000000000000002E-3</v>
      </c>
      <c r="E57">
        <f t="shared" si="11"/>
        <v>6079.9921884567939</v>
      </c>
      <c r="F57">
        <f t="shared" si="12"/>
        <v>6080</v>
      </c>
      <c r="G57" s="10">
        <f t="shared" si="13"/>
        <v>-7.0799999957671389E-3</v>
      </c>
      <c r="J57" s="10">
        <f>+G57</f>
        <v>-7.0799999957671389E-3</v>
      </c>
      <c r="O57">
        <f t="shared" ca="1" si="14"/>
        <v>-6.3163484931453469E-3</v>
      </c>
      <c r="Q57" s="2">
        <f t="shared" si="15"/>
        <v>41718.013400000003</v>
      </c>
      <c r="U57" s="82"/>
    </row>
    <row r="58" spans="1:21" ht="12.95" customHeight="1">
      <c r="A58" s="51" t="s">
        <v>73</v>
      </c>
      <c r="B58" s="50" t="s">
        <v>48</v>
      </c>
      <c r="C58" s="84">
        <v>56765.51584</v>
      </c>
      <c r="D58" s="51">
        <v>5.9999999999999995E-4</v>
      </c>
      <c r="E58">
        <f t="shared" si="11"/>
        <v>6111.9913146231429</v>
      </c>
      <c r="F58">
        <f t="shared" si="12"/>
        <v>6112</v>
      </c>
      <c r="G58" s="10">
        <f t="shared" si="13"/>
        <v>-7.8720000019529834E-3</v>
      </c>
      <c r="K58" s="10">
        <f>+G58</f>
        <v>-7.8720000019529834E-3</v>
      </c>
      <c r="O58">
        <f t="shared" ca="1" si="14"/>
        <v>-6.4537561390976723E-3</v>
      </c>
      <c r="Q58" s="2">
        <f t="shared" si="15"/>
        <v>41747.01584</v>
      </c>
      <c r="U58" s="82"/>
    </row>
    <row r="59" spans="1:21" ht="12.95" customHeight="1">
      <c r="A59" s="51" t="s">
        <v>73</v>
      </c>
      <c r="B59" s="50" t="s">
        <v>48</v>
      </c>
      <c r="C59" s="84">
        <v>56765.516089999997</v>
      </c>
      <c r="D59" s="51">
        <v>4.0000000000000002E-4</v>
      </c>
      <c r="E59">
        <f t="shared" si="11"/>
        <v>6111.9915904544678</v>
      </c>
      <c r="F59">
        <f t="shared" si="12"/>
        <v>6112</v>
      </c>
      <c r="G59" s="10">
        <f t="shared" si="13"/>
        <v>-7.6220000046305358E-3</v>
      </c>
      <c r="K59" s="10">
        <f>+G59</f>
        <v>-7.6220000046305358E-3</v>
      </c>
      <c r="O59">
        <f t="shared" ca="1" si="14"/>
        <v>-6.4537561390976723E-3</v>
      </c>
      <c r="Q59" s="2">
        <f t="shared" si="15"/>
        <v>41747.016089999997</v>
      </c>
      <c r="U59" s="82"/>
    </row>
    <row r="60" spans="1:21" ht="12.95" customHeight="1">
      <c r="A60" s="51" t="s">
        <v>73</v>
      </c>
      <c r="B60" s="50" t="s">
        <v>48</v>
      </c>
      <c r="C60" s="84">
        <v>56765.518369999998</v>
      </c>
      <c r="D60" s="51">
        <v>2.9999999999999997E-4</v>
      </c>
      <c r="E60">
        <f t="shared" si="11"/>
        <v>6111.9941060361798</v>
      </c>
      <c r="F60">
        <f t="shared" si="12"/>
        <v>6112</v>
      </c>
      <c r="G60" s="10">
        <f t="shared" si="13"/>
        <v>-5.3420000040205196E-3</v>
      </c>
      <c r="K60" s="10">
        <f>+G60</f>
        <v>-5.3420000040205196E-3</v>
      </c>
      <c r="O60">
        <f t="shared" ca="1" si="14"/>
        <v>-6.4537561390976723E-3</v>
      </c>
      <c r="Q60" s="2">
        <f t="shared" si="15"/>
        <v>41747.018369999998</v>
      </c>
      <c r="U60" s="82"/>
    </row>
    <row r="61" spans="1:21" ht="12.95" customHeight="1">
      <c r="A61" s="51" t="s">
        <v>73</v>
      </c>
      <c r="B61" s="50" t="s">
        <v>48</v>
      </c>
      <c r="C61" s="84">
        <v>56765.518689999997</v>
      </c>
      <c r="D61" s="51">
        <v>4.0000000000000002E-4</v>
      </c>
      <c r="E61" s="52">
        <f t="shared" si="11"/>
        <v>6111.9944591002795</v>
      </c>
      <c r="F61" s="52">
        <f t="shared" si="12"/>
        <v>6112</v>
      </c>
      <c r="G61" s="51">
        <f t="shared" si="13"/>
        <v>-5.0220000048284419E-3</v>
      </c>
      <c r="H61" s="52"/>
      <c r="J61" s="52"/>
      <c r="K61" s="51">
        <f>+G61</f>
        <v>-5.0220000048284419E-3</v>
      </c>
      <c r="L61" s="52"/>
      <c r="M61" s="52"/>
      <c r="N61" s="52"/>
      <c r="O61" s="52">
        <f t="shared" ca="1" si="14"/>
        <v>-6.4537561390976723E-3</v>
      </c>
      <c r="P61" s="52"/>
      <c r="Q61" s="61">
        <f t="shared" si="15"/>
        <v>41747.018689999997</v>
      </c>
      <c r="S61" s="52"/>
      <c r="U61" s="50"/>
    </row>
    <row r="62" spans="1:21" ht="12.95" customHeight="1">
      <c r="A62" s="52" t="s">
        <v>68</v>
      </c>
      <c r="B62" s="50" t="s">
        <v>48</v>
      </c>
      <c r="C62" s="51">
        <v>56798.141499999998</v>
      </c>
      <c r="D62" s="51"/>
      <c r="E62" s="52">
        <f t="shared" si="11"/>
        <v>6147.9880311270117</v>
      </c>
      <c r="F62" s="52">
        <f t="shared" si="12"/>
        <v>6148</v>
      </c>
      <c r="G62" s="51">
        <f t="shared" si="13"/>
        <v>-1.0848000005353242E-2</v>
      </c>
      <c r="H62" s="52"/>
      <c r="J62" s="52"/>
      <c r="K62" s="52">
        <f>+G62</f>
        <v>-1.0848000005353242E-2</v>
      </c>
      <c r="L62" s="52"/>
      <c r="M62" s="52"/>
      <c r="N62" s="52"/>
      <c r="O62" s="52">
        <f t="shared" ca="1" si="14"/>
        <v>-6.608339740794042E-3</v>
      </c>
      <c r="P62" s="52"/>
      <c r="Q62" s="61">
        <f t="shared" si="15"/>
        <v>41779.641499999998</v>
      </c>
      <c r="S62" s="52"/>
      <c r="U62" s="50"/>
    </row>
    <row r="63" spans="1:21" ht="12.95" customHeight="1">
      <c r="A63" s="52" t="s">
        <v>68</v>
      </c>
      <c r="B63" s="50" t="s">
        <v>59</v>
      </c>
      <c r="C63" s="51">
        <v>56803.131699999998</v>
      </c>
      <c r="D63" s="51"/>
      <c r="E63" s="52">
        <f t="shared" si="11"/>
        <v>6153.4938450997442</v>
      </c>
      <c r="F63" s="52">
        <f t="shared" si="12"/>
        <v>6153.5</v>
      </c>
      <c r="G63" s="51">
        <f t="shared" si="13"/>
        <v>-5.5785000004107133E-3</v>
      </c>
      <c r="H63" s="52"/>
      <c r="I63" s="52"/>
      <c r="J63" s="52"/>
      <c r="K63" s="52">
        <f t="shared" ref="K63:K77" si="16">G63</f>
        <v>-5.5785000004107133E-3</v>
      </c>
      <c r="L63" s="52"/>
      <c r="M63" s="52"/>
      <c r="O63" s="52">
        <f t="shared" ca="1" si="14"/>
        <v>-6.631956679942097E-3</v>
      </c>
      <c r="P63" s="52"/>
      <c r="Q63" s="61">
        <f t="shared" si="15"/>
        <v>41784.631699999998</v>
      </c>
      <c r="S63" s="52"/>
      <c r="U63" s="50"/>
    </row>
    <row r="64" spans="1:21" ht="12.95" customHeight="1">
      <c r="A64" s="52" t="s">
        <v>68</v>
      </c>
      <c r="B64" s="50" t="s">
        <v>48</v>
      </c>
      <c r="C64" s="51">
        <v>56807.2091</v>
      </c>
      <c r="D64" s="51"/>
      <c r="E64" s="52">
        <f t="shared" si="11"/>
        <v>6157.9925437275406</v>
      </c>
      <c r="F64" s="52">
        <f t="shared" si="12"/>
        <v>6158</v>
      </c>
      <c r="G64" s="51">
        <f t="shared" si="13"/>
        <v>-6.7579999958979897E-3</v>
      </c>
      <c r="H64" s="52"/>
      <c r="I64" s="52"/>
      <c r="J64" s="52"/>
      <c r="K64" s="52">
        <f t="shared" si="16"/>
        <v>-6.7579999958979897E-3</v>
      </c>
      <c r="L64" s="52"/>
      <c r="M64" s="52"/>
      <c r="O64" s="52">
        <f t="shared" ca="1" si="14"/>
        <v>-6.6512796301541437E-3</v>
      </c>
      <c r="P64" s="52"/>
      <c r="Q64" s="61">
        <f t="shared" si="15"/>
        <v>41788.7091</v>
      </c>
      <c r="S64" s="52"/>
      <c r="U64" s="50"/>
    </row>
    <row r="65" spans="1:21" ht="12.95" customHeight="1">
      <c r="A65" s="52" t="s">
        <v>68</v>
      </c>
      <c r="B65" s="50" t="s">
        <v>59</v>
      </c>
      <c r="C65" s="51">
        <v>56972.258099999999</v>
      </c>
      <c r="D65" s="51"/>
      <c r="E65" s="52">
        <f t="shared" si="11"/>
        <v>6340.0952831739569</v>
      </c>
      <c r="F65" s="52">
        <f t="shared" si="12"/>
        <v>6340</v>
      </c>
      <c r="G65" s="51"/>
      <c r="H65" s="52"/>
      <c r="I65" s="52"/>
      <c r="J65" s="52"/>
      <c r="K65" s="52">
        <f t="shared" si="16"/>
        <v>0</v>
      </c>
      <c r="L65" s="52"/>
      <c r="M65" s="52"/>
      <c r="N65" s="52"/>
      <c r="O65" s="52">
        <f t="shared" ca="1" si="14"/>
        <v>-7.4327856165079982E-3</v>
      </c>
      <c r="P65" s="52"/>
      <c r="Q65" s="61">
        <f t="shared" si="15"/>
        <v>41953.758099999999</v>
      </c>
      <c r="S65" s="52"/>
      <c r="U65" s="50">
        <f>+C65-(C$7+F65*C$8)</f>
        <v>8.6360000001150183E-2</v>
      </c>
    </row>
    <row r="66" spans="1:21" ht="12.95" customHeight="1">
      <c r="A66" s="85" t="s">
        <v>216</v>
      </c>
      <c r="B66" s="86" t="s">
        <v>48</v>
      </c>
      <c r="C66" s="87">
        <v>57073.673170000002</v>
      </c>
      <c r="D66" s="87">
        <v>1.1000000000000001E-3</v>
      </c>
      <c r="E66" s="52">
        <f t="shared" si="11"/>
        <v>6451.9890969392673</v>
      </c>
      <c r="F66" s="52">
        <f t="shared" si="12"/>
        <v>6452</v>
      </c>
      <c r="G66" s="51">
        <f t="shared" ref="G66:G79" si="17">+C66-(C$7+F66*C$8)</f>
        <v>-9.881999998469837E-3</v>
      </c>
      <c r="H66" s="52"/>
      <c r="I66" s="52"/>
      <c r="J66" s="52"/>
      <c r="K66" s="52">
        <f t="shared" si="16"/>
        <v>-9.881999998469837E-3</v>
      </c>
      <c r="L66" s="52"/>
      <c r="M66" s="52"/>
      <c r="N66" s="52"/>
      <c r="O66" s="52">
        <f t="shared" ca="1" si="14"/>
        <v>-7.9137123773411373E-3</v>
      </c>
      <c r="P66" s="52"/>
      <c r="Q66" s="61">
        <f t="shared" si="15"/>
        <v>42055.173170000002</v>
      </c>
    </row>
    <row r="67" spans="1:21" ht="12.95" customHeight="1">
      <c r="A67" s="85" t="s">
        <v>216</v>
      </c>
      <c r="B67" s="86" t="s">
        <v>48</v>
      </c>
      <c r="C67" s="87">
        <v>57073.673970000003</v>
      </c>
      <c r="D67" s="87">
        <v>5.9999999999999995E-4</v>
      </c>
      <c r="E67" s="52">
        <f t="shared" si="11"/>
        <v>6451.9899795995188</v>
      </c>
      <c r="F67" s="52">
        <f t="shared" si="12"/>
        <v>6452</v>
      </c>
      <c r="G67" s="51">
        <f t="shared" si="17"/>
        <v>-9.081999996851664E-3</v>
      </c>
      <c r="H67" s="52"/>
      <c r="I67" s="52"/>
      <c r="J67" s="52"/>
      <c r="K67" s="52">
        <f t="shared" si="16"/>
        <v>-9.081999996851664E-3</v>
      </c>
      <c r="L67" s="52"/>
      <c r="M67" s="52"/>
      <c r="N67" s="52"/>
      <c r="O67" s="52">
        <f t="shared" ca="1" si="14"/>
        <v>-7.9137123773411373E-3</v>
      </c>
      <c r="P67" s="52"/>
      <c r="Q67" s="61">
        <f t="shared" si="15"/>
        <v>42055.173970000003</v>
      </c>
    </row>
    <row r="68" spans="1:21" ht="12.95" customHeight="1">
      <c r="A68" s="85" t="s">
        <v>216</v>
      </c>
      <c r="B68" s="86" t="s">
        <v>48</v>
      </c>
      <c r="C68" s="87">
        <v>57073.674129999999</v>
      </c>
      <c r="D68" s="87">
        <v>5.0000000000000001E-4</v>
      </c>
      <c r="E68" s="52">
        <f t="shared" si="11"/>
        <v>6451.9901561315646</v>
      </c>
      <c r="F68" s="52">
        <f t="shared" si="12"/>
        <v>6452</v>
      </c>
      <c r="G68" s="51">
        <f t="shared" si="17"/>
        <v>-8.922000000893604E-3</v>
      </c>
      <c r="H68" s="52"/>
      <c r="I68" s="52"/>
      <c r="J68" s="52"/>
      <c r="K68" s="52">
        <f t="shared" si="16"/>
        <v>-8.922000000893604E-3</v>
      </c>
      <c r="L68" s="52"/>
      <c r="M68" s="52"/>
      <c r="N68" s="52"/>
      <c r="O68" s="52">
        <f t="shared" ca="1" si="14"/>
        <v>-7.9137123773411373E-3</v>
      </c>
      <c r="P68" s="52"/>
      <c r="Q68" s="61">
        <f t="shared" si="15"/>
        <v>42055.174129999999</v>
      </c>
    </row>
    <row r="69" spans="1:21" ht="12.95" customHeight="1">
      <c r="A69" s="85" t="s">
        <v>216</v>
      </c>
      <c r="B69" s="86" t="s">
        <v>48</v>
      </c>
      <c r="C69" s="87">
        <v>57073.675640000001</v>
      </c>
      <c r="D69" s="87">
        <v>5.9999999999999995E-4</v>
      </c>
      <c r="E69" s="52">
        <f t="shared" si="11"/>
        <v>6451.9918221527878</v>
      </c>
      <c r="F69" s="52">
        <f t="shared" si="12"/>
        <v>6452</v>
      </c>
      <c r="G69" s="51">
        <f t="shared" si="17"/>
        <v>-7.4119999990216456E-3</v>
      </c>
      <c r="H69" s="52"/>
      <c r="I69" s="52"/>
      <c r="J69" s="52"/>
      <c r="K69" s="52">
        <f t="shared" si="16"/>
        <v>-7.4119999990216456E-3</v>
      </c>
      <c r="L69" s="52"/>
      <c r="M69" s="52"/>
      <c r="N69" s="52"/>
      <c r="O69" s="52">
        <f t="shared" ca="1" si="14"/>
        <v>-7.9137123773411373E-3</v>
      </c>
      <c r="P69" s="52"/>
      <c r="Q69" s="61">
        <f t="shared" si="15"/>
        <v>42055.175640000001</v>
      </c>
    </row>
    <row r="70" spans="1:21" ht="12.95" customHeight="1">
      <c r="A70" s="88" t="s">
        <v>3</v>
      </c>
      <c r="B70" s="89" t="s">
        <v>48</v>
      </c>
      <c r="C70" s="90">
        <v>57119.446100000001</v>
      </c>
      <c r="D70" s="90">
        <v>5.1999999999999998E-3</v>
      </c>
      <c r="E70" s="52">
        <f t="shared" si="11"/>
        <v>6502.4915292199166</v>
      </c>
      <c r="F70" s="52">
        <f t="shared" si="12"/>
        <v>6502.5</v>
      </c>
      <c r="G70" s="51">
        <f t="shared" si="17"/>
        <v>-7.6774999979534186E-3</v>
      </c>
      <c r="H70" s="52"/>
      <c r="I70" s="52"/>
      <c r="J70" s="52"/>
      <c r="K70" s="52">
        <f t="shared" si="16"/>
        <v>-7.6774999979534186E-3</v>
      </c>
      <c r="L70" s="52"/>
      <c r="M70" s="52"/>
      <c r="N70" s="52"/>
      <c r="O70" s="52">
        <f t="shared" ca="1" si="14"/>
        <v>-8.1305588186096518E-3</v>
      </c>
      <c r="P70" s="52"/>
      <c r="Q70" s="61">
        <f t="shared" si="15"/>
        <v>42100.946100000001</v>
      </c>
    </row>
    <row r="71" spans="1:21" ht="12.95" customHeight="1">
      <c r="A71" s="81" t="s">
        <v>0</v>
      </c>
      <c r="B71" s="80" t="s">
        <v>48</v>
      </c>
      <c r="C71" s="81">
        <v>57494.2189</v>
      </c>
      <c r="D71" s="81" t="s">
        <v>84</v>
      </c>
      <c r="E71" s="52">
        <f t="shared" si="11"/>
        <v>6915.9878457683608</v>
      </c>
      <c r="F71" s="52">
        <f t="shared" si="12"/>
        <v>6916</v>
      </c>
      <c r="G71" s="51">
        <f t="shared" si="17"/>
        <v>-1.1015999996743631E-2</v>
      </c>
      <c r="H71" s="52"/>
      <c r="I71" s="52"/>
      <c r="J71" s="52"/>
      <c r="K71" s="52">
        <f t="shared" si="16"/>
        <v>-1.1015999996743631E-2</v>
      </c>
      <c r="L71" s="52"/>
      <c r="M71" s="52"/>
      <c r="N71" s="52"/>
      <c r="O71" s="52">
        <f t="shared" ca="1" si="14"/>
        <v>-9.906123243649867E-3</v>
      </c>
      <c r="P71" s="52"/>
      <c r="Q71" s="61">
        <f t="shared" si="15"/>
        <v>42475.7189</v>
      </c>
    </row>
    <row r="72" spans="1:21" ht="12.95" customHeight="1">
      <c r="A72" s="88" t="s">
        <v>3</v>
      </c>
      <c r="B72" s="89" t="s">
        <v>48</v>
      </c>
      <c r="C72" s="90">
        <v>57500.566899999998</v>
      </c>
      <c r="D72" s="90">
        <v>4.7999999999999996E-3</v>
      </c>
      <c r="E72" s="52">
        <f t="shared" si="11"/>
        <v>6922.9917548499398</v>
      </c>
      <c r="F72" s="52">
        <f t="shared" si="12"/>
        <v>6923</v>
      </c>
      <c r="G72" s="51">
        <f t="shared" si="17"/>
        <v>-7.4730000051204115E-3</v>
      </c>
      <c r="H72" s="52"/>
      <c r="I72" s="52"/>
      <c r="J72" s="52"/>
      <c r="K72" s="52">
        <f t="shared" si="16"/>
        <v>-7.4730000051204115E-3</v>
      </c>
      <c r="L72" s="52"/>
      <c r="M72" s="52"/>
      <c r="N72" s="52"/>
      <c r="O72" s="52">
        <f t="shared" ca="1" si="14"/>
        <v>-9.9361811662019364E-3</v>
      </c>
      <c r="P72" s="52"/>
      <c r="Q72" s="61">
        <f t="shared" si="15"/>
        <v>42482.066899999998</v>
      </c>
    </row>
    <row r="73" spans="1:21" ht="12.95" customHeight="1">
      <c r="A73" s="95" t="s">
        <v>218</v>
      </c>
      <c r="B73" s="96" t="s">
        <v>48</v>
      </c>
      <c r="C73" s="97">
        <v>57800.56577999983</v>
      </c>
      <c r="D73" s="97">
        <v>4.0000000000000002E-4</v>
      </c>
      <c r="E73" s="52">
        <f t="shared" si="11"/>
        <v>7253.9881127728995</v>
      </c>
      <c r="F73" s="52">
        <f t="shared" si="12"/>
        <v>7254</v>
      </c>
      <c r="G73" s="51">
        <f t="shared" si="17"/>
        <v>-1.0774000169476494E-2</v>
      </c>
      <c r="H73" s="52"/>
      <c r="I73" s="52"/>
      <c r="J73" s="52"/>
      <c r="K73" s="52">
        <f t="shared" si="16"/>
        <v>-1.0774000169476494E-2</v>
      </c>
      <c r="L73" s="52"/>
      <c r="M73" s="52"/>
      <c r="N73" s="52"/>
      <c r="O73" s="52">
        <f t="shared" ca="1" si="14"/>
        <v>-1.1357491504021312E-2</v>
      </c>
      <c r="P73" s="52"/>
      <c r="Q73" s="61">
        <f t="shared" si="15"/>
        <v>42782.06577999983</v>
      </c>
    </row>
    <row r="74" spans="1:21" ht="12.95" customHeight="1">
      <c r="A74" s="95" t="s">
        <v>218</v>
      </c>
      <c r="B74" s="96" t="s">
        <v>48</v>
      </c>
      <c r="C74" s="97">
        <v>57800.566519999877</v>
      </c>
      <c r="D74" s="97">
        <v>4.0000000000000002E-4</v>
      </c>
      <c r="E74" s="52">
        <f t="shared" si="11"/>
        <v>7253.988929233682</v>
      </c>
      <c r="F74" s="52">
        <f t="shared" si="12"/>
        <v>7254</v>
      </c>
      <c r="G74" s="51">
        <f t="shared" si="17"/>
        <v>-1.0034000122686848E-2</v>
      </c>
      <c r="H74" s="52"/>
      <c r="I74" s="52"/>
      <c r="J74" s="52"/>
      <c r="K74" s="52">
        <f t="shared" si="16"/>
        <v>-1.0034000122686848E-2</v>
      </c>
      <c r="L74" s="52"/>
      <c r="M74" s="52"/>
      <c r="N74" s="52"/>
      <c r="O74" s="52">
        <f t="shared" ca="1" si="14"/>
        <v>-1.1357491504021312E-2</v>
      </c>
      <c r="P74" s="52"/>
      <c r="Q74" s="61">
        <f t="shared" si="15"/>
        <v>42782.066519999877</v>
      </c>
    </row>
    <row r="75" spans="1:21" ht="12.95" customHeight="1">
      <c r="A75" s="95" t="s">
        <v>218</v>
      </c>
      <c r="B75" s="96" t="s">
        <v>48</v>
      </c>
      <c r="C75" s="97">
        <v>57800.566689999774</v>
      </c>
      <c r="D75" s="97">
        <v>2.9999999999999997E-4</v>
      </c>
      <c r="E75" s="52">
        <f t="shared" si="11"/>
        <v>7253.9891167988717</v>
      </c>
      <c r="F75" s="52">
        <f t="shared" si="12"/>
        <v>7254</v>
      </c>
      <c r="G75" s="51">
        <f t="shared" si="17"/>
        <v>-9.8640002252068371E-3</v>
      </c>
      <c r="H75" s="52"/>
      <c r="I75" s="52"/>
      <c r="J75" s="52"/>
      <c r="K75" s="52">
        <f t="shared" si="16"/>
        <v>-9.8640002252068371E-3</v>
      </c>
      <c r="L75" s="52"/>
      <c r="M75" s="52"/>
      <c r="N75" s="52"/>
      <c r="O75" s="52">
        <f t="shared" ca="1" si="14"/>
        <v>-1.1357491504021312E-2</v>
      </c>
      <c r="P75" s="52"/>
      <c r="Q75" s="61">
        <f t="shared" si="15"/>
        <v>42782.066689999774</v>
      </c>
    </row>
    <row r="76" spans="1:21" ht="12.95" customHeight="1">
      <c r="A76" s="95" t="s">
        <v>218</v>
      </c>
      <c r="B76" s="96" t="s">
        <v>48</v>
      </c>
      <c r="C76" s="97">
        <v>57800.566819999833</v>
      </c>
      <c r="D76" s="97">
        <v>2.0000000000000001E-4</v>
      </c>
      <c r="E76" s="52">
        <f t="shared" si="11"/>
        <v>7253.9892602312266</v>
      </c>
      <c r="F76" s="52">
        <f t="shared" si="12"/>
        <v>7254</v>
      </c>
      <c r="G76" s="51">
        <f t="shared" si="17"/>
        <v>-9.7340001666452736E-3</v>
      </c>
      <c r="H76" s="52"/>
      <c r="I76" s="52"/>
      <c r="J76" s="52"/>
      <c r="K76" s="52">
        <f t="shared" si="16"/>
        <v>-9.7340001666452736E-3</v>
      </c>
      <c r="L76" s="52"/>
      <c r="M76" s="52"/>
      <c r="N76" s="52"/>
      <c r="O76" s="52">
        <f t="shared" ca="1" si="14"/>
        <v>-1.1357491504021312E-2</v>
      </c>
      <c r="P76" s="52"/>
      <c r="Q76" s="61">
        <f t="shared" si="15"/>
        <v>42782.066819999833</v>
      </c>
    </row>
    <row r="77" spans="1:21" ht="12.95" customHeight="1">
      <c r="A77" s="85" t="s">
        <v>1</v>
      </c>
      <c r="B77" s="92" t="s">
        <v>48</v>
      </c>
      <c r="C77" s="93">
        <v>57838.627800000002</v>
      </c>
      <c r="D77" s="93">
        <v>1.9E-3</v>
      </c>
      <c r="E77" s="52">
        <f t="shared" si="11"/>
        <v>7295.9829028709646</v>
      </c>
      <c r="F77" s="52">
        <f t="shared" si="12"/>
        <v>7296</v>
      </c>
      <c r="G77" s="51">
        <f t="shared" si="17"/>
        <v>-1.5495999999984633E-2</v>
      </c>
      <c r="H77" s="52"/>
      <c r="I77" s="52"/>
      <c r="J77" s="52"/>
      <c r="K77" s="52">
        <f t="shared" si="16"/>
        <v>-1.5495999999984633E-2</v>
      </c>
      <c r="L77" s="52"/>
      <c r="M77" s="52"/>
      <c r="N77" s="52"/>
      <c r="O77" s="52">
        <f t="shared" ca="1" si="14"/>
        <v>-1.1537839039333735E-2</v>
      </c>
      <c r="P77" s="52"/>
      <c r="Q77" s="61">
        <f t="shared" si="15"/>
        <v>42820.127800000002</v>
      </c>
    </row>
    <row r="78" spans="1:21" ht="12.95" customHeight="1">
      <c r="A78" s="91" t="s">
        <v>2</v>
      </c>
      <c r="B78" s="80" t="s">
        <v>48</v>
      </c>
      <c r="C78" s="81">
        <v>57897.548000000003</v>
      </c>
      <c r="D78" s="81">
        <v>8.0000000000000002E-3</v>
      </c>
      <c r="E78" s="52">
        <f t="shared" si="11"/>
        <v>7360.9910509283955</v>
      </c>
      <c r="F78" s="52">
        <f t="shared" si="12"/>
        <v>7361</v>
      </c>
      <c r="G78" s="51">
        <f t="shared" si="17"/>
        <v>-8.1109999955515377E-3</v>
      </c>
      <c r="H78" s="52"/>
      <c r="I78" s="52">
        <f>G78</f>
        <v>-8.1109999955515377E-3</v>
      </c>
      <c r="J78" s="52"/>
      <c r="L78" s="52"/>
      <c r="M78" s="52"/>
      <c r="N78" s="52"/>
      <c r="O78" s="52">
        <f t="shared" ca="1" si="14"/>
        <v>-1.1816948320174398E-2</v>
      </c>
      <c r="P78" s="52"/>
      <c r="Q78" s="61">
        <f t="shared" si="15"/>
        <v>42879.048000000003</v>
      </c>
    </row>
    <row r="79" spans="1:21" ht="12.95" customHeight="1">
      <c r="A79" s="94" t="s">
        <v>217</v>
      </c>
      <c r="B79" s="52"/>
      <c r="C79" s="51">
        <v>58532.890399999997</v>
      </c>
      <c r="D79" s="51">
        <v>4.0000000000000002E-4</v>
      </c>
      <c r="E79" s="52">
        <f t="shared" si="11"/>
        <v>8061.9804027358014</v>
      </c>
      <c r="F79" s="52">
        <f t="shared" si="12"/>
        <v>8062</v>
      </c>
      <c r="G79" s="51">
        <f t="shared" si="17"/>
        <v>-1.7762000003131106E-2</v>
      </c>
      <c r="H79" s="52"/>
      <c r="I79" s="52"/>
      <c r="J79" s="52"/>
      <c r="K79" s="52">
        <f>G79</f>
        <v>-1.7762000003131106E-2</v>
      </c>
      <c r="L79" s="52"/>
      <c r="M79" s="52"/>
      <c r="N79" s="52"/>
      <c r="O79" s="52">
        <f t="shared" ca="1" si="14"/>
        <v>-1.4827034564317543E-2</v>
      </c>
      <c r="P79" s="52"/>
      <c r="Q79" s="61">
        <f t="shared" si="15"/>
        <v>43514.390399999997</v>
      </c>
    </row>
    <row r="80" spans="1:21" ht="12.95" customHeight="1">
      <c r="A80" s="52"/>
      <c r="B80" s="52"/>
      <c r="C80" s="51"/>
      <c r="D80" s="51"/>
    </row>
    <row r="81" spans="1:4" ht="12.95" customHeight="1">
      <c r="A81" s="52"/>
      <c r="B81" s="52"/>
      <c r="C81" s="51"/>
      <c r="D81" s="51"/>
    </row>
    <row r="82" spans="1:4" ht="12.95" customHeight="1">
      <c r="A82" s="52"/>
      <c r="B82" s="52"/>
      <c r="C82" s="51"/>
      <c r="D82" s="51"/>
    </row>
    <row r="83" spans="1:4" ht="12.95" customHeight="1">
      <c r="A83" s="52"/>
      <c r="B83" s="52"/>
      <c r="C83" s="51"/>
      <c r="D83" s="51"/>
    </row>
    <row r="84" spans="1:4" ht="12.95" customHeight="1">
      <c r="A84" s="52"/>
      <c r="B84" s="52"/>
      <c r="C84" s="51"/>
      <c r="D84" s="51"/>
    </row>
    <row r="85" spans="1:4" ht="12.95" customHeight="1">
      <c r="A85" s="52"/>
      <c r="B85" s="52"/>
      <c r="C85" s="51"/>
      <c r="D85" s="51"/>
    </row>
    <row r="86" spans="1:4" ht="12.95" customHeight="1">
      <c r="A86" s="52"/>
      <c r="B86" s="52"/>
      <c r="C86" s="51"/>
      <c r="D86" s="51"/>
    </row>
    <row r="87" spans="1:4" ht="12.95" customHeight="1">
      <c r="A87" s="52"/>
      <c r="B87" s="52"/>
      <c r="C87" s="51"/>
      <c r="D87" s="51"/>
    </row>
    <row r="88" spans="1:4" ht="12.95" customHeight="1">
      <c r="A88" s="52"/>
      <c r="B88" s="52"/>
      <c r="C88" s="51"/>
      <c r="D88" s="51"/>
    </row>
    <row r="89" spans="1:4" ht="12.95" customHeight="1">
      <c r="A89" s="52"/>
      <c r="B89" s="52"/>
      <c r="C89" s="51"/>
      <c r="D89" s="51"/>
    </row>
    <row r="90" spans="1:4" ht="12.95" customHeight="1">
      <c r="A90" s="52"/>
      <c r="B90" s="52"/>
      <c r="C90" s="51"/>
      <c r="D90" s="51"/>
    </row>
    <row r="91" spans="1:4" ht="12.95" customHeight="1">
      <c r="A91" s="52"/>
      <c r="B91" s="52"/>
      <c r="C91" s="51"/>
      <c r="D91" s="51"/>
    </row>
    <row r="92" spans="1:4" ht="12.95" customHeight="1">
      <c r="A92" s="52"/>
      <c r="B92" s="52"/>
      <c r="C92" s="51"/>
      <c r="D92" s="51"/>
    </row>
    <row r="93" spans="1:4" ht="12.95" customHeight="1">
      <c r="A93" s="52"/>
      <c r="B93" s="52"/>
      <c r="C93" s="51"/>
      <c r="D93" s="51"/>
    </row>
    <row r="94" spans="1:4" ht="12.95" customHeight="1">
      <c r="A94" s="52"/>
      <c r="B94" s="52"/>
      <c r="C94" s="51"/>
      <c r="D94" s="51"/>
    </row>
    <row r="95" spans="1:4" ht="12.95" customHeight="1">
      <c r="A95" s="52"/>
      <c r="B95" s="52"/>
      <c r="C95" s="51"/>
      <c r="D95" s="51"/>
    </row>
    <row r="96" spans="1:4" ht="12.95" customHeight="1">
      <c r="A96" s="52"/>
      <c r="B96" s="52"/>
      <c r="C96" s="51"/>
      <c r="D96" s="51"/>
    </row>
    <row r="97" spans="1:4" ht="12.95" customHeight="1">
      <c r="A97" s="52"/>
      <c r="B97" s="52"/>
      <c r="C97" s="51"/>
      <c r="D97" s="51"/>
    </row>
    <row r="98" spans="1:4" ht="12.95" customHeight="1">
      <c r="A98" s="52"/>
      <c r="B98" s="52"/>
      <c r="C98" s="51"/>
      <c r="D98" s="51"/>
    </row>
    <row r="99" spans="1:4" ht="12.95" customHeight="1">
      <c r="A99" s="52"/>
      <c r="B99" s="52"/>
      <c r="C99" s="51"/>
      <c r="D99" s="51"/>
    </row>
    <row r="100" spans="1:4" ht="12.95" customHeight="1">
      <c r="A100" s="52"/>
      <c r="B100" s="52"/>
      <c r="C100" s="51"/>
      <c r="D100" s="51"/>
    </row>
    <row r="101" spans="1:4" ht="12.95" customHeight="1">
      <c r="A101" s="52"/>
      <c r="B101" s="52"/>
      <c r="C101" s="51"/>
      <c r="D101" s="51"/>
    </row>
    <row r="102" spans="1:4" ht="12.95" customHeight="1">
      <c r="A102" s="52"/>
      <c r="B102" s="52"/>
      <c r="C102" s="51"/>
      <c r="D102" s="51"/>
    </row>
    <row r="103" spans="1:4" ht="12.95" customHeight="1">
      <c r="A103" s="52"/>
      <c r="B103" s="52"/>
      <c r="C103" s="51"/>
      <c r="D103" s="51"/>
    </row>
    <row r="104" spans="1:4" ht="12.95" customHeight="1">
      <c r="A104" s="52"/>
      <c r="B104" s="52"/>
      <c r="C104" s="51"/>
      <c r="D104" s="51"/>
    </row>
    <row r="105" spans="1:4" ht="12.95" customHeight="1">
      <c r="A105" s="52"/>
      <c r="B105" s="52"/>
      <c r="C105" s="51"/>
      <c r="D105" s="51"/>
    </row>
    <row r="106" spans="1:4" ht="12.95" customHeight="1">
      <c r="A106" s="52"/>
      <c r="B106" s="52"/>
      <c r="C106" s="51"/>
      <c r="D106" s="51"/>
    </row>
    <row r="107" spans="1:4" ht="12.95" customHeight="1">
      <c r="A107" s="52"/>
      <c r="B107" s="52"/>
      <c r="C107" s="51"/>
      <c r="D107" s="51"/>
    </row>
    <row r="108" spans="1:4" ht="12.95" customHeight="1">
      <c r="A108" s="52"/>
      <c r="B108" s="52"/>
      <c r="C108" s="51"/>
      <c r="D108" s="51"/>
    </row>
    <row r="109" spans="1:4" ht="12.95" customHeight="1">
      <c r="A109" s="52"/>
      <c r="B109" s="52"/>
      <c r="C109" s="51"/>
      <c r="D109" s="51"/>
    </row>
    <row r="110" spans="1:4" ht="12.95" customHeight="1">
      <c r="A110" s="52"/>
      <c r="B110" s="52"/>
      <c r="C110" s="51"/>
      <c r="D110" s="51"/>
    </row>
    <row r="111" spans="1:4" ht="12.95" customHeight="1">
      <c r="A111" s="52"/>
      <c r="B111" s="52"/>
      <c r="C111" s="51"/>
      <c r="D111" s="51"/>
    </row>
    <row r="112" spans="1:4" ht="12.95" customHeight="1">
      <c r="A112" s="52"/>
      <c r="B112" s="52"/>
      <c r="C112" s="51"/>
      <c r="D112" s="51"/>
    </row>
    <row r="113" spans="1:4" ht="12.95" customHeight="1">
      <c r="A113" s="52"/>
      <c r="B113" s="52"/>
      <c r="C113" s="51"/>
      <c r="D113" s="51"/>
    </row>
    <row r="114" spans="1:4" ht="12.95" customHeight="1">
      <c r="A114" s="52"/>
      <c r="B114" s="52"/>
      <c r="C114" s="51"/>
      <c r="D114" s="51"/>
    </row>
    <row r="115" spans="1:4" ht="12.95" customHeight="1">
      <c r="A115" s="52"/>
      <c r="B115" s="52"/>
      <c r="C115" s="51"/>
      <c r="D115" s="51"/>
    </row>
    <row r="116" spans="1:4" ht="12.95" customHeight="1">
      <c r="A116" s="52"/>
      <c r="B116" s="52"/>
      <c r="C116" s="51"/>
      <c r="D116" s="51"/>
    </row>
    <row r="117" spans="1:4" ht="12.95" customHeight="1">
      <c r="A117" s="52"/>
      <c r="B117" s="52"/>
      <c r="C117" s="51"/>
      <c r="D117" s="51"/>
    </row>
    <row r="118" spans="1:4" ht="12.95" customHeight="1">
      <c r="A118" s="52"/>
      <c r="B118" s="52"/>
      <c r="C118" s="51"/>
      <c r="D118" s="51"/>
    </row>
    <row r="119" spans="1:4" ht="12.95" customHeight="1">
      <c r="A119" s="52"/>
      <c r="B119" s="52"/>
      <c r="C119" s="51"/>
      <c r="D119" s="51"/>
    </row>
    <row r="120" spans="1:4" ht="12.95" customHeight="1">
      <c r="A120" s="52"/>
      <c r="B120" s="52"/>
      <c r="C120" s="51"/>
      <c r="D120" s="51"/>
    </row>
    <row r="121" spans="1:4" ht="12.95" customHeight="1">
      <c r="A121" s="52"/>
      <c r="B121" s="52"/>
      <c r="C121" s="51"/>
      <c r="D121" s="51"/>
    </row>
    <row r="122" spans="1:4" ht="12.95" customHeight="1">
      <c r="A122" s="52"/>
      <c r="B122" s="52"/>
      <c r="C122" s="51"/>
      <c r="D122" s="51"/>
    </row>
    <row r="123" spans="1:4" ht="12.95" customHeight="1">
      <c r="A123" s="52"/>
      <c r="B123" s="52"/>
      <c r="C123" s="51"/>
      <c r="D123" s="51"/>
    </row>
    <row r="124" spans="1:4" ht="12.95" customHeight="1">
      <c r="A124" s="52"/>
      <c r="B124" s="52"/>
      <c r="C124" s="51"/>
      <c r="D124" s="51"/>
    </row>
    <row r="125" spans="1:4" ht="12.95" customHeight="1">
      <c r="A125" s="52"/>
      <c r="B125" s="52"/>
      <c r="C125" s="51"/>
      <c r="D125" s="51"/>
    </row>
    <row r="126" spans="1:4" ht="12.95" customHeight="1">
      <c r="A126" s="52"/>
      <c r="B126" s="52"/>
      <c r="C126" s="51"/>
      <c r="D126" s="51"/>
    </row>
    <row r="127" spans="1:4" ht="12.95" customHeight="1">
      <c r="A127" s="52"/>
      <c r="B127" s="52"/>
      <c r="C127" s="51"/>
      <c r="D127" s="51"/>
    </row>
    <row r="128" spans="1:4" ht="12.95" customHeight="1">
      <c r="A128" s="52"/>
      <c r="B128" s="52"/>
      <c r="C128" s="51"/>
      <c r="D128" s="51"/>
    </row>
    <row r="129" spans="1:4" ht="12.95" customHeight="1">
      <c r="A129" s="52"/>
      <c r="B129" s="52"/>
      <c r="C129" s="51"/>
      <c r="D129" s="51"/>
    </row>
    <row r="130" spans="1:4" ht="12.95" customHeight="1">
      <c r="A130" s="52"/>
      <c r="B130" s="52"/>
      <c r="C130" s="51"/>
      <c r="D130" s="51"/>
    </row>
    <row r="131" spans="1:4" ht="12.95" customHeight="1">
      <c r="A131" s="52"/>
      <c r="B131" s="52"/>
      <c r="C131" s="51"/>
      <c r="D131" s="51"/>
    </row>
    <row r="132" spans="1:4" ht="12.95" customHeight="1">
      <c r="A132" s="52"/>
      <c r="B132" s="52"/>
      <c r="C132" s="51"/>
      <c r="D132" s="51"/>
    </row>
    <row r="133" spans="1:4" ht="12.95" customHeight="1">
      <c r="A133" s="52"/>
      <c r="B133" s="52"/>
      <c r="C133" s="51"/>
      <c r="D133" s="51"/>
    </row>
    <row r="134" spans="1:4" ht="12.95" customHeight="1">
      <c r="A134" s="52"/>
      <c r="B134" s="52"/>
      <c r="C134" s="51"/>
      <c r="D134" s="51"/>
    </row>
    <row r="135" spans="1:4" ht="12.95" customHeight="1">
      <c r="A135" s="52"/>
      <c r="B135" s="52"/>
      <c r="C135" s="51"/>
      <c r="D135" s="51"/>
    </row>
    <row r="136" spans="1:4" ht="12.95" customHeight="1">
      <c r="A136" s="52"/>
      <c r="B136" s="52"/>
      <c r="C136" s="51"/>
      <c r="D136" s="51"/>
    </row>
    <row r="137" spans="1:4" ht="12.95" customHeight="1">
      <c r="A137" s="52"/>
      <c r="B137" s="52"/>
      <c r="C137" s="51"/>
      <c r="D137" s="51"/>
    </row>
    <row r="138" spans="1:4" ht="12.95" customHeight="1">
      <c r="A138" s="52"/>
      <c r="B138" s="52"/>
      <c r="C138" s="51"/>
      <c r="D138" s="51"/>
    </row>
    <row r="139" spans="1:4" ht="12.95" customHeight="1">
      <c r="A139" s="52"/>
      <c r="B139" s="52"/>
      <c r="C139" s="51"/>
      <c r="D139" s="51"/>
    </row>
    <row r="140" spans="1:4" ht="12.95" customHeight="1">
      <c r="A140" s="52"/>
      <c r="B140" s="52"/>
      <c r="C140" s="51"/>
      <c r="D140" s="51"/>
    </row>
    <row r="141" spans="1:4" ht="12.95" customHeight="1">
      <c r="A141" s="52"/>
      <c r="B141" s="52"/>
      <c r="C141" s="51"/>
      <c r="D141" s="51"/>
    </row>
    <row r="142" spans="1:4" ht="12.95" customHeight="1">
      <c r="A142" s="52"/>
      <c r="B142" s="52"/>
      <c r="C142" s="51"/>
      <c r="D142" s="51"/>
    </row>
    <row r="143" spans="1:4" ht="12.95" customHeight="1">
      <c r="A143" s="52"/>
      <c r="B143" s="52"/>
      <c r="C143" s="51"/>
      <c r="D143" s="51"/>
    </row>
    <row r="144" spans="1:4" ht="12.95" customHeight="1">
      <c r="A144" s="52"/>
      <c r="B144" s="52"/>
      <c r="C144" s="51"/>
      <c r="D144" s="51"/>
    </row>
    <row r="145" spans="1:4" ht="12.95" customHeight="1">
      <c r="A145" s="52"/>
      <c r="B145" s="52"/>
      <c r="C145" s="51"/>
      <c r="D145" s="51"/>
    </row>
    <row r="146" spans="1:4" ht="12.95" customHeight="1">
      <c r="A146" s="52"/>
      <c r="B146" s="52"/>
      <c r="C146" s="51"/>
      <c r="D146" s="51"/>
    </row>
    <row r="147" spans="1:4" ht="12.95" customHeight="1">
      <c r="A147" s="52"/>
      <c r="B147" s="52"/>
      <c r="C147" s="51"/>
      <c r="D147" s="51"/>
    </row>
    <row r="148" spans="1:4" ht="12.95" customHeight="1">
      <c r="A148" s="52"/>
      <c r="B148" s="52"/>
      <c r="C148" s="51"/>
      <c r="D148" s="51"/>
    </row>
    <row r="149" spans="1:4" ht="12.95" customHeight="1">
      <c r="A149" s="52"/>
      <c r="B149" s="52"/>
      <c r="C149" s="51"/>
      <c r="D149" s="51"/>
    </row>
    <row r="150" spans="1:4" ht="12.95" customHeight="1">
      <c r="A150" s="52"/>
      <c r="B150" s="52"/>
      <c r="C150" s="51"/>
      <c r="D150" s="51"/>
    </row>
    <row r="151" spans="1:4" ht="12.95" customHeight="1">
      <c r="A151" s="52"/>
      <c r="B151" s="52"/>
      <c r="C151" s="51"/>
      <c r="D151" s="51"/>
    </row>
    <row r="152" spans="1:4" ht="12.95" customHeight="1">
      <c r="A152" s="52"/>
      <c r="B152" s="52"/>
      <c r="C152" s="51"/>
      <c r="D152" s="51"/>
    </row>
    <row r="153" spans="1:4" ht="12.95" customHeight="1">
      <c r="A153" s="52"/>
      <c r="B153" s="52"/>
      <c r="C153" s="51"/>
      <c r="D153" s="51"/>
    </row>
    <row r="154" spans="1:4" ht="12.95" customHeight="1">
      <c r="A154" s="52"/>
      <c r="B154" s="52"/>
      <c r="C154" s="51"/>
      <c r="D154" s="51"/>
    </row>
    <row r="155" spans="1:4" ht="12.95" customHeight="1">
      <c r="A155" s="52"/>
      <c r="B155" s="52"/>
      <c r="C155" s="51"/>
      <c r="D155" s="51"/>
    </row>
    <row r="156" spans="1:4" ht="12.95" customHeight="1">
      <c r="A156" s="52"/>
      <c r="B156" s="52"/>
      <c r="C156" s="51"/>
      <c r="D156" s="51"/>
    </row>
    <row r="157" spans="1:4" ht="12.95" customHeight="1">
      <c r="A157" s="52"/>
      <c r="B157" s="52"/>
      <c r="C157" s="51"/>
      <c r="D157" s="51"/>
    </row>
    <row r="158" spans="1:4" ht="12.95" customHeight="1">
      <c r="A158" s="52"/>
      <c r="B158" s="52"/>
      <c r="C158" s="51"/>
      <c r="D158" s="51"/>
    </row>
    <row r="159" spans="1:4" ht="12.95" customHeight="1">
      <c r="A159" s="52"/>
      <c r="B159" s="52"/>
      <c r="C159" s="51"/>
      <c r="D159" s="51"/>
    </row>
    <row r="160" spans="1:4" ht="12.95" customHeight="1">
      <c r="A160" s="52"/>
      <c r="B160" s="52"/>
      <c r="C160" s="51"/>
      <c r="D160" s="51"/>
    </row>
    <row r="161" spans="1:4" ht="12.95" customHeight="1">
      <c r="A161" s="52"/>
      <c r="B161" s="52"/>
      <c r="C161" s="51"/>
      <c r="D161" s="51"/>
    </row>
    <row r="162" spans="1:4" ht="12.95" customHeight="1">
      <c r="A162" s="52"/>
      <c r="B162" s="52"/>
      <c r="C162" s="51"/>
      <c r="D162" s="51"/>
    </row>
    <row r="163" spans="1:4" ht="12.95" customHeight="1">
      <c r="A163" s="52"/>
      <c r="B163" s="52"/>
      <c r="C163" s="51"/>
      <c r="D163" s="51"/>
    </row>
    <row r="164" spans="1:4" ht="12.95" customHeight="1">
      <c r="A164" s="52"/>
      <c r="B164" s="52"/>
      <c r="C164" s="51"/>
      <c r="D164" s="51"/>
    </row>
    <row r="165" spans="1:4" ht="12.95" customHeight="1">
      <c r="A165" s="52"/>
      <c r="B165" s="52"/>
      <c r="C165" s="51"/>
      <c r="D165" s="51"/>
    </row>
    <row r="166" spans="1:4" ht="12.95" customHeight="1">
      <c r="A166" s="52"/>
      <c r="B166" s="52"/>
      <c r="C166" s="51"/>
      <c r="D166" s="51"/>
    </row>
    <row r="167" spans="1:4" ht="12.95" customHeight="1">
      <c r="A167" s="52"/>
      <c r="B167" s="52"/>
      <c r="C167" s="51"/>
      <c r="D167" s="51"/>
    </row>
    <row r="168" spans="1:4" ht="12.95" customHeight="1">
      <c r="A168" s="52"/>
      <c r="B168" s="52"/>
      <c r="C168" s="51"/>
      <c r="D168" s="51"/>
    </row>
    <row r="169" spans="1:4" ht="12.95" customHeight="1">
      <c r="A169" s="52"/>
      <c r="B169" s="52"/>
      <c r="C169" s="51"/>
      <c r="D169" s="51"/>
    </row>
    <row r="170" spans="1:4" ht="12.95" customHeight="1">
      <c r="A170" s="52"/>
      <c r="B170" s="52"/>
      <c r="C170" s="51"/>
      <c r="D170" s="51"/>
    </row>
    <row r="171" spans="1:4" ht="12.95" customHeight="1">
      <c r="A171" s="52"/>
      <c r="B171" s="52"/>
      <c r="C171" s="51"/>
      <c r="D171" s="51"/>
    </row>
    <row r="172" spans="1:4" ht="12.95" customHeight="1">
      <c r="A172" s="52"/>
      <c r="B172" s="52"/>
      <c r="C172" s="51"/>
      <c r="D172" s="51"/>
    </row>
    <row r="173" spans="1:4" ht="12.95" customHeight="1">
      <c r="A173" s="52"/>
      <c r="B173" s="52"/>
      <c r="C173" s="51"/>
      <c r="D173" s="51"/>
    </row>
    <row r="174" spans="1:4" ht="12.95" customHeight="1">
      <c r="A174" s="52"/>
      <c r="B174" s="52"/>
      <c r="C174" s="51"/>
      <c r="D174" s="51"/>
    </row>
    <row r="175" spans="1:4" ht="12.95" customHeight="1">
      <c r="A175" s="52"/>
      <c r="B175" s="52"/>
      <c r="C175" s="51"/>
      <c r="D175" s="51"/>
    </row>
    <row r="176" spans="1:4" ht="12.95" customHeight="1">
      <c r="A176" s="52"/>
      <c r="B176" s="52"/>
      <c r="C176" s="51"/>
      <c r="D176" s="51"/>
    </row>
    <row r="177" spans="1:4" ht="12.95" customHeight="1">
      <c r="A177" s="52"/>
      <c r="B177" s="52"/>
      <c r="C177" s="51"/>
      <c r="D177" s="51"/>
    </row>
    <row r="178" spans="1:4" ht="12.95" customHeight="1">
      <c r="A178" s="52"/>
      <c r="B178" s="52"/>
      <c r="C178" s="51"/>
      <c r="D178" s="51"/>
    </row>
    <row r="179" spans="1:4" ht="12.95" customHeight="1">
      <c r="A179" s="52"/>
      <c r="B179" s="52"/>
      <c r="C179" s="51"/>
      <c r="D179" s="51"/>
    </row>
    <row r="180" spans="1:4" ht="12.95" customHeight="1">
      <c r="A180" s="52"/>
      <c r="B180" s="52"/>
      <c r="C180" s="51"/>
      <c r="D180" s="51"/>
    </row>
    <row r="181" spans="1:4" ht="12.95" customHeight="1">
      <c r="A181" s="52"/>
      <c r="B181" s="52"/>
      <c r="C181" s="51"/>
      <c r="D181" s="51"/>
    </row>
    <row r="182" spans="1:4" ht="12.95" customHeight="1">
      <c r="A182" s="52"/>
      <c r="B182" s="52"/>
      <c r="C182" s="51"/>
      <c r="D182" s="51"/>
    </row>
    <row r="183" spans="1:4" ht="12.95" customHeight="1">
      <c r="A183" s="52"/>
      <c r="B183" s="52"/>
      <c r="C183" s="51"/>
      <c r="D183" s="51"/>
    </row>
    <row r="184" spans="1:4" ht="12.95" customHeight="1">
      <c r="A184" s="52"/>
      <c r="B184" s="52"/>
      <c r="C184" s="51"/>
      <c r="D184" s="51"/>
    </row>
    <row r="185" spans="1:4" ht="12.95" customHeight="1">
      <c r="A185" s="52"/>
      <c r="B185" s="52"/>
      <c r="C185" s="51"/>
      <c r="D185" s="51"/>
    </row>
    <row r="186" spans="1:4" ht="12.95" customHeight="1">
      <c r="A186" s="52"/>
      <c r="B186" s="52"/>
      <c r="C186" s="51"/>
      <c r="D186" s="51"/>
    </row>
    <row r="187" spans="1:4" ht="12.95" customHeight="1">
      <c r="A187" s="52"/>
      <c r="B187" s="52"/>
      <c r="C187" s="51"/>
      <c r="D187" s="51"/>
    </row>
    <row r="188" spans="1:4" ht="12.95" customHeight="1">
      <c r="A188" s="52"/>
      <c r="B188" s="52"/>
      <c r="C188" s="51"/>
      <c r="D188" s="51"/>
    </row>
    <row r="189" spans="1:4" ht="12.95" customHeight="1">
      <c r="A189" s="52"/>
      <c r="B189" s="52"/>
      <c r="C189" s="51"/>
      <c r="D189" s="51"/>
    </row>
    <row r="190" spans="1:4" ht="12.95" customHeight="1">
      <c r="A190" s="52"/>
      <c r="B190" s="52"/>
      <c r="C190" s="51"/>
      <c r="D190" s="51"/>
    </row>
    <row r="191" spans="1:4" ht="12.95" customHeight="1">
      <c r="A191" s="52"/>
      <c r="B191" s="52"/>
      <c r="C191" s="51"/>
      <c r="D191" s="51"/>
    </row>
    <row r="192" spans="1:4" ht="12.95" customHeight="1">
      <c r="A192" s="52"/>
      <c r="B192" s="52"/>
      <c r="C192" s="51"/>
      <c r="D192" s="51"/>
    </row>
    <row r="193" spans="1:4" ht="12.95" customHeight="1">
      <c r="A193" s="52"/>
      <c r="B193" s="52"/>
      <c r="C193" s="51"/>
      <c r="D193" s="51"/>
    </row>
    <row r="194" spans="1:4" ht="12.95" customHeight="1">
      <c r="A194" s="52"/>
      <c r="B194" s="52"/>
      <c r="C194" s="51"/>
      <c r="D194" s="51"/>
    </row>
    <row r="195" spans="1:4" ht="12.95" customHeight="1">
      <c r="A195" s="52"/>
      <c r="B195" s="52"/>
      <c r="C195" s="51"/>
      <c r="D195" s="51"/>
    </row>
    <row r="196" spans="1:4" ht="12.95" customHeight="1">
      <c r="A196" s="52"/>
      <c r="B196" s="52"/>
      <c r="C196" s="51"/>
      <c r="D196" s="51"/>
    </row>
    <row r="197" spans="1:4" ht="12.95" customHeight="1">
      <c r="A197" s="52"/>
      <c r="B197" s="52"/>
      <c r="C197" s="51"/>
      <c r="D197" s="51"/>
    </row>
    <row r="198" spans="1:4" ht="12.95" customHeight="1">
      <c r="A198" s="52"/>
      <c r="B198" s="52"/>
      <c r="C198" s="51"/>
      <c r="D198" s="51"/>
    </row>
    <row r="199" spans="1:4" ht="12.95" customHeight="1">
      <c r="A199" s="52"/>
      <c r="B199" s="52"/>
      <c r="C199" s="51"/>
      <c r="D199" s="51"/>
    </row>
    <row r="200" spans="1:4" ht="12.95" customHeight="1">
      <c r="A200" s="52"/>
      <c r="B200" s="52"/>
      <c r="C200" s="51"/>
      <c r="D200" s="51"/>
    </row>
    <row r="201" spans="1:4" ht="12.95" customHeight="1">
      <c r="A201" s="52"/>
      <c r="B201" s="52"/>
      <c r="C201" s="51"/>
      <c r="D201" s="51"/>
    </row>
    <row r="202" spans="1:4" ht="12.95" customHeight="1">
      <c r="A202" s="52"/>
      <c r="B202" s="52"/>
      <c r="C202" s="51"/>
      <c r="D202" s="51"/>
    </row>
    <row r="203" spans="1:4" ht="12.95" customHeight="1">
      <c r="A203" s="52"/>
      <c r="B203" s="52"/>
      <c r="C203" s="51"/>
      <c r="D203" s="51"/>
    </row>
    <row r="204" spans="1:4" ht="12.95" customHeight="1">
      <c r="A204" s="52"/>
      <c r="B204" s="52"/>
      <c r="C204" s="51"/>
      <c r="D204" s="51"/>
    </row>
    <row r="205" spans="1:4" ht="12.95" customHeight="1">
      <c r="A205" s="52"/>
      <c r="B205" s="52"/>
      <c r="C205" s="51"/>
      <c r="D205" s="51"/>
    </row>
    <row r="206" spans="1:4" ht="12.95" customHeight="1">
      <c r="A206" s="52"/>
      <c r="B206" s="52"/>
      <c r="C206" s="51"/>
      <c r="D206" s="51"/>
    </row>
    <row r="207" spans="1:4" ht="12.95" customHeight="1">
      <c r="A207" s="52"/>
      <c r="B207" s="52"/>
      <c r="C207" s="51"/>
      <c r="D207" s="51"/>
    </row>
    <row r="208" spans="1:4" ht="12.95" customHeight="1">
      <c r="A208" s="52"/>
      <c r="B208" s="52"/>
      <c r="C208" s="51"/>
      <c r="D208" s="51"/>
    </row>
    <row r="209" spans="1:4" ht="12.95" customHeight="1">
      <c r="A209" s="52"/>
      <c r="B209" s="52"/>
      <c r="C209" s="51"/>
      <c r="D209" s="51"/>
    </row>
    <row r="210" spans="1:4" ht="12.95" customHeight="1">
      <c r="A210" s="52"/>
      <c r="B210" s="52"/>
      <c r="C210" s="51"/>
      <c r="D210" s="51"/>
    </row>
    <row r="211" spans="1:4" ht="12.95" customHeight="1">
      <c r="A211" s="52"/>
      <c r="B211" s="52"/>
      <c r="C211" s="51"/>
      <c r="D211" s="51"/>
    </row>
    <row r="212" spans="1:4" ht="12.95" customHeight="1">
      <c r="A212" s="52"/>
      <c r="B212" s="52"/>
      <c r="C212" s="51"/>
      <c r="D212" s="51"/>
    </row>
    <row r="213" spans="1:4" ht="12.95" customHeight="1">
      <c r="A213" s="52"/>
      <c r="B213" s="52"/>
      <c r="C213" s="51"/>
      <c r="D213" s="51"/>
    </row>
    <row r="214" spans="1:4" ht="12.95" customHeight="1">
      <c r="A214" s="52"/>
      <c r="B214" s="52"/>
      <c r="C214" s="51"/>
      <c r="D214" s="51"/>
    </row>
    <row r="215" spans="1:4" ht="12.95" customHeight="1">
      <c r="A215" s="52"/>
      <c r="B215" s="52"/>
      <c r="C215" s="51"/>
      <c r="D215" s="51"/>
    </row>
    <row r="216" spans="1:4" ht="12.95" customHeight="1">
      <c r="A216" s="52"/>
      <c r="B216" s="52"/>
      <c r="C216" s="51"/>
      <c r="D216" s="51"/>
    </row>
    <row r="217" spans="1:4">
      <c r="A217" s="52"/>
      <c r="B217" s="52"/>
      <c r="C217" s="51"/>
      <c r="D217" s="51"/>
    </row>
    <row r="218" spans="1:4">
      <c r="A218" s="52"/>
      <c r="B218" s="52"/>
      <c r="C218" s="51"/>
      <c r="D218" s="51"/>
    </row>
    <row r="219" spans="1:4">
      <c r="A219" s="52"/>
      <c r="B219" s="52"/>
      <c r="C219" s="51"/>
      <c r="D219" s="51"/>
    </row>
    <row r="220" spans="1:4">
      <c r="A220" s="52"/>
      <c r="B220" s="52"/>
      <c r="C220" s="51"/>
      <c r="D220" s="51"/>
    </row>
    <row r="221" spans="1:4">
      <c r="A221" s="52"/>
      <c r="B221" s="52"/>
      <c r="C221" s="51"/>
      <c r="D221" s="51"/>
    </row>
    <row r="222" spans="1:4">
      <c r="A222" s="52"/>
      <c r="B222" s="52"/>
      <c r="C222" s="51"/>
      <c r="D222" s="51"/>
    </row>
    <row r="223" spans="1:4">
      <c r="A223" s="52"/>
      <c r="B223" s="52"/>
      <c r="C223" s="51"/>
      <c r="D223" s="51"/>
    </row>
    <row r="224" spans="1:4">
      <c r="A224" s="52"/>
      <c r="B224" s="52"/>
      <c r="C224" s="51"/>
      <c r="D224" s="51"/>
    </row>
    <row r="225" spans="1:4">
      <c r="A225" s="52"/>
      <c r="B225" s="52"/>
      <c r="C225" s="51"/>
      <c r="D225" s="51"/>
    </row>
    <row r="226" spans="1:4">
      <c r="A226" s="52"/>
      <c r="B226" s="52"/>
      <c r="C226" s="51"/>
      <c r="D226" s="51"/>
    </row>
    <row r="227" spans="1:4">
      <c r="A227" s="52"/>
      <c r="B227" s="52"/>
      <c r="C227" s="51"/>
      <c r="D227" s="51"/>
    </row>
    <row r="228" spans="1:4">
      <c r="A228" s="52"/>
      <c r="B228" s="52"/>
      <c r="C228" s="51"/>
      <c r="D228" s="51"/>
    </row>
    <row r="229" spans="1:4">
      <c r="A229" s="52"/>
      <c r="B229" s="52"/>
      <c r="C229" s="51"/>
      <c r="D229" s="51"/>
    </row>
    <row r="230" spans="1:4">
      <c r="A230" s="52"/>
      <c r="B230" s="52"/>
      <c r="C230" s="51"/>
      <c r="D230" s="51"/>
    </row>
    <row r="231" spans="1:4">
      <c r="C231" s="10"/>
      <c r="D231" s="10"/>
    </row>
    <row r="232" spans="1:4">
      <c r="C232" s="10"/>
      <c r="D232" s="10"/>
    </row>
    <row r="233" spans="1:4">
      <c r="C233" s="10"/>
      <c r="D233" s="10"/>
    </row>
    <row r="234" spans="1:4">
      <c r="C234" s="10"/>
      <c r="D234" s="10"/>
    </row>
    <row r="235" spans="1:4">
      <c r="C235" s="10"/>
      <c r="D235" s="10"/>
    </row>
    <row r="236" spans="1:4">
      <c r="C236" s="10"/>
      <c r="D236" s="10"/>
    </row>
    <row r="237" spans="1:4">
      <c r="C237" s="10"/>
      <c r="D237" s="10"/>
    </row>
    <row r="238" spans="1:4">
      <c r="C238" s="10"/>
      <c r="D238" s="10"/>
    </row>
    <row r="239" spans="1:4">
      <c r="C239" s="10"/>
      <c r="D239" s="10"/>
    </row>
    <row r="240" spans="1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76:D79" name="Range1"/>
  </protectedRanges>
  <phoneticPr fontId="8" type="noConversion"/>
  <hyperlinks>
    <hyperlink ref="H3029" r:id="rId1" display="http://vsolj.cetus-net.org/bulletin.html" xr:uid="{00000000-0004-0000-0000-000000000000}"/>
    <hyperlink ref="H64778" r:id="rId2" display="http://vsolj.cetus-net.org/bulletin.html" xr:uid="{00000000-0004-0000-0000-000001000000}"/>
    <hyperlink ref="H64771" r:id="rId3" display="https://www.aavso.org/ejaavso" xr:uid="{00000000-0004-0000-0000-000002000000}"/>
    <hyperlink ref="AP1629" r:id="rId4" display="http://cdsbib.u-strasbg.fr/cgi-bin/cdsbib?1990RMxAA..21..381G" xr:uid="{00000000-0004-0000-0000-000003000000}"/>
    <hyperlink ref="AP1626" r:id="rId5" display="http://cdsbib.u-strasbg.fr/cgi-bin/cdsbib?1990RMxAA..21..381G" xr:uid="{00000000-0004-0000-0000-000004000000}"/>
    <hyperlink ref="AP1628" r:id="rId6" display="http://cdsbib.u-strasbg.fr/cgi-bin/cdsbib?1990RMxAA..21..381G" xr:uid="{00000000-0004-0000-0000-000005000000}"/>
    <hyperlink ref="AP1604" r:id="rId7" display="http://cdsbib.u-strasbg.fr/cgi-bin/cdsbib?1990RMxAA..21..381G" xr:uid="{00000000-0004-0000-0000-000006000000}"/>
    <hyperlink ref="I64778" r:id="rId8" display="http://vsolj.cetus-net.org/bulletin.html" xr:uid="{00000000-0004-0000-0000-000007000000}"/>
    <hyperlink ref="AQ1765" r:id="rId9" display="http://cdsbib.u-strasbg.fr/cgi-bin/cdsbib?1990RMxAA..21..381G" xr:uid="{00000000-0004-0000-0000-000008000000}"/>
    <hyperlink ref="AQ3409" r:id="rId10" display="http://cdsbib.u-strasbg.fr/cgi-bin/cdsbib?1990RMxAA..21..381G" xr:uid="{00000000-0004-0000-0000-000009000000}"/>
    <hyperlink ref="AQ1766" r:id="rId11" display="http://cdsbib.u-strasbg.fr/cgi-bin/cdsbib?1990RMxAA..21..381G" xr:uid="{00000000-0004-0000-0000-00000A000000}"/>
    <hyperlink ref="H64775" r:id="rId12" display="https://www.aavso.org/ejaavso" xr:uid="{00000000-0004-0000-0000-00000B000000}"/>
    <hyperlink ref="H2616" r:id="rId13" display="http://vsolj.cetus-net.org/bulletin.html" xr:uid="{00000000-0004-0000-0000-00000C000000}"/>
    <hyperlink ref="AP5854" r:id="rId14" display="http://cdsbib.u-strasbg.fr/cgi-bin/cdsbib?1990RMxAA..21..381G" xr:uid="{00000000-0004-0000-0000-00000D000000}"/>
    <hyperlink ref="AP5857" r:id="rId15" display="http://cdsbib.u-strasbg.fr/cgi-bin/cdsbib?1990RMxAA..21..381G" xr:uid="{00000000-0004-0000-0000-00000E000000}"/>
    <hyperlink ref="AP5855" r:id="rId16" display="http://cdsbib.u-strasbg.fr/cgi-bin/cdsbib?1990RMxAA..21..381G" xr:uid="{00000000-0004-0000-0000-00000F000000}"/>
    <hyperlink ref="AP5833" r:id="rId17" display="http://cdsbib.u-strasbg.fr/cgi-bin/cdsbib?1990RMxAA..21..381G" xr:uid="{00000000-0004-0000-0000-000010000000}"/>
    <hyperlink ref="I2616" r:id="rId18" display="http://vsolj.cetus-net.org/bulletin.html" xr:uid="{00000000-0004-0000-0000-000011000000}"/>
    <hyperlink ref="AQ5967" r:id="rId19" display="http://cdsbib.u-strasbg.fr/cgi-bin/cdsbib?1990RMxAA..21..381G" xr:uid="{00000000-0004-0000-0000-000012000000}"/>
    <hyperlink ref="AQ519" r:id="rId20" display="http://cdsbib.u-strasbg.fr/cgi-bin/cdsbib?1990RMxAA..21..381G" xr:uid="{00000000-0004-0000-0000-000013000000}"/>
    <hyperlink ref="AQ5968" r:id="rId21" display="http://cdsbib.u-strasbg.fr/cgi-bin/cdsbib?1990RMxAA..21..381G" xr:uid="{00000000-0004-0000-0000-000014000000}"/>
    <hyperlink ref="H64890" r:id="rId22" display="http://vsolj.cetus-net.org/bulletin.html" xr:uid="{00000000-0004-0000-0000-000015000000}"/>
    <hyperlink ref="H64883" r:id="rId23" display="https://www.aavso.org/ejaavso" xr:uid="{00000000-0004-0000-0000-000016000000}"/>
    <hyperlink ref="I64890" r:id="rId24" display="http://vsolj.cetus-net.org/bulletin.html" xr:uid="{00000000-0004-0000-0000-000017000000}"/>
    <hyperlink ref="AQ58541" r:id="rId25" display="http://cdsbib.u-strasbg.fr/cgi-bin/cdsbib?1990RMxAA..21..381G" xr:uid="{00000000-0004-0000-0000-000018000000}"/>
    <hyperlink ref="H64887" r:id="rId26" display="https://www.aavso.org/ejaavso" xr:uid="{00000000-0004-0000-0000-000019000000}"/>
    <hyperlink ref="AP5905" r:id="rId27" display="http://cdsbib.u-strasbg.fr/cgi-bin/cdsbib?1990RMxAA..21..381G" xr:uid="{00000000-0004-0000-0000-00001A000000}"/>
    <hyperlink ref="AP5908" r:id="rId28" display="http://cdsbib.u-strasbg.fr/cgi-bin/cdsbib?1990RMxAA..21..381G" xr:uid="{00000000-0004-0000-0000-00001B000000}"/>
    <hyperlink ref="AP5906" r:id="rId29" display="http://cdsbib.u-strasbg.fr/cgi-bin/cdsbib?1990RMxAA..21..381G" xr:uid="{00000000-0004-0000-0000-00001C000000}"/>
    <hyperlink ref="AP5890" r:id="rId30" display="http://cdsbib.u-strasbg.fr/cgi-bin/cdsbib?1990RMxAA..21..381G" xr:uid="{00000000-0004-0000-0000-00001D000000}"/>
    <hyperlink ref="AQ6119" r:id="rId31" display="http://cdsbib.u-strasbg.fr/cgi-bin/cdsbib?1990RMxAA..21..381G" xr:uid="{00000000-0004-0000-0000-00001E000000}"/>
    <hyperlink ref="AQ6123" r:id="rId32" display="http://cdsbib.u-strasbg.fr/cgi-bin/cdsbib?1990RMxAA..21..381G" xr:uid="{00000000-0004-0000-0000-00001F000000}"/>
    <hyperlink ref="AQ267" r:id="rId33" display="http://cdsbib.u-strasbg.fr/cgi-bin/cdsbib?1990RMxAA..21..381G" xr:uid="{00000000-0004-0000-0000-000020000000}"/>
    <hyperlink ref="I3011" r:id="rId34" display="http://vsolj.cetus-net.org/bulletin.html" xr:uid="{00000000-0004-0000-0000-000021000000}"/>
    <hyperlink ref="H3011" r:id="rId35" display="http://vsolj.cetus-net.org/bulletin.html" xr:uid="{00000000-0004-0000-0000-000022000000}"/>
    <hyperlink ref="AQ928" r:id="rId36" display="http://cdsbib.u-strasbg.fr/cgi-bin/cdsbib?1990RMxAA..21..381G" xr:uid="{00000000-0004-0000-0000-000023000000}"/>
    <hyperlink ref="AQ927" r:id="rId37" display="http://cdsbib.u-strasbg.fr/cgi-bin/cdsbib?1990RMxAA..21..381G" xr:uid="{00000000-0004-0000-0000-000024000000}"/>
    <hyperlink ref="AP4181" r:id="rId38" display="http://cdsbib.u-strasbg.fr/cgi-bin/cdsbib?1990RMxAA..21..381G" xr:uid="{00000000-0004-0000-0000-000025000000}"/>
    <hyperlink ref="AP4199" r:id="rId39" display="http://cdsbib.u-strasbg.fr/cgi-bin/cdsbib?1990RMxAA..21..381G" xr:uid="{00000000-0004-0000-0000-000026000000}"/>
    <hyperlink ref="AP4200" r:id="rId40" display="http://cdsbib.u-strasbg.fr/cgi-bin/cdsbib?1990RMxAA..21..381G" xr:uid="{00000000-0004-0000-0000-000027000000}"/>
    <hyperlink ref="AP4196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ySplit="20" topLeftCell="A33" activePane="bottomLeft" state="frozen"/>
      <selection pane="bottomLeft" activeCell="U44" sqref="U4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47</v>
      </c>
    </row>
    <row r="2" spans="1:7">
      <c r="A2" t="s">
        <v>28</v>
      </c>
      <c r="B2" t="s">
        <v>50</v>
      </c>
      <c r="C2" s="3"/>
      <c r="D2" s="3"/>
    </row>
    <row r="3" spans="1:7" ht="13.5" thickBot="1"/>
    <row r="4" spans="1:7" ht="14.25" thickTop="1" thickBot="1">
      <c r="A4" s="5" t="s">
        <v>4</v>
      </c>
      <c r="C4" s="8" t="s">
        <v>33</v>
      </c>
      <c r="D4" s="9" t="s">
        <v>33</v>
      </c>
    </row>
    <row r="6" spans="1:7">
      <c r="A6" s="5" t="s">
        <v>5</v>
      </c>
    </row>
    <row r="7" spans="1:7">
      <c r="A7" t="s">
        <v>6</v>
      </c>
      <c r="C7" s="31">
        <v>51225.9064</v>
      </c>
      <c r="D7" s="32"/>
    </row>
    <row r="8" spans="1:7">
      <c r="A8" t="s">
        <v>7</v>
      </c>
      <c r="C8">
        <v>0.90634760000000003</v>
      </c>
      <c r="D8" s="62" t="s">
        <v>74</v>
      </c>
      <c r="E8">
        <f>C8/2</f>
        <v>0.45317380000000002</v>
      </c>
    </row>
    <row r="9" spans="1:7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>
      <c r="A10" s="12"/>
      <c r="B10" s="12"/>
      <c r="C10" s="4" t="s">
        <v>24</v>
      </c>
      <c r="D10" s="4" t="s">
        <v>25</v>
      </c>
      <c r="E10" s="12"/>
    </row>
    <row r="11" spans="1:7">
      <c r="A11" s="12" t="s">
        <v>19</v>
      </c>
      <c r="B11" s="12"/>
      <c r="C11" s="33">
        <f ca="1">INTERCEPT(INDIRECT($G$11):G992,INDIRECT($F$11):F992)</f>
        <v>1.1730139340882951E-3</v>
      </c>
      <c r="D11" s="3"/>
      <c r="E11" s="12"/>
      <c r="F11" s="34" t="str">
        <f>"F"&amp;E19</f>
        <v>F29</v>
      </c>
      <c r="G11" s="30" t="str">
        <f>"G"&amp;E19</f>
        <v>G29</v>
      </c>
    </row>
    <row r="12" spans="1:7">
      <c r="A12" s="12" t="s">
        <v>20</v>
      </c>
      <c r="B12" s="12"/>
      <c r="C12" s="33">
        <f ca="1">SLOPE(INDIRECT($G$11):G992,INDIRECT($F$11):F992)</f>
        <v>1.9096730391900884E-6</v>
      </c>
      <c r="D12" s="3"/>
      <c r="E12" s="12"/>
    </row>
    <row r="13" spans="1:7">
      <c r="A13" s="12" t="s">
        <v>23</v>
      </c>
      <c r="B13" s="12"/>
      <c r="C13" s="3" t="s">
        <v>17</v>
      </c>
      <c r="D13" s="16" t="s">
        <v>56</v>
      </c>
      <c r="E13" s="13">
        <v>1</v>
      </c>
    </row>
    <row r="14" spans="1:7">
      <c r="A14" s="12"/>
      <c r="B14" s="12"/>
      <c r="C14" s="12"/>
      <c r="D14" s="16" t="s">
        <v>37</v>
      </c>
      <c r="E14" s="17">
        <f ca="1">NOW()+15018.5+$C$9/24</f>
        <v>60369.354343171297</v>
      </c>
    </row>
    <row r="15" spans="1:7">
      <c r="A15" s="14" t="s">
        <v>21</v>
      </c>
      <c r="B15" s="12"/>
      <c r="C15" s="15">
        <f ca="1">(C7+C11)+(C8+C12)*INT(MAX(F21:F3533))</f>
        <v>56972.163464341007</v>
      </c>
      <c r="D15" s="16" t="s">
        <v>57</v>
      </c>
      <c r="E15" s="17">
        <f ca="1">ROUND(2*(E14-$C$7)/$C$8,0)/2+E13</f>
        <v>10089</v>
      </c>
    </row>
    <row r="16" spans="1:7">
      <c r="A16" s="18" t="s">
        <v>8</v>
      </c>
      <c r="B16" s="12"/>
      <c r="C16" s="19">
        <f ca="1">+C8+C12</f>
        <v>0.90634950967303918</v>
      </c>
      <c r="D16" s="16" t="s">
        <v>38</v>
      </c>
      <c r="E16" s="30">
        <f ca="1">ROUND(2*(E14-$C$15)/$C$16,0)/2+E13</f>
        <v>3749</v>
      </c>
    </row>
    <row r="17" spans="1:18" ht="13.5" thickBot="1">
      <c r="A17" s="16" t="s">
        <v>34</v>
      </c>
      <c r="B17" s="12"/>
      <c r="C17" s="12">
        <f>COUNT(C21:C2191)</f>
        <v>43</v>
      </c>
      <c r="D17" s="16" t="s">
        <v>39</v>
      </c>
      <c r="E17" s="20">
        <f ca="1">+$C$15+$C$16*E16-15018.5-$C$9/24</f>
        <v>45351.234442771893</v>
      </c>
    </row>
    <row r="18" spans="1:18" ht="14.25" thickTop="1" thickBot="1">
      <c r="A18" s="18" t="s">
        <v>9</v>
      </c>
      <c r="B18" s="12"/>
      <c r="C18" s="21">
        <f ca="1">+C15</f>
        <v>56972.163464341007</v>
      </c>
      <c r="D18" s="22">
        <f ca="1">+C16</f>
        <v>0.90634950967303918</v>
      </c>
      <c r="E18" s="23" t="s">
        <v>40</v>
      </c>
    </row>
    <row r="19" spans="1:18" ht="13.5" thickTop="1">
      <c r="A19" s="35" t="s">
        <v>53</v>
      </c>
      <c r="E19" s="36">
        <v>29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46</v>
      </c>
      <c r="I20" s="7" t="s">
        <v>66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R20" s="47" t="s">
        <v>70</v>
      </c>
    </row>
    <row r="21" spans="1:18">
      <c r="A21" s="49" t="s">
        <v>67</v>
      </c>
      <c r="B21" s="50" t="s">
        <v>69</v>
      </c>
      <c r="C21" s="51">
        <v>48500.515800000001</v>
      </c>
      <c r="D21" s="51"/>
      <c r="E21" s="52">
        <f t="shared" ref="E21:E63" si="0">+(C21-C$7)/C$8</f>
        <v>-3007.0037146895943</v>
      </c>
      <c r="F21" s="52">
        <f t="shared" ref="F21:F63" si="1">ROUND(2*E21,0)/2</f>
        <v>-3007</v>
      </c>
      <c r="G21" s="52">
        <f t="shared" ref="G21:G28" si="2">+C21-(C$7+F21*C$8)</f>
        <v>-3.3667999960016459E-3</v>
      </c>
      <c r="H21" s="52"/>
      <c r="I21" s="51">
        <f>+G21</f>
        <v>-3.3667999960016459E-3</v>
      </c>
      <c r="J21" s="52"/>
      <c r="K21" s="43"/>
      <c r="L21" s="43"/>
      <c r="M21" s="43"/>
      <c r="N21" s="43"/>
      <c r="O21" s="43"/>
      <c r="P21" s="43"/>
      <c r="Q21" s="45">
        <f t="shared" ref="Q21:Q63" si="3">+C21-15018.5</f>
        <v>33482.015800000001</v>
      </c>
      <c r="R21" s="48"/>
    </row>
    <row r="22" spans="1:18">
      <c r="A22" s="52" t="s">
        <v>49</v>
      </c>
      <c r="B22" s="50" t="s">
        <v>48</v>
      </c>
      <c r="C22" s="51">
        <v>51225.9064</v>
      </c>
      <c r="D22" s="51">
        <v>1.4E-3</v>
      </c>
      <c r="E22">
        <f t="shared" si="0"/>
        <v>0</v>
      </c>
      <c r="F22">
        <f t="shared" si="1"/>
        <v>0</v>
      </c>
      <c r="G22">
        <f t="shared" si="2"/>
        <v>0</v>
      </c>
      <c r="H22" s="30">
        <f>G22</f>
        <v>0</v>
      </c>
      <c r="Q22" s="2">
        <f t="shared" si="3"/>
        <v>36207.4064</v>
      </c>
      <c r="R22" s="48"/>
    </row>
    <row r="23" spans="1:18">
      <c r="A23" s="53" t="s">
        <v>41</v>
      </c>
      <c r="B23" s="54"/>
      <c r="C23" s="53">
        <v>52362.453699999998</v>
      </c>
      <c r="D23" s="53">
        <v>1.5E-3</v>
      </c>
      <c r="E23">
        <f t="shared" si="0"/>
        <v>1253.9861086408773</v>
      </c>
      <c r="F23">
        <f t="shared" si="1"/>
        <v>1254</v>
      </c>
      <c r="G23">
        <f t="shared" si="2"/>
        <v>-1.2590400001499802E-2</v>
      </c>
      <c r="H23" s="10">
        <f t="shared" ref="H23:H28" si="4">+G23</f>
        <v>-1.2590400001499802E-2</v>
      </c>
      <c r="Q23" s="2">
        <f t="shared" si="3"/>
        <v>37343.953699999998</v>
      </c>
      <c r="R23" s="48"/>
    </row>
    <row r="24" spans="1:18">
      <c r="A24" s="55" t="s">
        <v>42</v>
      </c>
      <c r="B24" s="56"/>
      <c r="C24" s="51">
        <v>53097.511899999998</v>
      </c>
      <c r="D24" s="51">
        <v>1.1999999999999999E-3</v>
      </c>
      <c r="E24">
        <f t="shared" si="0"/>
        <v>2064.9974689622368</v>
      </c>
      <c r="F24">
        <f t="shared" si="1"/>
        <v>2065</v>
      </c>
      <c r="G24">
        <f t="shared" si="2"/>
        <v>-2.2940000053495169E-3</v>
      </c>
      <c r="H24" s="10">
        <f t="shared" si="4"/>
        <v>-2.2940000053495169E-3</v>
      </c>
      <c r="Q24" s="2">
        <f t="shared" si="3"/>
        <v>38079.011899999998</v>
      </c>
      <c r="R24" s="48"/>
    </row>
    <row r="25" spans="1:18">
      <c r="A25" s="55" t="s">
        <v>43</v>
      </c>
      <c r="B25" s="56"/>
      <c r="C25" s="51">
        <v>53475.462800000001</v>
      </c>
      <c r="D25" s="51">
        <v>1.1999999999999999E-3</v>
      </c>
      <c r="E25">
        <f t="shared" si="0"/>
        <v>2482.001827996236</v>
      </c>
      <c r="F25">
        <f t="shared" si="1"/>
        <v>2482</v>
      </c>
      <c r="G25">
        <f t="shared" si="2"/>
        <v>1.6567999991821125E-3</v>
      </c>
      <c r="H25" s="10">
        <f t="shared" si="4"/>
        <v>1.6567999991821125E-3</v>
      </c>
      <c r="Q25" s="2">
        <f t="shared" si="3"/>
        <v>38456.962800000001</v>
      </c>
      <c r="R25" s="48"/>
    </row>
    <row r="26" spans="1:18">
      <c r="A26" s="49" t="s">
        <v>44</v>
      </c>
      <c r="B26" s="56"/>
      <c r="C26" s="51">
        <v>53862.474000000002</v>
      </c>
      <c r="D26" s="51">
        <v>4.7999999999999996E-3</v>
      </c>
      <c r="E26">
        <f t="shared" si="0"/>
        <v>2909.0026828558957</v>
      </c>
      <c r="F26">
        <f t="shared" si="1"/>
        <v>2909</v>
      </c>
      <c r="G26">
        <f t="shared" si="2"/>
        <v>2.4316000053659081E-3</v>
      </c>
      <c r="H26" s="10">
        <f t="shared" si="4"/>
        <v>2.4316000053659081E-3</v>
      </c>
      <c r="Q26" s="2">
        <f t="shared" si="3"/>
        <v>38843.974000000002</v>
      </c>
      <c r="R26" s="48"/>
    </row>
    <row r="27" spans="1:18">
      <c r="A27" s="51" t="s">
        <v>45</v>
      </c>
      <c r="B27" s="56"/>
      <c r="C27" s="51">
        <v>54200.540800000002</v>
      </c>
      <c r="D27" s="51">
        <v>2E-3</v>
      </c>
      <c r="E27">
        <f t="shared" si="0"/>
        <v>3282.0017397298811</v>
      </c>
      <c r="F27">
        <f t="shared" si="1"/>
        <v>3282</v>
      </c>
      <c r="G27">
        <f t="shared" si="2"/>
        <v>1.5768000012030825E-3</v>
      </c>
      <c r="H27" s="10">
        <f t="shared" si="4"/>
        <v>1.5768000012030825E-3</v>
      </c>
      <c r="Q27" s="2">
        <f t="shared" si="3"/>
        <v>39182.040800000002</v>
      </c>
      <c r="R27" s="48"/>
    </row>
    <row r="28" spans="1:18">
      <c r="A28" s="51" t="s">
        <v>45</v>
      </c>
      <c r="B28" s="56"/>
      <c r="C28" s="51">
        <v>54259.4568</v>
      </c>
      <c r="D28" s="51">
        <v>1E-3</v>
      </c>
      <c r="E28">
        <f t="shared" si="0"/>
        <v>3347.0054976699889</v>
      </c>
      <c r="F28">
        <f t="shared" si="1"/>
        <v>3347</v>
      </c>
      <c r="G28">
        <f t="shared" si="2"/>
        <v>4.9827999973786063E-3</v>
      </c>
      <c r="H28" s="10">
        <f t="shared" si="4"/>
        <v>4.9827999973786063E-3</v>
      </c>
      <c r="Q28" s="2">
        <f t="shared" si="3"/>
        <v>39240.9568</v>
      </c>
      <c r="R28" s="48"/>
    </row>
    <row r="29" spans="1:18">
      <c r="A29" s="53" t="s">
        <v>58</v>
      </c>
      <c r="B29" s="57" t="s">
        <v>59</v>
      </c>
      <c r="C29" s="53">
        <v>54570.413540000001</v>
      </c>
      <c r="D29" s="53">
        <v>4.0000000000000002E-4</v>
      </c>
      <c r="E29">
        <f t="shared" si="0"/>
        <v>3690.0932269253003</v>
      </c>
      <c r="F29">
        <f t="shared" si="1"/>
        <v>3690</v>
      </c>
      <c r="H29" s="10"/>
      <c r="O29">
        <f t="shared" ref="O29:O63" ca="1" si="5">+C$11+C$12*$F29</f>
        <v>8.2197074486997212E-3</v>
      </c>
      <c r="Q29" s="2">
        <f t="shared" si="3"/>
        <v>39551.913540000001</v>
      </c>
      <c r="R29">
        <f>+C29-(C$7+F29*C$8)</f>
        <v>8.4496000003127847E-2</v>
      </c>
    </row>
    <row r="30" spans="1:18">
      <c r="A30" s="49" t="s">
        <v>55</v>
      </c>
      <c r="B30" s="50" t="s">
        <v>48</v>
      </c>
      <c r="C30" s="51">
        <v>54937.406060000001</v>
      </c>
      <c r="D30" s="51">
        <v>4.0000000000000002E-4</v>
      </c>
      <c r="E30">
        <f t="shared" si="0"/>
        <v>4095.0068825691174</v>
      </c>
      <c r="F30">
        <f t="shared" si="1"/>
        <v>4095</v>
      </c>
      <c r="G30">
        <f t="shared" ref="G30:G62" si="6">+C30-(C$7+F30*C$8)</f>
        <v>6.238000001758337E-3</v>
      </c>
      <c r="H30" s="10">
        <f t="shared" ref="H30:H35" si="7">+G30</f>
        <v>6.238000001758337E-3</v>
      </c>
      <c r="N30">
        <f>+G30</f>
        <v>6.238000001758337E-3</v>
      </c>
      <c r="O30">
        <f t="shared" ca="1" si="5"/>
        <v>8.9931250295717073E-3</v>
      </c>
      <c r="Q30" s="2">
        <f t="shared" si="3"/>
        <v>39918.906060000001</v>
      </c>
      <c r="R30" s="48"/>
    </row>
    <row r="31" spans="1:18">
      <c r="A31" s="49" t="s">
        <v>55</v>
      </c>
      <c r="B31" s="50" t="s">
        <v>48</v>
      </c>
      <c r="C31" s="51">
        <v>54937.406660000001</v>
      </c>
      <c r="D31" s="51">
        <v>4.0000000000000002E-4</v>
      </c>
      <c r="E31">
        <f t="shared" si="0"/>
        <v>4095.0075445667871</v>
      </c>
      <c r="F31">
        <f t="shared" si="1"/>
        <v>4095</v>
      </c>
      <c r="G31">
        <f t="shared" si="6"/>
        <v>6.8380000011529773E-3</v>
      </c>
      <c r="H31" s="10">
        <f t="shared" si="7"/>
        <v>6.8380000011529773E-3</v>
      </c>
      <c r="N31">
        <f>+G31</f>
        <v>6.8380000011529773E-3</v>
      </c>
      <c r="O31">
        <f t="shared" ca="1" si="5"/>
        <v>8.9931250295717073E-3</v>
      </c>
      <c r="Q31" s="2">
        <f t="shared" si="3"/>
        <v>39918.906660000001</v>
      </c>
      <c r="R31" s="48"/>
    </row>
    <row r="32" spans="1:18">
      <c r="A32" s="51" t="s">
        <v>54</v>
      </c>
      <c r="B32" s="50" t="s">
        <v>48</v>
      </c>
      <c r="C32" s="51">
        <v>54961.877800000002</v>
      </c>
      <c r="D32" s="51">
        <v>2.9999999999999997E-4</v>
      </c>
      <c r="E32">
        <f t="shared" si="0"/>
        <v>4122.0072740304076</v>
      </c>
      <c r="F32">
        <f t="shared" si="1"/>
        <v>4122</v>
      </c>
      <c r="G32">
        <f t="shared" si="6"/>
        <v>6.5928000040003099E-3</v>
      </c>
      <c r="H32" s="10">
        <f t="shared" si="7"/>
        <v>6.5928000040003099E-3</v>
      </c>
      <c r="O32">
        <f t="shared" ca="1" si="5"/>
        <v>9.0446862016298393E-3</v>
      </c>
      <c r="Q32" s="2">
        <f t="shared" si="3"/>
        <v>39943.377800000002</v>
      </c>
      <c r="R32" s="48"/>
    </row>
    <row r="33" spans="1:18">
      <c r="A33" s="53" t="s">
        <v>60</v>
      </c>
      <c r="B33" s="57" t="s">
        <v>48</v>
      </c>
      <c r="C33" s="53">
        <v>55073.3606</v>
      </c>
      <c r="D33" s="53">
        <v>2.0000000000000001E-4</v>
      </c>
      <c r="E33">
        <f t="shared" si="0"/>
        <v>4245.0095305597988</v>
      </c>
      <c r="F33">
        <f t="shared" si="1"/>
        <v>4245</v>
      </c>
      <c r="G33">
        <f t="shared" si="6"/>
        <v>8.6379999993368983E-3</v>
      </c>
      <c r="H33" s="10">
        <f t="shared" si="7"/>
        <v>8.6379999993368983E-3</v>
      </c>
      <c r="O33">
        <f t="shared" ca="1" si="5"/>
        <v>9.2795759854502197E-3</v>
      </c>
      <c r="Q33" s="2">
        <f t="shared" si="3"/>
        <v>40054.8606</v>
      </c>
      <c r="R33" s="48"/>
    </row>
    <row r="34" spans="1:18">
      <c r="A34" s="53" t="s">
        <v>60</v>
      </c>
      <c r="B34" s="57" t="s">
        <v>48</v>
      </c>
      <c r="C34" s="53">
        <v>55314.449800000002</v>
      </c>
      <c r="D34" s="53">
        <v>7.4999999999999997E-3</v>
      </c>
      <c r="E34">
        <f t="shared" si="0"/>
        <v>4511.0103452582671</v>
      </c>
      <c r="F34">
        <f t="shared" si="1"/>
        <v>4511</v>
      </c>
      <c r="G34">
        <f t="shared" si="6"/>
        <v>9.3764000048395246E-3</v>
      </c>
      <c r="H34" s="10">
        <f t="shared" si="7"/>
        <v>9.3764000048395246E-3</v>
      </c>
      <c r="O34">
        <f t="shared" ca="1" si="5"/>
        <v>9.7875490138747846E-3</v>
      </c>
      <c r="Q34" s="2">
        <f t="shared" si="3"/>
        <v>40295.949800000002</v>
      </c>
      <c r="R34" s="48"/>
    </row>
    <row r="35" spans="1:18">
      <c r="A35" s="53" t="s">
        <v>61</v>
      </c>
      <c r="B35" s="57" t="s">
        <v>48</v>
      </c>
      <c r="C35" s="53">
        <v>55642.549899999998</v>
      </c>
      <c r="D35" s="53">
        <v>4.4000000000000003E-3</v>
      </c>
      <c r="E35">
        <f t="shared" si="0"/>
        <v>4873.0128484921215</v>
      </c>
      <c r="F35">
        <f t="shared" si="1"/>
        <v>4873</v>
      </c>
      <c r="G35">
        <f t="shared" si="6"/>
        <v>1.1645200000202749E-2</v>
      </c>
      <c r="H35" s="10">
        <f t="shared" si="7"/>
        <v>1.1645200000202749E-2</v>
      </c>
      <c r="O35">
        <f t="shared" ca="1" si="5"/>
        <v>1.0478850654061596E-2</v>
      </c>
      <c r="Q35" s="2">
        <f t="shared" si="3"/>
        <v>40624.049899999998</v>
      </c>
      <c r="R35" s="48"/>
    </row>
    <row r="36" spans="1:18">
      <c r="A36" s="49" t="s">
        <v>64</v>
      </c>
      <c r="B36" s="50" t="s">
        <v>48</v>
      </c>
      <c r="C36" s="51">
        <v>55643.457329999997</v>
      </c>
      <c r="D36" s="51">
        <v>1.1000000000000001E-3</v>
      </c>
      <c r="E36">
        <f t="shared" si="0"/>
        <v>4874.0140427359192</v>
      </c>
      <c r="F36">
        <f t="shared" si="1"/>
        <v>4874</v>
      </c>
      <c r="G36">
        <f t="shared" si="6"/>
        <v>1.2727599998470396E-2</v>
      </c>
      <c r="I36" s="10">
        <f>+G36</f>
        <v>1.2727599998470396E-2</v>
      </c>
      <c r="O36">
        <f t="shared" ca="1" si="5"/>
        <v>1.0480760327100786E-2</v>
      </c>
      <c r="Q36" s="2">
        <f t="shared" si="3"/>
        <v>40624.957329999997</v>
      </c>
      <c r="R36" s="48"/>
    </row>
    <row r="37" spans="1:18">
      <c r="A37" s="49" t="s">
        <v>64</v>
      </c>
      <c r="B37" s="50" t="s">
        <v>48</v>
      </c>
      <c r="C37" s="51">
        <v>55643.457349999997</v>
      </c>
      <c r="D37" s="51">
        <v>5.9999999999999995E-4</v>
      </c>
      <c r="E37">
        <f t="shared" si="0"/>
        <v>4874.0140648025072</v>
      </c>
      <c r="F37">
        <f t="shared" si="1"/>
        <v>4874</v>
      </c>
      <c r="G37">
        <f t="shared" si="6"/>
        <v>1.2747599997965153E-2</v>
      </c>
      <c r="I37" s="10">
        <f>+G37</f>
        <v>1.2747599997965153E-2</v>
      </c>
      <c r="O37">
        <f t="shared" ca="1" si="5"/>
        <v>1.0480760327100786E-2</v>
      </c>
      <c r="Q37" s="2">
        <f t="shared" si="3"/>
        <v>40624.957349999997</v>
      </c>
      <c r="R37" s="48"/>
    </row>
    <row r="38" spans="1:18">
      <c r="A38" s="49" t="s">
        <v>64</v>
      </c>
      <c r="B38" s="50" t="s">
        <v>48</v>
      </c>
      <c r="C38" s="51">
        <v>55643.457410000003</v>
      </c>
      <c r="D38" s="51">
        <v>5.0000000000000001E-4</v>
      </c>
      <c r="E38">
        <f t="shared" si="0"/>
        <v>4874.0141310022809</v>
      </c>
      <c r="F38">
        <f t="shared" si="1"/>
        <v>4874</v>
      </c>
      <c r="G38">
        <f t="shared" si="6"/>
        <v>1.2807600003725383E-2</v>
      </c>
      <c r="I38" s="10">
        <f>+G38</f>
        <v>1.2807600003725383E-2</v>
      </c>
      <c r="O38">
        <f t="shared" ca="1" si="5"/>
        <v>1.0480760327100786E-2</v>
      </c>
      <c r="Q38" s="2">
        <f t="shared" si="3"/>
        <v>40624.957410000003</v>
      </c>
      <c r="R38" s="48"/>
    </row>
    <row r="39" spans="1:18">
      <c r="A39" s="49" t="s">
        <v>64</v>
      </c>
      <c r="B39" s="50" t="s">
        <v>48</v>
      </c>
      <c r="C39" s="51">
        <v>55643.457450000002</v>
      </c>
      <c r="D39" s="51">
        <v>6.9999999999999999E-4</v>
      </c>
      <c r="E39">
        <f t="shared" si="0"/>
        <v>4874.0141751354577</v>
      </c>
      <c r="F39">
        <f t="shared" si="1"/>
        <v>4874</v>
      </c>
      <c r="G39">
        <f t="shared" si="6"/>
        <v>1.2847600002714898E-2</v>
      </c>
      <c r="I39" s="10">
        <f>+G39</f>
        <v>1.2847600002714898E-2</v>
      </c>
      <c r="O39">
        <f t="shared" ca="1" si="5"/>
        <v>1.0480760327100786E-2</v>
      </c>
      <c r="Q39" s="2">
        <f t="shared" si="3"/>
        <v>40624.957450000002</v>
      </c>
      <c r="R39" s="48"/>
    </row>
    <row r="40" spans="1:18">
      <c r="A40" s="53" t="s">
        <v>62</v>
      </c>
      <c r="B40" s="57" t="s">
        <v>48</v>
      </c>
      <c r="C40" s="53">
        <v>55648.895799999998</v>
      </c>
      <c r="D40" s="53">
        <v>5.0000000000000001E-4</v>
      </c>
      <c r="E40">
        <f t="shared" si="0"/>
        <v>4880.0144668557605</v>
      </c>
      <c r="F40">
        <f t="shared" si="1"/>
        <v>4880</v>
      </c>
      <c r="G40">
        <f t="shared" si="6"/>
        <v>1.3112000000546686E-2</v>
      </c>
      <c r="H40" s="10">
        <f>+G40</f>
        <v>1.3112000000546686E-2</v>
      </c>
      <c r="O40">
        <f t="shared" ca="1" si="5"/>
        <v>1.0492218365335926E-2</v>
      </c>
      <c r="Q40" s="2">
        <f t="shared" si="3"/>
        <v>40630.395799999998</v>
      </c>
      <c r="R40" s="48"/>
    </row>
    <row r="41" spans="1:18">
      <c r="A41" s="53" t="s">
        <v>62</v>
      </c>
      <c r="B41" s="57" t="s">
        <v>48</v>
      </c>
      <c r="C41" s="53">
        <v>55697.839200000002</v>
      </c>
      <c r="D41" s="53">
        <v>5.0000000000000001E-4</v>
      </c>
      <c r="E41">
        <f t="shared" si="0"/>
        <v>4934.0151615119876</v>
      </c>
      <c r="F41">
        <f t="shared" si="1"/>
        <v>4934</v>
      </c>
      <c r="G41">
        <f t="shared" si="6"/>
        <v>1.3741599999775644E-2</v>
      </c>
      <c r="H41" s="10">
        <f>+G41</f>
        <v>1.3741599999775644E-2</v>
      </c>
      <c r="O41">
        <f t="shared" ca="1" si="5"/>
        <v>1.0595340709452191E-2</v>
      </c>
      <c r="Q41" s="2">
        <f t="shared" si="3"/>
        <v>40679.339200000002</v>
      </c>
      <c r="R41" s="48"/>
    </row>
    <row r="42" spans="1:18">
      <c r="A42" s="49" t="s">
        <v>64</v>
      </c>
      <c r="B42" s="50" t="s">
        <v>59</v>
      </c>
      <c r="C42" s="51">
        <v>55956.600780000001</v>
      </c>
      <c r="D42" s="51">
        <v>8.0000000000000004E-4</v>
      </c>
      <c r="E42">
        <f t="shared" si="0"/>
        <v>5219.5144335352143</v>
      </c>
      <c r="F42">
        <f t="shared" si="1"/>
        <v>5219.5</v>
      </c>
      <c r="G42">
        <f t="shared" si="6"/>
        <v>1.308180000341963E-2</v>
      </c>
      <c r="I42">
        <f>G42</f>
        <v>1.308180000341963E-2</v>
      </c>
      <c r="O42">
        <f t="shared" ca="1" si="5"/>
        <v>1.1140552362140961E-2</v>
      </c>
      <c r="Q42" s="2">
        <f t="shared" si="3"/>
        <v>40938.100780000001</v>
      </c>
    </row>
    <row r="43" spans="1:18">
      <c r="A43" s="49" t="s">
        <v>64</v>
      </c>
      <c r="B43" s="50" t="s">
        <v>59</v>
      </c>
      <c r="C43" s="51">
        <v>55956.601620000001</v>
      </c>
      <c r="D43" s="51">
        <v>1E-3</v>
      </c>
      <c r="E43">
        <f t="shared" si="0"/>
        <v>5219.5153603319532</v>
      </c>
      <c r="F43">
        <f t="shared" si="1"/>
        <v>5219.5</v>
      </c>
      <c r="G43">
        <f t="shared" si="6"/>
        <v>1.3921800004027318E-2</v>
      </c>
      <c r="I43">
        <f>G43</f>
        <v>1.3921800004027318E-2</v>
      </c>
      <c r="O43">
        <f t="shared" ca="1" si="5"/>
        <v>1.1140552362140961E-2</v>
      </c>
      <c r="Q43" s="2">
        <f t="shared" si="3"/>
        <v>40938.101620000001</v>
      </c>
    </row>
    <row r="44" spans="1:18">
      <c r="A44" s="51" t="s">
        <v>63</v>
      </c>
      <c r="B44" s="50" t="s">
        <v>48</v>
      </c>
      <c r="C44" s="51">
        <v>56035.906000000003</v>
      </c>
      <c r="D44" s="51">
        <v>6.9999999999999999E-4</v>
      </c>
      <c r="E44">
        <f t="shared" si="0"/>
        <v>5307.0142183859734</v>
      </c>
      <c r="F44">
        <f t="shared" si="1"/>
        <v>5307</v>
      </c>
      <c r="G44">
        <f t="shared" si="6"/>
        <v>1.2886800002888776E-2</v>
      </c>
      <c r="H44" s="10">
        <f>+G44</f>
        <v>1.2886800002888776E-2</v>
      </c>
      <c r="O44">
        <f t="shared" ca="1" si="5"/>
        <v>1.1307648753070094E-2</v>
      </c>
      <c r="Q44" s="2">
        <f t="shared" si="3"/>
        <v>41017.406000000003</v>
      </c>
      <c r="R44" s="48"/>
    </row>
    <row r="45" spans="1:18">
      <c r="A45" s="49" t="s">
        <v>65</v>
      </c>
      <c r="B45" s="50" t="s">
        <v>48</v>
      </c>
      <c r="C45" s="51">
        <v>56069.439599999998</v>
      </c>
      <c r="D45" s="51">
        <v>3.5000000000000001E-3</v>
      </c>
      <c r="E45">
        <f t="shared" si="0"/>
        <v>5344.0128268668641</v>
      </c>
      <c r="F45">
        <f t="shared" si="1"/>
        <v>5344</v>
      </c>
      <c r="G45">
        <f t="shared" si="6"/>
        <v>1.1625599996477831E-2</v>
      </c>
      <c r="H45" s="10">
        <f>+G45</f>
        <v>1.1625599996477831E-2</v>
      </c>
      <c r="O45">
        <f t="shared" ca="1" si="5"/>
        <v>1.1378306655520127E-2</v>
      </c>
      <c r="Q45" s="2">
        <f t="shared" si="3"/>
        <v>41050.939599999998</v>
      </c>
      <c r="R45" s="48"/>
    </row>
    <row r="46" spans="1:18">
      <c r="A46" s="49" t="s">
        <v>64</v>
      </c>
      <c r="B46" s="50" t="s">
        <v>48</v>
      </c>
      <c r="C46" s="51">
        <v>56408.407059999998</v>
      </c>
      <c r="D46" s="51">
        <v>4.0000000000000002E-4</v>
      </c>
      <c r="E46">
        <f t="shared" si="0"/>
        <v>5718.0056084442631</v>
      </c>
      <c r="F46">
        <f t="shared" si="1"/>
        <v>5718</v>
      </c>
      <c r="G46">
        <f t="shared" si="6"/>
        <v>5.0831999978981912E-3</v>
      </c>
      <c r="I46" s="10">
        <f t="shared" ref="I46:I60" si="8">+G46</f>
        <v>5.0831999978981912E-3</v>
      </c>
      <c r="O46">
        <f t="shared" ca="1" si="5"/>
        <v>1.209252437217722E-2</v>
      </c>
      <c r="Q46" s="2">
        <f t="shared" si="3"/>
        <v>41389.907059999998</v>
      </c>
      <c r="R46" s="48"/>
    </row>
    <row r="47" spans="1:18">
      <c r="A47" s="49" t="s">
        <v>64</v>
      </c>
      <c r="B47" s="50" t="s">
        <v>48</v>
      </c>
      <c r="C47" s="51">
        <v>56408.407939999997</v>
      </c>
      <c r="D47" s="51">
        <v>2.9999999999999997E-4</v>
      </c>
      <c r="E47">
        <f t="shared" si="0"/>
        <v>5718.0065793741796</v>
      </c>
      <c r="F47">
        <f t="shared" si="1"/>
        <v>5718</v>
      </c>
      <c r="G47">
        <f t="shared" si="6"/>
        <v>5.9631999974953942E-3</v>
      </c>
      <c r="I47" s="10">
        <f t="shared" si="8"/>
        <v>5.9631999974953942E-3</v>
      </c>
      <c r="O47">
        <f t="shared" ca="1" si="5"/>
        <v>1.209252437217722E-2</v>
      </c>
      <c r="Q47" s="2">
        <f t="shared" si="3"/>
        <v>41389.907939999997</v>
      </c>
      <c r="R47" s="48"/>
    </row>
    <row r="48" spans="1:18">
      <c r="A48" s="49" t="s">
        <v>64</v>
      </c>
      <c r="B48" s="50" t="s">
        <v>48</v>
      </c>
      <c r="C48" s="51">
        <v>56408.408280000003</v>
      </c>
      <c r="D48" s="51">
        <v>2.0000000000000001E-4</v>
      </c>
      <c r="E48">
        <f t="shared" si="0"/>
        <v>5718.0069545061997</v>
      </c>
      <c r="F48">
        <f t="shared" si="1"/>
        <v>5718</v>
      </c>
      <c r="G48">
        <f t="shared" si="6"/>
        <v>6.303200003458187E-3</v>
      </c>
      <c r="I48" s="10">
        <f t="shared" si="8"/>
        <v>6.303200003458187E-3</v>
      </c>
      <c r="O48">
        <f t="shared" ca="1" si="5"/>
        <v>1.209252437217722E-2</v>
      </c>
      <c r="Q48" s="2">
        <f t="shared" si="3"/>
        <v>41389.908280000003</v>
      </c>
      <c r="R48" s="48"/>
    </row>
    <row r="49" spans="1:19">
      <c r="A49" s="49" t="s">
        <v>64</v>
      </c>
      <c r="B49" s="50" t="s">
        <v>48</v>
      </c>
      <c r="C49" s="51">
        <v>56408.408560000003</v>
      </c>
      <c r="D49" s="51">
        <v>2.0000000000000001E-4</v>
      </c>
      <c r="E49">
        <f t="shared" si="0"/>
        <v>5718.007263438446</v>
      </c>
      <c r="F49">
        <f t="shared" si="1"/>
        <v>5718</v>
      </c>
      <c r="G49">
        <f t="shared" si="6"/>
        <v>6.5832000036607496E-3</v>
      </c>
      <c r="I49" s="10">
        <f t="shared" si="8"/>
        <v>6.5832000036607496E-3</v>
      </c>
      <c r="O49">
        <f t="shared" ca="1" si="5"/>
        <v>1.209252437217722E-2</v>
      </c>
      <c r="Q49" s="2">
        <f t="shared" si="3"/>
        <v>41389.908560000003</v>
      </c>
      <c r="R49" s="48"/>
    </row>
    <row r="50" spans="1:19">
      <c r="A50" s="44" t="s">
        <v>72</v>
      </c>
      <c r="B50" s="46"/>
      <c r="C50" s="44">
        <v>56408.413690000001</v>
      </c>
      <c r="D50" s="44">
        <v>4.2000000000000002E-4</v>
      </c>
      <c r="E50">
        <f t="shared" si="0"/>
        <v>5718.0129235185277</v>
      </c>
      <c r="F50">
        <f t="shared" si="1"/>
        <v>5718</v>
      </c>
      <c r="G50">
        <f t="shared" si="6"/>
        <v>1.1713200001395307E-2</v>
      </c>
      <c r="I50" s="10">
        <f t="shared" si="8"/>
        <v>1.1713200001395307E-2</v>
      </c>
      <c r="O50">
        <f t="shared" ca="1" si="5"/>
        <v>1.209252437217722E-2</v>
      </c>
      <c r="Q50" s="2">
        <f t="shared" si="3"/>
        <v>41389.913690000001</v>
      </c>
      <c r="R50" s="48"/>
    </row>
    <row r="51" spans="1:19">
      <c r="A51" s="44" t="s">
        <v>72</v>
      </c>
      <c r="B51" s="46"/>
      <c r="C51" s="44">
        <v>56408.414570000001</v>
      </c>
      <c r="D51" s="44">
        <v>2.5999999999999998E-4</v>
      </c>
      <c r="E51">
        <f t="shared" si="0"/>
        <v>5718.0138944484443</v>
      </c>
      <c r="F51">
        <f t="shared" si="1"/>
        <v>5718</v>
      </c>
      <c r="G51">
        <f t="shared" si="6"/>
        <v>1.259320000099251E-2</v>
      </c>
      <c r="I51" s="10">
        <f t="shared" si="8"/>
        <v>1.259320000099251E-2</v>
      </c>
      <c r="O51">
        <f t="shared" ca="1" si="5"/>
        <v>1.209252437217722E-2</v>
      </c>
      <c r="Q51" s="2">
        <f t="shared" si="3"/>
        <v>41389.914570000001</v>
      </c>
      <c r="R51" s="48"/>
    </row>
    <row r="52" spans="1:19">
      <c r="A52" s="44" t="s">
        <v>72</v>
      </c>
      <c r="B52" s="46"/>
      <c r="C52" s="44">
        <v>56408.41491</v>
      </c>
      <c r="D52" s="44">
        <v>1.9000000000000001E-4</v>
      </c>
      <c r="E52">
        <f t="shared" si="0"/>
        <v>5718.0142695804561</v>
      </c>
      <c r="F52">
        <f t="shared" si="1"/>
        <v>5718</v>
      </c>
      <c r="G52">
        <f t="shared" si="6"/>
        <v>1.2933199999679346E-2</v>
      </c>
      <c r="I52" s="10">
        <f t="shared" si="8"/>
        <v>1.2933199999679346E-2</v>
      </c>
      <c r="O52">
        <f t="shared" ca="1" si="5"/>
        <v>1.209252437217722E-2</v>
      </c>
      <c r="Q52" s="2">
        <f t="shared" si="3"/>
        <v>41389.91491</v>
      </c>
      <c r="R52" s="48"/>
    </row>
    <row r="53" spans="1:19">
      <c r="A53" s="44" t="s">
        <v>72</v>
      </c>
      <c r="B53" s="46"/>
      <c r="C53" s="44">
        <v>56408.41519</v>
      </c>
      <c r="D53" s="44">
        <v>2.3000000000000001E-4</v>
      </c>
      <c r="E53">
        <f t="shared" si="0"/>
        <v>5718.0145785127024</v>
      </c>
      <c r="F53">
        <f t="shared" si="1"/>
        <v>5718</v>
      </c>
      <c r="G53">
        <f t="shared" si="6"/>
        <v>1.3213199999881908E-2</v>
      </c>
      <c r="I53" s="10">
        <f t="shared" si="8"/>
        <v>1.3213199999881908E-2</v>
      </c>
      <c r="O53">
        <f t="shared" ca="1" si="5"/>
        <v>1.209252437217722E-2</v>
      </c>
      <c r="Q53" s="2">
        <f t="shared" si="3"/>
        <v>41389.91519</v>
      </c>
      <c r="R53" s="48"/>
    </row>
    <row r="54" spans="1:19">
      <c r="A54" s="58" t="s">
        <v>71</v>
      </c>
      <c r="B54" s="59" t="s">
        <v>48</v>
      </c>
      <c r="C54" s="58">
        <v>56730.621899999998</v>
      </c>
      <c r="D54" s="58">
        <v>1.17E-2</v>
      </c>
      <c r="E54">
        <f t="shared" si="0"/>
        <v>6073.5147309928316</v>
      </c>
      <c r="F54">
        <f t="shared" si="1"/>
        <v>6073.5</v>
      </c>
      <c r="G54">
        <f t="shared" si="6"/>
        <v>1.3351399997191038E-2</v>
      </c>
      <c r="I54" s="10">
        <f t="shared" si="8"/>
        <v>1.3351399997191038E-2</v>
      </c>
      <c r="O54">
        <f t="shared" ca="1" si="5"/>
        <v>1.2771413137609298E-2</v>
      </c>
      <c r="Q54" s="2">
        <f t="shared" si="3"/>
        <v>41712.121899999998</v>
      </c>
      <c r="R54" s="48"/>
    </row>
    <row r="55" spans="1:19">
      <c r="A55" s="58" t="s">
        <v>71</v>
      </c>
      <c r="B55" s="59" t="s">
        <v>48</v>
      </c>
      <c r="C55" s="58">
        <v>56736.513400000003</v>
      </c>
      <c r="D55" s="58">
        <v>3.7000000000000002E-3</v>
      </c>
      <c r="E55">
        <f t="shared" si="0"/>
        <v>6080.0149964539032</v>
      </c>
      <c r="F55">
        <f t="shared" si="1"/>
        <v>6080</v>
      </c>
      <c r="G55">
        <f t="shared" si="6"/>
        <v>1.3592000002972782E-2</v>
      </c>
      <c r="I55" s="10">
        <f t="shared" si="8"/>
        <v>1.3592000002972782E-2</v>
      </c>
      <c r="O55">
        <f t="shared" ca="1" si="5"/>
        <v>1.2783826012364033E-2</v>
      </c>
      <c r="Q55" s="2">
        <f t="shared" si="3"/>
        <v>41718.013400000003</v>
      </c>
      <c r="R55" s="48"/>
    </row>
    <row r="56" spans="1:19">
      <c r="A56" s="44" t="s">
        <v>73</v>
      </c>
      <c r="B56" s="46" t="s">
        <v>48</v>
      </c>
      <c r="C56" s="60">
        <v>56765.51584</v>
      </c>
      <c r="D56" s="44">
        <v>5.9999999999999995E-4</v>
      </c>
      <c r="E56">
        <f t="shared" si="0"/>
        <v>6112.0142426592183</v>
      </c>
      <c r="F56">
        <f t="shared" si="1"/>
        <v>6112</v>
      </c>
      <c r="G56">
        <f t="shared" si="6"/>
        <v>1.2908800003060605E-2</v>
      </c>
      <c r="I56" s="10">
        <f t="shared" si="8"/>
        <v>1.2908800003060605E-2</v>
      </c>
      <c r="O56">
        <f t="shared" ca="1" si="5"/>
        <v>1.2844935549618115E-2</v>
      </c>
      <c r="Q56" s="2">
        <f t="shared" si="3"/>
        <v>41747.01584</v>
      </c>
      <c r="R56" s="48"/>
    </row>
    <row r="57" spans="1:19">
      <c r="A57" s="44" t="s">
        <v>73</v>
      </c>
      <c r="B57" s="46" t="s">
        <v>48</v>
      </c>
      <c r="C57" s="60">
        <v>56765.516089999997</v>
      </c>
      <c r="D57" s="44">
        <v>4.0000000000000002E-4</v>
      </c>
      <c r="E57">
        <f t="shared" si="0"/>
        <v>6112.0145184915782</v>
      </c>
      <c r="F57">
        <f t="shared" si="1"/>
        <v>6112</v>
      </c>
      <c r="G57">
        <f t="shared" si="6"/>
        <v>1.3158800000383053E-2</v>
      </c>
      <c r="I57" s="10">
        <f t="shared" si="8"/>
        <v>1.3158800000383053E-2</v>
      </c>
      <c r="O57">
        <f t="shared" ca="1" si="5"/>
        <v>1.2844935549618115E-2</v>
      </c>
      <c r="Q57" s="2">
        <f t="shared" si="3"/>
        <v>41747.016089999997</v>
      </c>
      <c r="R57" s="48"/>
    </row>
    <row r="58" spans="1:19">
      <c r="A58" s="44" t="s">
        <v>73</v>
      </c>
      <c r="B58" s="46" t="s">
        <v>48</v>
      </c>
      <c r="C58" s="60">
        <v>56765.518369999998</v>
      </c>
      <c r="D58" s="44">
        <v>2.9999999999999997E-4</v>
      </c>
      <c r="E58">
        <f t="shared" si="0"/>
        <v>6112.0170340827272</v>
      </c>
      <c r="F58">
        <f t="shared" si="1"/>
        <v>6112</v>
      </c>
      <c r="G58">
        <f t="shared" si="6"/>
        <v>1.5438800000993069E-2</v>
      </c>
      <c r="I58" s="10">
        <f t="shared" si="8"/>
        <v>1.5438800000993069E-2</v>
      </c>
      <c r="O58">
        <f t="shared" ca="1" si="5"/>
        <v>1.2844935549618115E-2</v>
      </c>
      <c r="Q58" s="2">
        <f t="shared" si="3"/>
        <v>41747.018369999998</v>
      </c>
      <c r="R58" s="48"/>
    </row>
    <row r="59" spans="1:19">
      <c r="A59" s="44" t="s">
        <v>73</v>
      </c>
      <c r="B59" s="46" t="s">
        <v>48</v>
      </c>
      <c r="C59" s="60">
        <v>56765.518689999997</v>
      </c>
      <c r="D59" s="44">
        <v>4.0000000000000002E-4</v>
      </c>
      <c r="E59" s="52">
        <f t="shared" si="0"/>
        <v>6112.0173871481502</v>
      </c>
      <c r="F59" s="52">
        <f t="shared" si="1"/>
        <v>6112</v>
      </c>
      <c r="G59" s="52">
        <f t="shared" si="6"/>
        <v>1.5758800000185147E-2</v>
      </c>
      <c r="H59" s="52"/>
      <c r="I59" s="51">
        <f t="shared" si="8"/>
        <v>1.5758800000185147E-2</v>
      </c>
      <c r="J59" s="52"/>
      <c r="K59" s="52"/>
      <c r="L59" s="52"/>
      <c r="M59" s="52"/>
      <c r="N59" s="52"/>
      <c r="O59" s="52">
        <f t="shared" ca="1" si="5"/>
        <v>1.2844935549618115E-2</v>
      </c>
      <c r="P59" s="52"/>
      <c r="Q59" s="61">
        <f t="shared" si="3"/>
        <v>41747.018689999997</v>
      </c>
      <c r="R59" s="52"/>
      <c r="S59" s="52"/>
    </row>
    <row r="60" spans="1:19">
      <c r="A60" s="52" t="s">
        <v>68</v>
      </c>
      <c r="B60" s="50" t="s">
        <v>48</v>
      </c>
      <c r="C60" s="51">
        <v>56798.141499999998</v>
      </c>
      <c r="D60" s="51"/>
      <c r="E60" s="52">
        <f t="shared" si="0"/>
        <v>6148.0110941982939</v>
      </c>
      <c r="F60" s="52">
        <f t="shared" si="1"/>
        <v>6148</v>
      </c>
      <c r="G60" s="52">
        <f t="shared" si="6"/>
        <v>1.0055200000351761E-2</v>
      </c>
      <c r="H60" s="52"/>
      <c r="I60" s="52">
        <f t="shared" si="8"/>
        <v>1.0055200000351761E-2</v>
      </c>
      <c r="J60" s="52"/>
      <c r="K60" s="52"/>
      <c r="L60" s="52"/>
      <c r="M60" s="52"/>
      <c r="N60" s="52"/>
      <c r="O60" s="52">
        <f t="shared" ca="1" si="5"/>
        <v>1.2913683779028958E-2</v>
      </c>
      <c r="P60" s="52"/>
      <c r="Q60" s="61">
        <f t="shared" si="3"/>
        <v>41779.641499999998</v>
      </c>
      <c r="R60" s="52"/>
      <c r="S60" s="52"/>
    </row>
    <row r="61" spans="1:19">
      <c r="A61" s="52" t="s">
        <v>68</v>
      </c>
      <c r="B61" s="50" t="s">
        <v>59</v>
      </c>
      <c r="C61" s="51">
        <v>56803.131699999998</v>
      </c>
      <c r="D61" s="51"/>
      <c r="E61" s="52">
        <f t="shared" si="0"/>
        <v>6153.5169288250972</v>
      </c>
      <c r="F61" s="52">
        <f t="shared" si="1"/>
        <v>6153.5</v>
      </c>
      <c r="G61" s="52">
        <f t="shared" si="6"/>
        <v>1.5343399994890206E-2</v>
      </c>
      <c r="H61" s="52"/>
      <c r="I61" s="52"/>
      <c r="J61" s="52"/>
      <c r="K61" s="52"/>
      <c r="L61" s="52"/>
      <c r="M61" s="52"/>
      <c r="N61" s="52">
        <f>G61</f>
        <v>1.5343399994890206E-2</v>
      </c>
      <c r="O61" s="52">
        <f t="shared" ca="1" si="5"/>
        <v>1.2924186980744504E-2</v>
      </c>
      <c r="P61" s="52"/>
      <c r="Q61" s="61">
        <f t="shared" si="3"/>
        <v>41784.631699999998</v>
      </c>
      <c r="R61" s="52"/>
      <c r="S61" s="52"/>
    </row>
    <row r="62" spans="1:19">
      <c r="A62" s="52" t="s">
        <v>68</v>
      </c>
      <c r="B62" s="50" t="s">
        <v>48</v>
      </c>
      <c r="C62" s="51">
        <v>56807.2091</v>
      </c>
      <c r="D62" s="51"/>
      <c r="E62" s="52">
        <f t="shared" si="0"/>
        <v>6158.0156443289525</v>
      </c>
      <c r="F62" s="52">
        <f t="shared" si="1"/>
        <v>6158</v>
      </c>
      <c r="G62" s="52">
        <f t="shared" si="6"/>
        <v>1.4179199999489356E-2</v>
      </c>
      <c r="H62" s="52"/>
      <c r="I62" s="52"/>
      <c r="J62" s="52"/>
      <c r="K62" s="52"/>
      <c r="L62" s="52"/>
      <c r="M62" s="52"/>
      <c r="N62" s="52">
        <f>G62</f>
        <v>1.4179199999489356E-2</v>
      </c>
      <c r="O62" s="52">
        <f t="shared" ca="1" si="5"/>
        <v>1.2932780509420859E-2</v>
      </c>
      <c r="P62" s="52"/>
      <c r="Q62" s="61">
        <f t="shared" si="3"/>
        <v>41788.7091</v>
      </c>
      <c r="R62" s="52"/>
      <c r="S62" s="52"/>
    </row>
    <row r="63" spans="1:19">
      <c r="A63" s="52" t="s">
        <v>68</v>
      </c>
      <c r="B63" s="50" t="s">
        <v>59</v>
      </c>
      <c r="C63" s="51">
        <v>56972.258099999999</v>
      </c>
      <c r="D63" s="51"/>
      <c r="E63" s="52">
        <f t="shared" si="0"/>
        <v>6340.1190669010421</v>
      </c>
      <c r="F63" s="52">
        <f t="shared" si="1"/>
        <v>6340</v>
      </c>
      <c r="G63" s="52"/>
      <c r="H63" s="52"/>
      <c r="I63" s="52"/>
      <c r="J63" s="52"/>
      <c r="K63" s="52"/>
      <c r="L63" s="52"/>
      <c r="M63" s="52"/>
      <c r="N63" s="52"/>
      <c r="O63" s="52">
        <f t="shared" ca="1" si="5"/>
        <v>1.3280341002553455E-2</v>
      </c>
      <c r="P63" s="52"/>
      <c r="Q63" s="61">
        <f t="shared" si="3"/>
        <v>41953.758099999999</v>
      </c>
      <c r="R63" s="52">
        <f>+C63-(C$7+F63*C$8)</f>
        <v>0.10791600000084145</v>
      </c>
      <c r="S63" s="52"/>
    </row>
    <row r="64" spans="1:19">
      <c r="A64" s="52"/>
      <c r="B64" s="52"/>
      <c r="C64" s="51"/>
      <c r="D64" s="51"/>
      <c r="R64" s="48"/>
    </row>
    <row r="65" spans="1:18">
      <c r="A65" s="52"/>
      <c r="B65" s="52"/>
      <c r="C65" s="51"/>
      <c r="D65" s="51"/>
      <c r="R65" s="48"/>
    </row>
    <row r="66" spans="1:18">
      <c r="A66" s="52"/>
      <c r="B66" s="52"/>
      <c r="C66" s="51"/>
      <c r="D66" s="51"/>
    </row>
    <row r="67" spans="1:18">
      <c r="A67" s="52"/>
      <c r="B67" s="52"/>
      <c r="C67" s="51"/>
      <c r="D67" s="51"/>
    </row>
    <row r="68" spans="1:18">
      <c r="A68" s="52"/>
      <c r="B68" s="52"/>
      <c r="C68" s="51"/>
      <c r="D68" s="51"/>
    </row>
    <row r="69" spans="1:18">
      <c r="A69" s="52"/>
      <c r="B69" s="52"/>
      <c r="C69" s="51"/>
      <c r="D69" s="51"/>
    </row>
    <row r="70" spans="1:18">
      <c r="A70" s="52"/>
      <c r="B70" s="52"/>
      <c r="C70" s="51"/>
      <c r="D70" s="51"/>
    </row>
    <row r="71" spans="1:18">
      <c r="A71" s="52"/>
      <c r="B71" s="52"/>
      <c r="C71" s="51"/>
      <c r="D71" s="51"/>
    </row>
    <row r="72" spans="1:18">
      <c r="A72" s="52"/>
      <c r="B72" s="52"/>
      <c r="C72" s="51"/>
      <c r="D72" s="51"/>
    </row>
    <row r="73" spans="1:18">
      <c r="A73" s="52"/>
      <c r="B73" s="52"/>
      <c r="C73" s="51"/>
      <c r="D73" s="51"/>
    </row>
    <row r="74" spans="1:18">
      <c r="A74" s="52"/>
      <c r="B74" s="52"/>
      <c r="C74" s="51"/>
      <c r="D74" s="51"/>
    </row>
    <row r="75" spans="1:18">
      <c r="A75" s="52"/>
      <c r="B75" s="52"/>
      <c r="C75" s="51"/>
      <c r="D75" s="51"/>
    </row>
    <row r="76" spans="1:18">
      <c r="A76" s="52"/>
      <c r="B76" s="52"/>
      <c r="C76" s="51"/>
      <c r="D76" s="51"/>
    </row>
    <row r="77" spans="1:18">
      <c r="A77" s="52"/>
      <c r="B77" s="52"/>
      <c r="C77" s="51"/>
      <c r="D77" s="51"/>
    </row>
    <row r="78" spans="1:18">
      <c r="A78" s="52"/>
      <c r="B78" s="52"/>
      <c r="C78" s="51"/>
      <c r="D78" s="51"/>
    </row>
    <row r="79" spans="1:18">
      <c r="A79" s="52"/>
      <c r="B79" s="52"/>
      <c r="C79" s="51"/>
      <c r="D79" s="51"/>
    </row>
    <row r="80" spans="1:18">
      <c r="A80" s="52"/>
      <c r="B80" s="52"/>
      <c r="C80" s="51"/>
      <c r="D80" s="51"/>
    </row>
    <row r="81" spans="1:4">
      <c r="A81" s="52"/>
      <c r="B81" s="52"/>
      <c r="C81" s="51"/>
      <c r="D81" s="51"/>
    </row>
    <row r="82" spans="1:4">
      <c r="A82" s="52"/>
      <c r="B82" s="52"/>
      <c r="C82" s="51"/>
      <c r="D82" s="51"/>
    </row>
    <row r="83" spans="1:4">
      <c r="A83" s="52"/>
      <c r="B83" s="52"/>
      <c r="C83" s="51"/>
      <c r="D83" s="51"/>
    </row>
    <row r="84" spans="1:4">
      <c r="A84" s="52"/>
      <c r="B84" s="52"/>
      <c r="C84" s="51"/>
      <c r="D84" s="51"/>
    </row>
    <row r="85" spans="1:4">
      <c r="A85" s="52"/>
      <c r="B85" s="52"/>
      <c r="C85" s="51"/>
      <c r="D85" s="51"/>
    </row>
    <row r="86" spans="1:4">
      <c r="A86" s="52"/>
      <c r="B86" s="52"/>
      <c r="C86" s="51"/>
      <c r="D86" s="51"/>
    </row>
    <row r="87" spans="1:4">
      <c r="A87" s="52"/>
      <c r="B87" s="52"/>
      <c r="C87" s="51"/>
      <c r="D87" s="51"/>
    </row>
    <row r="88" spans="1:4">
      <c r="A88" s="52"/>
      <c r="B88" s="52"/>
      <c r="C88" s="51"/>
      <c r="D88" s="51"/>
    </row>
    <row r="89" spans="1:4">
      <c r="A89" s="52"/>
      <c r="B89" s="52"/>
      <c r="C89" s="51"/>
      <c r="D89" s="51"/>
    </row>
    <row r="90" spans="1:4">
      <c r="A90" s="52"/>
      <c r="B90" s="52"/>
      <c r="C90" s="51"/>
      <c r="D90" s="51"/>
    </row>
    <row r="91" spans="1:4">
      <c r="A91" s="52"/>
      <c r="B91" s="52"/>
      <c r="C91" s="51"/>
      <c r="D91" s="51"/>
    </row>
    <row r="92" spans="1:4">
      <c r="A92" s="52"/>
      <c r="B92" s="52"/>
      <c r="C92" s="51"/>
      <c r="D92" s="51"/>
    </row>
    <row r="93" spans="1:4">
      <c r="A93" s="52"/>
      <c r="B93" s="52"/>
      <c r="C93" s="51"/>
      <c r="D93" s="51"/>
    </row>
    <row r="94" spans="1:4">
      <c r="A94" s="52"/>
      <c r="B94" s="52"/>
      <c r="C94" s="51"/>
      <c r="D94" s="51"/>
    </row>
    <row r="95" spans="1:4">
      <c r="A95" s="52"/>
      <c r="B95" s="52"/>
      <c r="C95" s="51"/>
      <c r="D95" s="51"/>
    </row>
    <row r="96" spans="1:4">
      <c r="A96" s="52"/>
      <c r="B96" s="52"/>
      <c r="C96" s="51"/>
      <c r="D96" s="51"/>
    </row>
    <row r="97" spans="1:4">
      <c r="A97" s="52"/>
      <c r="B97" s="52"/>
      <c r="C97" s="51"/>
      <c r="D97" s="51"/>
    </row>
    <row r="98" spans="1:4">
      <c r="A98" s="52"/>
      <c r="B98" s="52"/>
      <c r="C98" s="51"/>
      <c r="D98" s="51"/>
    </row>
    <row r="99" spans="1:4">
      <c r="A99" s="52"/>
      <c r="B99" s="52"/>
      <c r="C99" s="51"/>
      <c r="D99" s="51"/>
    </row>
    <row r="100" spans="1:4">
      <c r="A100" s="52"/>
      <c r="B100" s="52"/>
      <c r="C100" s="51"/>
      <c r="D100" s="51"/>
    </row>
    <row r="101" spans="1:4">
      <c r="A101" s="52"/>
      <c r="B101" s="52"/>
      <c r="C101" s="51"/>
      <c r="D101" s="51"/>
    </row>
    <row r="102" spans="1:4">
      <c r="A102" s="52"/>
      <c r="B102" s="52"/>
      <c r="C102" s="51"/>
      <c r="D102" s="51"/>
    </row>
    <row r="103" spans="1:4">
      <c r="A103" s="52"/>
      <c r="B103" s="52"/>
      <c r="C103" s="51"/>
      <c r="D103" s="51"/>
    </row>
    <row r="104" spans="1:4">
      <c r="A104" s="52"/>
      <c r="B104" s="52"/>
      <c r="C104" s="51"/>
      <c r="D104" s="51"/>
    </row>
    <row r="105" spans="1:4">
      <c r="A105" s="52"/>
      <c r="B105" s="52"/>
      <c r="C105" s="51"/>
      <c r="D105" s="51"/>
    </row>
    <row r="106" spans="1:4">
      <c r="A106" s="52"/>
      <c r="B106" s="52"/>
      <c r="C106" s="51"/>
      <c r="D106" s="51"/>
    </row>
    <row r="107" spans="1:4">
      <c r="A107" s="52"/>
      <c r="B107" s="52"/>
      <c r="C107" s="51"/>
      <c r="D107" s="51"/>
    </row>
    <row r="108" spans="1:4">
      <c r="A108" s="52"/>
      <c r="B108" s="52"/>
      <c r="C108" s="51"/>
      <c r="D108" s="51"/>
    </row>
    <row r="109" spans="1:4">
      <c r="A109" s="52"/>
      <c r="B109" s="52"/>
      <c r="C109" s="51"/>
      <c r="D109" s="51"/>
    </row>
    <row r="110" spans="1:4">
      <c r="A110" s="52"/>
      <c r="B110" s="52"/>
      <c r="C110" s="51"/>
      <c r="D110" s="51"/>
    </row>
    <row r="111" spans="1:4">
      <c r="A111" s="52"/>
      <c r="B111" s="52"/>
      <c r="C111" s="51"/>
      <c r="D111" s="51"/>
    </row>
    <row r="112" spans="1:4">
      <c r="A112" s="52"/>
      <c r="B112" s="52"/>
      <c r="C112" s="51"/>
      <c r="D112" s="51"/>
    </row>
    <row r="113" spans="1:4">
      <c r="A113" s="52"/>
      <c r="B113" s="52"/>
      <c r="C113" s="51"/>
      <c r="D113" s="51"/>
    </row>
    <row r="114" spans="1:4">
      <c r="A114" s="52"/>
      <c r="B114" s="52"/>
      <c r="C114" s="51"/>
      <c r="D114" s="51"/>
    </row>
    <row r="115" spans="1:4">
      <c r="A115" s="52"/>
      <c r="B115" s="52"/>
      <c r="C115" s="51"/>
      <c r="D115" s="51"/>
    </row>
    <row r="116" spans="1:4">
      <c r="A116" s="52"/>
      <c r="B116" s="52"/>
      <c r="C116" s="51"/>
      <c r="D116" s="51"/>
    </row>
    <row r="117" spans="1:4">
      <c r="A117" s="52"/>
      <c r="B117" s="52"/>
      <c r="C117" s="51"/>
      <c r="D117" s="51"/>
    </row>
    <row r="118" spans="1:4">
      <c r="A118" s="52"/>
      <c r="B118" s="52"/>
      <c r="C118" s="51"/>
      <c r="D118" s="51"/>
    </row>
    <row r="119" spans="1:4">
      <c r="A119" s="52"/>
      <c r="B119" s="52"/>
      <c r="C119" s="51"/>
      <c r="D119" s="51"/>
    </row>
    <row r="120" spans="1:4">
      <c r="A120" s="52"/>
      <c r="B120" s="52"/>
      <c r="C120" s="51"/>
      <c r="D120" s="51"/>
    </row>
    <row r="121" spans="1:4">
      <c r="A121" s="52"/>
      <c r="B121" s="52"/>
      <c r="C121" s="51"/>
      <c r="D121" s="51"/>
    </row>
    <row r="122" spans="1:4">
      <c r="A122" s="52"/>
      <c r="B122" s="52"/>
      <c r="C122" s="51"/>
      <c r="D122" s="51"/>
    </row>
    <row r="123" spans="1:4">
      <c r="A123" s="52"/>
      <c r="B123" s="52"/>
      <c r="C123" s="51"/>
      <c r="D123" s="51"/>
    </row>
    <row r="124" spans="1:4">
      <c r="A124" s="52"/>
      <c r="B124" s="52"/>
      <c r="C124" s="51"/>
      <c r="D124" s="51"/>
    </row>
    <row r="125" spans="1:4">
      <c r="A125" s="52"/>
      <c r="B125" s="52"/>
      <c r="C125" s="51"/>
      <c r="D125" s="51"/>
    </row>
    <row r="126" spans="1:4">
      <c r="A126" s="52"/>
      <c r="B126" s="52"/>
      <c r="C126" s="51"/>
      <c r="D126" s="51"/>
    </row>
    <row r="127" spans="1:4">
      <c r="A127" s="52"/>
      <c r="B127" s="52"/>
      <c r="C127" s="51"/>
      <c r="D127" s="51"/>
    </row>
    <row r="128" spans="1:4">
      <c r="A128" s="52"/>
      <c r="B128" s="52"/>
      <c r="C128" s="51"/>
      <c r="D128" s="51"/>
    </row>
    <row r="129" spans="1:4">
      <c r="A129" s="52"/>
      <c r="B129" s="52"/>
      <c r="C129" s="51"/>
      <c r="D129" s="51"/>
    </row>
    <row r="130" spans="1:4">
      <c r="A130" s="52"/>
      <c r="B130" s="52"/>
      <c r="C130" s="51"/>
      <c r="D130" s="51"/>
    </row>
    <row r="131" spans="1:4">
      <c r="A131" s="52"/>
      <c r="B131" s="52"/>
      <c r="C131" s="51"/>
      <c r="D131" s="51"/>
    </row>
    <row r="132" spans="1:4">
      <c r="A132" s="52"/>
      <c r="B132" s="52"/>
      <c r="C132" s="51"/>
      <c r="D132" s="51"/>
    </row>
    <row r="133" spans="1:4">
      <c r="A133" s="52"/>
      <c r="B133" s="52"/>
      <c r="C133" s="51"/>
      <c r="D133" s="51"/>
    </row>
    <row r="134" spans="1:4">
      <c r="A134" s="52"/>
      <c r="B134" s="52"/>
      <c r="C134" s="51"/>
      <c r="D134" s="51"/>
    </row>
    <row r="135" spans="1:4">
      <c r="A135" s="52"/>
      <c r="B135" s="52"/>
      <c r="C135" s="51"/>
      <c r="D135" s="51"/>
    </row>
    <row r="136" spans="1:4">
      <c r="A136" s="52"/>
      <c r="B136" s="52"/>
      <c r="C136" s="51"/>
      <c r="D136" s="51"/>
    </row>
    <row r="137" spans="1:4">
      <c r="A137" s="52"/>
      <c r="B137" s="52"/>
      <c r="C137" s="51"/>
      <c r="D137" s="51"/>
    </row>
    <row r="138" spans="1:4">
      <c r="A138" s="52"/>
      <c r="B138" s="52"/>
      <c r="C138" s="51"/>
      <c r="D138" s="51"/>
    </row>
    <row r="139" spans="1:4">
      <c r="A139" s="52"/>
      <c r="B139" s="52"/>
      <c r="C139" s="51"/>
      <c r="D139" s="51"/>
    </row>
    <row r="140" spans="1:4">
      <c r="A140" s="52"/>
      <c r="B140" s="52"/>
      <c r="C140" s="51"/>
      <c r="D140" s="51"/>
    </row>
    <row r="141" spans="1:4">
      <c r="A141" s="52"/>
      <c r="B141" s="52"/>
      <c r="C141" s="51"/>
      <c r="D141" s="51"/>
    </row>
    <row r="142" spans="1:4">
      <c r="A142" s="52"/>
      <c r="B142" s="52"/>
      <c r="C142" s="51"/>
      <c r="D142" s="51"/>
    </row>
    <row r="143" spans="1:4">
      <c r="A143" s="52"/>
      <c r="B143" s="52"/>
      <c r="C143" s="51"/>
      <c r="D143" s="51"/>
    </row>
    <row r="144" spans="1:4">
      <c r="A144" s="52"/>
      <c r="B144" s="52"/>
      <c r="C144" s="51"/>
      <c r="D144" s="51"/>
    </row>
    <row r="145" spans="1:4">
      <c r="A145" s="52"/>
      <c r="B145" s="52"/>
      <c r="C145" s="51"/>
      <c r="D145" s="51"/>
    </row>
    <row r="146" spans="1:4">
      <c r="A146" s="52"/>
      <c r="B146" s="52"/>
      <c r="C146" s="51"/>
      <c r="D146" s="51"/>
    </row>
    <row r="147" spans="1:4">
      <c r="A147" s="52"/>
      <c r="B147" s="52"/>
      <c r="C147" s="51"/>
      <c r="D147" s="51"/>
    </row>
    <row r="148" spans="1:4">
      <c r="A148" s="52"/>
      <c r="B148" s="52"/>
      <c r="C148" s="51"/>
      <c r="D148" s="51"/>
    </row>
    <row r="149" spans="1:4">
      <c r="A149" s="52"/>
      <c r="B149" s="52"/>
      <c r="C149" s="51"/>
      <c r="D149" s="51"/>
    </row>
    <row r="150" spans="1:4">
      <c r="A150" s="52"/>
      <c r="B150" s="52"/>
      <c r="C150" s="51"/>
      <c r="D150" s="51"/>
    </row>
    <row r="151" spans="1:4">
      <c r="A151" s="52"/>
      <c r="B151" s="52"/>
      <c r="C151" s="51"/>
      <c r="D151" s="51"/>
    </row>
    <row r="152" spans="1:4">
      <c r="A152" s="52"/>
      <c r="B152" s="52"/>
      <c r="C152" s="51"/>
      <c r="D152" s="51"/>
    </row>
    <row r="153" spans="1:4">
      <c r="A153" s="52"/>
      <c r="B153" s="52"/>
      <c r="C153" s="51"/>
      <c r="D153" s="51"/>
    </row>
    <row r="154" spans="1:4">
      <c r="A154" s="52"/>
      <c r="B154" s="52"/>
      <c r="C154" s="51"/>
      <c r="D154" s="51"/>
    </row>
    <row r="155" spans="1:4">
      <c r="A155" s="52"/>
      <c r="B155" s="52"/>
      <c r="C155" s="51"/>
      <c r="D155" s="51"/>
    </row>
    <row r="156" spans="1:4">
      <c r="A156" s="52"/>
      <c r="B156" s="52"/>
      <c r="C156" s="51"/>
      <c r="D156" s="51"/>
    </row>
    <row r="157" spans="1:4">
      <c r="A157" s="52"/>
      <c r="B157" s="52"/>
      <c r="C157" s="51"/>
      <c r="D157" s="51"/>
    </row>
    <row r="158" spans="1:4">
      <c r="A158" s="52"/>
      <c r="B158" s="52"/>
      <c r="C158" s="51"/>
      <c r="D158" s="51"/>
    </row>
    <row r="159" spans="1:4">
      <c r="A159" s="52"/>
      <c r="B159" s="52"/>
      <c r="C159" s="51"/>
      <c r="D159" s="51"/>
    </row>
    <row r="160" spans="1:4">
      <c r="A160" s="52"/>
      <c r="B160" s="52"/>
      <c r="C160" s="51"/>
      <c r="D160" s="51"/>
    </row>
    <row r="161" spans="1:4">
      <c r="A161" s="52"/>
      <c r="B161" s="52"/>
      <c r="C161" s="51"/>
      <c r="D161" s="51"/>
    </row>
    <row r="162" spans="1:4">
      <c r="A162" s="52"/>
      <c r="B162" s="52"/>
      <c r="C162" s="51"/>
      <c r="D162" s="51"/>
    </row>
    <row r="163" spans="1:4">
      <c r="A163" s="52"/>
      <c r="B163" s="52"/>
      <c r="C163" s="51"/>
      <c r="D163" s="51"/>
    </row>
    <row r="164" spans="1:4">
      <c r="A164" s="52"/>
      <c r="B164" s="52"/>
      <c r="C164" s="51"/>
      <c r="D164" s="51"/>
    </row>
    <row r="165" spans="1:4">
      <c r="A165" s="52"/>
      <c r="B165" s="52"/>
      <c r="C165" s="51"/>
      <c r="D165" s="51"/>
    </row>
    <row r="166" spans="1:4">
      <c r="A166" s="52"/>
      <c r="B166" s="52"/>
      <c r="C166" s="51"/>
      <c r="D166" s="51"/>
    </row>
    <row r="167" spans="1:4">
      <c r="A167" s="52"/>
      <c r="B167" s="52"/>
      <c r="C167" s="51"/>
      <c r="D167" s="51"/>
    </row>
    <row r="168" spans="1:4">
      <c r="A168" s="52"/>
      <c r="B168" s="52"/>
      <c r="C168" s="51"/>
      <c r="D168" s="51"/>
    </row>
    <row r="169" spans="1:4">
      <c r="A169" s="52"/>
      <c r="B169" s="52"/>
      <c r="C169" s="51"/>
      <c r="D169" s="51"/>
    </row>
    <row r="170" spans="1:4">
      <c r="A170" s="52"/>
      <c r="B170" s="52"/>
      <c r="C170" s="51"/>
      <c r="D170" s="51"/>
    </row>
    <row r="171" spans="1:4">
      <c r="A171" s="52"/>
      <c r="B171" s="52"/>
      <c r="C171" s="51"/>
      <c r="D171" s="51"/>
    </row>
    <row r="172" spans="1:4">
      <c r="A172" s="52"/>
      <c r="B172" s="52"/>
      <c r="C172" s="51"/>
      <c r="D172" s="51"/>
    </row>
    <row r="173" spans="1:4">
      <c r="A173" s="52"/>
      <c r="B173" s="52"/>
      <c r="C173" s="51"/>
      <c r="D173" s="51"/>
    </row>
    <row r="174" spans="1:4">
      <c r="A174" s="52"/>
      <c r="B174" s="52"/>
      <c r="C174" s="51"/>
      <c r="D174" s="51"/>
    </row>
    <row r="175" spans="1:4">
      <c r="A175" s="52"/>
      <c r="B175" s="52"/>
      <c r="C175" s="51"/>
      <c r="D175" s="51"/>
    </row>
    <row r="176" spans="1:4">
      <c r="A176" s="52"/>
      <c r="B176" s="52"/>
      <c r="C176" s="51"/>
      <c r="D176" s="51"/>
    </row>
    <row r="177" spans="1:4">
      <c r="A177" s="52"/>
      <c r="B177" s="52"/>
      <c r="C177" s="51"/>
      <c r="D177" s="51"/>
    </row>
    <row r="178" spans="1:4">
      <c r="A178" s="52"/>
      <c r="B178" s="52"/>
      <c r="C178" s="51"/>
      <c r="D178" s="51"/>
    </row>
    <row r="179" spans="1:4">
      <c r="A179" s="52"/>
      <c r="B179" s="52"/>
      <c r="C179" s="51"/>
      <c r="D179" s="51"/>
    </row>
    <row r="180" spans="1:4">
      <c r="A180" s="52"/>
      <c r="B180" s="52"/>
      <c r="C180" s="51"/>
      <c r="D180" s="51"/>
    </row>
    <row r="181" spans="1:4">
      <c r="A181" s="52"/>
      <c r="B181" s="52"/>
      <c r="C181" s="51"/>
      <c r="D181" s="51"/>
    </row>
    <row r="182" spans="1:4">
      <c r="A182" s="52"/>
      <c r="B182" s="52"/>
      <c r="C182" s="51"/>
      <c r="D182" s="51"/>
    </row>
    <row r="183" spans="1:4">
      <c r="A183" s="52"/>
      <c r="B183" s="52"/>
      <c r="C183" s="51"/>
      <c r="D183" s="51"/>
    </row>
    <row r="184" spans="1:4">
      <c r="A184" s="52"/>
      <c r="B184" s="52"/>
      <c r="C184" s="51"/>
      <c r="D184" s="51"/>
    </row>
    <row r="185" spans="1:4">
      <c r="A185" s="52"/>
      <c r="B185" s="52"/>
      <c r="C185" s="51"/>
      <c r="D185" s="51"/>
    </row>
    <row r="186" spans="1:4">
      <c r="A186" s="52"/>
      <c r="B186" s="52"/>
      <c r="C186" s="51"/>
      <c r="D186" s="51"/>
    </row>
    <row r="187" spans="1:4">
      <c r="A187" s="52"/>
      <c r="B187" s="52"/>
      <c r="C187" s="51"/>
      <c r="D187" s="51"/>
    </row>
    <row r="188" spans="1:4">
      <c r="A188" s="52"/>
      <c r="B188" s="52"/>
      <c r="C188" s="51"/>
      <c r="D188" s="51"/>
    </row>
    <row r="189" spans="1:4">
      <c r="A189" s="52"/>
      <c r="B189" s="52"/>
      <c r="C189" s="51"/>
      <c r="D189" s="51"/>
    </row>
    <row r="190" spans="1:4">
      <c r="A190" s="52"/>
      <c r="B190" s="52"/>
      <c r="C190" s="51"/>
      <c r="D190" s="51"/>
    </row>
    <row r="191" spans="1:4">
      <c r="A191" s="52"/>
      <c r="B191" s="52"/>
      <c r="C191" s="51"/>
      <c r="D191" s="51"/>
    </row>
    <row r="192" spans="1:4">
      <c r="A192" s="52"/>
      <c r="B192" s="52"/>
      <c r="C192" s="51"/>
      <c r="D192" s="51"/>
    </row>
    <row r="193" spans="1:4">
      <c r="A193" s="52"/>
      <c r="B193" s="52"/>
      <c r="C193" s="51"/>
      <c r="D193" s="51"/>
    </row>
    <row r="194" spans="1:4">
      <c r="A194" s="52"/>
      <c r="B194" s="52"/>
      <c r="C194" s="51"/>
      <c r="D194" s="51"/>
    </row>
    <row r="195" spans="1:4">
      <c r="A195" s="52"/>
      <c r="B195" s="52"/>
      <c r="C195" s="51"/>
      <c r="D195" s="51"/>
    </row>
    <row r="196" spans="1:4">
      <c r="A196" s="52"/>
      <c r="B196" s="52"/>
      <c r="C196" s="51"/>
      <c r="D196" s="51"/>
    </row>
    <row r="197" spans="1:4">
      <c r="A197" s="52"/>
      <c r="B197" s="52"/>
      <c r="C197" s="51"/>
      <c r="D197" s="51"/>
    </row>
    <row r="198" spans="1:4">
      <c r="A198" s="52"/>
      <c r="B198" s="52"/>
      <c r="C198" s="51"/>
      <c r="D198" s="51"/>
    </row>
    <row r="199" spans="1:4">
      <c r="A199" s="52"/>
      <c r="B199" s="52"/>
      <c r="C199" s="51"/>
      <c r="D199" s="51"/>
    </row>
    <row r="200" spans="1:4">
      <c r="A200" s="52"/>
      <c r="B200" s="52"/>
      <c r="C200" s="51"/>
      <c r="D200" s="51"/>
    </row>
    <row r="201" spans="1:4">
      <c r="A201" s="52"/>
      <c r="B201" s="52"/>
      <c r="C201" s="51"/>
      <c r="D201" s="51"/>
    </row>
    <row r="202" spans="1:4">
      <c r="A202" s="52"/>
      <c r="B202" s="52"/>
      <c r="C202" s="51"/>
      <c r="D202" s="51"/>
    </row>
    <row r="203" spans="1:4">
      <c r="A203" s="52"/>
      <c r="B203" s="52"/>
      <c r="C203" s="51"/>
      <c r="D203" s="51"/>
    </row>
    <row r="204" spans="1:4">
      <c r="A204" s="52"/>
      <c r="B204" s="52"/>
      <c r="C204" s="51"/>
      <c r="D204" s="51"/>
    </row>
    <row r="205" spans="1:4">
      <c r="A205" s="52"/>
      <c r="B205" s="52"/>
      <c r="C205" s="51"/>
      <c r="D205" s="51"/>
    </row>
    <row r="206" spans="1:4">
      <c r="A206" s="52"/>
      <c r="B206" s="52"/>
      <c r="C206" s="51"/>
      <c r="D206" s="51"/>
    </row>
    <row r="207" spans="1:4">
      <c r="A207" s="52"/>
      <c r="B207" s="52"/>
      <c r="C207" s="51"/>
      <c r="D207" s="51"/>
    </row>
    <row r="208" spans="1:4">
      <c r="A208" s="52"/>
      <c r="B208" s="52"/>
      <c r="C208" s="51"/>
      <c r="D208" s="51"/>
    </row>
    <row r="209" spans="1:4">
      <c r="A209" s="52"/>
      <c r="B209" s="52"/>
      <c r="C209" s="51"/>
      <c r="D209" s="51"/>
    </row>
    <row r="210" spans="1:4">
      <c r="A210" s="52"/>
      <c r="B210" s="52"/>
      <c r="C210" s="51"/>
      <c r="D210" s="51"/>
    </row>
    <row r="211" spans="1:4">
      <c r="A211" s="52"/>
      <c r="B211" s="52"/>
      <c r="C211" s="51"/>
      <c r="D211" s="51"/>
    </row>
    <row r="212" spans="1:4">
      <c r="A212" s="52"/>
      <c r="B212" s="52"/>
      <c r="C212" s="51"/>
      <c r="D212" s="51"/>
    </row>
    <row r="213" spans="1:4">
      <c r="A213" s="52"/>
      <c r="B213" s="52"/>
      <c r="C213" s="51"/>
      <c r="D213" s="51"/>
    </row>
    <row r="214" spans="1:4">
      <c r="A214" s="52"/>
      <c r="B214" s="52"/>
      <c r="C214" s="51"/>
      <c r="D214" s="51"/>
    </row>
    <row r="215" spans="1:4">
      <c r="A215" s="52"/>
      <c r="B215" s="52"/>
      <c r="C215" s="51"/>
      <c r="D215" s="51"/>
    </row>
    <row r="216" spans="1:4">
      <c r="A216" s="52"/>
      <c r="B216" s="52"/>
      <c r="C216" s="51"/>
      <c r="D216" s="51"/>
    </row>
    <row r="217" spans="1:4">
      <c r="A217" s="52"/>
      <c r="B217" s="52"/>
      <c r="C217" s="51"/>
      <c r="D217" s="51"/>
    </row>
    <row r="218" spans="1:4">
      <c r="A218" s="52"/>
      <c r="B218" s="52"/>
      <c r="C218" s="51"/>
      <c r="D218" s="51"/>
    </row>
    <row r="219" spans="1:4">
      <c r="A219" s="52"/>
      <c r="B219" s="52"/>
      <c r="C219" s="51"/>
      <c r="D219" s="51"/>
    </row>
    <row r="220" spans="1:4">
      <c r="A220" s="52"/>
      <c r="B220" s="52"/>
      <c r="C220" s="51"/>
      <c r="D220" s="51"/>
    </row>
    <row r="221" spans="1:4">
      <c r="A221" s="52"/>
      <c r="B221" s="52"/>
      <c r="C221" s="51"/>
      <c r="D221" s="51"/>
    </row>
    <row r="222" spans="1:4">
      <c r="A222" s="52"/>
      <c r="B222" s="52"/>
      <c r="C222" s="51"/>
      <c r="D222" s="51"/>
    </row>
    <row r="223" spans="1:4">
      <c r="A223" s="52"/>
      <c r="B223" s="52"/>
      <c r="C223" s="51"/>
      <c r="D223" s="51"/>
    </row>
    <row r="224" spans="1:4">
      <c r="A224" s="52"/>
      <c r="B224" s="52"/>
      <c r="C224" s="51"/>
      <c r="D224" s="51"/>
    </row>
    <row r="225" spans="1:4">
      <c r="A225" s="52"/>
      <c r="B225" s="52"/>
      <c r="C225" s="51"/>
      <c r="D225" s="51"/>
    </row>
    <row r="226" spans="1:4">
      <c r="A226" s="52"/>
      <c r="B226" s="52"/>
      <c r="C226" s="51"/>
      <c r="D226" s="51"/>
    </row>
    <row r="227" spans="1:4">
      <c r="A227" s="52"/>
      <c r="B227" s="52"/>
      <c r="C227" s="51"/>
      <c r="D227" s="51"/>
    </row>
    <row r="228" spans="1:4">
      <c r="A228" s="52"/>
      <c r="B228" s="52"/>
      <c r="C228" s="51"/>
      <c r="D228" s="51"/>
    </row>
    <row r="229" spans="1:4">
      <c r="A229" s="52"/>
      <c r="B229" s="52"/>
      <c r="C229" s="51"/>
      <c r="D229" s="51"/>
    </row>
    <row r="230" spans="1:4">
      <c r="A230" s="52"/>
      <c r="B230" s="52"/>
      <c r="C230" s="51"/>
      <c r="D230" s="51"/>
    </row>
    <row r="231" spans="1:4">
      <c r="C231" s="10"/>
      <c r="D231" s="10"/>
    </row>
    <row r="232" spans="1:4">
      <c r="C232" s="10"/>
      <c r="D232" s="10"/>
    </row>
    <row r="233" spans="1:4">
      <c r="C233" s="10"/>
      <c r="D233" s="10"/>
    </row>
    <row r="234" spans="1:4">
      <c r="C234" s="10"/>
      <c r="D234" s="10"/>
    </row>
    <row r="235" spans="1:4">
      <c r="C235" s="10"/>
      <c r="D235" s="10"/>
    </row>
    <row r="236" spans="1:4">
      <c r="C236" s="10"/>
      <c r="D236" s="10"/>
    </row>
    <row r="237" spans="1:4">
      <c r="C237" s="10"/>
      <c r="D237" s="10"/>
    </row>
    <row r="238" spans="1:4">
      <c r="C238" s="10"/>
      <c r="D238" s="10"/>
    </row>
    <row r="239" spans="1:4">
      <c r="C239" s="10"/>
      <c r="D239" s="10"/>
    </row>
    <row r="240" spans="1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40"/>
  <sheetViews>
    <sheetView workbookViewId="0">
      <selection activeCell="F42" sqref="F4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47</v>
      </c>
    </row>
    <row r="2" spans="1:7">
      <c r="A2" t="s">
        <v>28</v>
      </c>
      <c r="B2" t="s">
        <v>50</v>
      </c>
      <c r="C2" s="3"/>
      <c r="D2" s="3"/>
    </row>
    <row r="3" spans="1:7" ht="13.5" thickBot="1"/>
    <row r="4" spans="1:7" ht="14.25" thickTop="1" thickBot="1">
      <c r="A4" s="5" t="s">
        <v>4</v>
      </c>
      <c r="C4" s="8" t="s">
        <v>33</v>
      </c>
      <c r="D4" s="9" t="s">
        <v>33</v>
      </c>
    </row>
    <row r="6" spans="1:7">
      <c r="A6" s="5" t="s">
        <v>5</v>
      </c>
    </row>
    <row r="7" spans="1:7">
      <c r="A7" t="s">
        <v>6</v>
      </c>
      <c r="C7" s="31">
        <v>51225.9064</v>
      </c>
      <c r="D7" s="32" t="s">
        <v>51</v>
      </c>
    </row>
    <row r="8" spans="1:7">
      <c r="A8" t="s">
        <v>7</v>
      </c>
      <c r="C8">
        <v>1.81271</v>
      </c>
      <c r="D8" s="32" t="s">
        <v>52</v>
      </c>
    </row>
    <row r="9" spans="1:7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>
      <c r="A10" s="12"/>
      <c r="B10" s="12"/>
      <c r="C10" s="4" t="s">
        <v>24</v>
      </c>
      <c r="D10" s="4" t="s">
        <v>25</v>
      </c>
      <c r="E10" s="12"/>
    </row>
    <row r="11" spans="1:7">
      <c r="A11" s="12" t="s">
        <v>19</v>
      </c>
      <c r="B11" s="12"/>
      <c r="C11" s="33">
        <f ca="1">INTERCEPT(INDIRECT($G$11):G992,INDIRECT($F$11):F992)</f>
        <v>8.0427345557199208E-3</v>
      </c>
      <c r="D11" s="3"/>
      <c r="E11" s="12"/>
      <c r="F11" s="34" t="str">
        <f>"F"&amp;E19</f>
        <v>F29</v>
      </c>
      <c r="G11" s="30" t="str">
        <f>"G"&amp;E19</f>
        <v>G29</v>
      </c>
    </row>
    <row r="12" spans="1:7">
      <c r="A12" s="12" t="s">
        <v>20</v>
      </c>
      <c r="B12" s="12"/>
      <c r="C12" s="33">
        <f ca="1">SLOPE(INDIRECT($G$11):G992,INDIRECT($F$11):F992)</f>
        <v>-1.4025617156322153E-5</v>
      </c>
      <c r="D12" s="3"/>
      <c r="E12" s="12"/>
    </row>
    <row r="13" spans="1:7">
      <c r="A13" s="12" t="s">
        <v>23</v>
      </c>
      <c r="B13" s="12"/>
      <c r="C13" s="3" t="s">
        <v>17</v>
      </c>
      <c r="D13" s="16" t="s">
        <v>56</v>
      </c>
      <c r="E13" s="13">
        <v>1</v>
      </c>
    </row>
    <row r="14" spans="1:7">
      <c r="A14" s="12"/>
      <c r="B14" s="12"/>
      <c r="C14" s="12"/>
      <c r="D14" s="16" t="s">
        <v>37</v>
      </c>
      <c r="E14" s="17">
        <f ca="1">NOW()+15018.5+$C$9/24</f>
        <v>60369.354343171297</v>
      </c>
    </row>
    <row r="15" spans="1:7">
      <c r="A15" s="14" t="s">
        <v>21</v>
      </c>
      <c r="B15" s="12"/>
      <c r="C15" s="15">
        <f ca="1">(C7+C11)+(C8+C12)*INT(MAX(F21:F3533))</f>
        <v>56972.16068152817</v>
      </c>
      <c r="D15" s="16" t="s">
        <v>57</v>
      </c>
      <c r="E15" s="17">
        <f ca="1">ROUND(2*(E14-$C$7)/$C$8,0)/2+E13</f>
        <v>5045</v>
      </c>
    </row>
    <row r="16" spans="1:7">
      <c r="A16" s="18" t="s">
        <v>8</v>
      </c>
      <c r="B16" s="12"/>
      <c r="C16" s="19">
        <f ca="1">+C8+C12</f>
        <v>1.8126959743828437</v>
      </c>
      <c r="D16" s="16" t="s">
        <v>38</v>
      </c>
      <c r="E16" s="30">
        <f ca="1">ROUND(2*(E14-$C$15)/$C$16,0)/2+E13</f>
        <v>1875</v>
      </c>
    </row>
    <row r="17" spans="1:18" ht="13.5" thickBot="1">
      <c r="A17" s="16" t="s">
        <v>34</v>
      </c>
      <c r="B17" s="12"/>
      <c r="C17" s="12">
        <f>COUNT(C21:C2191)</f>
        <v>33</v>
      </c>
      <c r="D17" s="16" t="s">
        <v>39</v>
      </c>
      <c r="E17" s="20">
        <f ca="1">+$C$15+$C$16*E16-15018.5-$C$9/24</f>
        <v>45352.132300162666</v>
      </c>
    </row>
    <row r="18" spans="1:18" ht="14.25" thickTop="1" thickBot="1">
      <c r="A18" s="18" t="s">
        <v>9</v>
      </c>
      <c r="B18" s="12"/>
      <c r="C18" s="21">
        <f ca="1">+C15</f>
        <v>56972.16068152817</v>
      </c>
      <c r="D18" s="22">
        <f ca="1">+C16</f>
        <v>1.8126959743828437</v>
      </c>
      <c r="E18" s="23" t="s">
        <v>40</v>
      </c>
    </row>
    <row r="19" spans="1:18" ht="13.5" thickTop="1">
      <c r="A19" s="35" t="s">
        <v>53</v>
      </c>
      <c r="E19" s="36">
        <v>29</v>
      </c>
    </row>
    <row r="20" spans="1:18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46</v>
      </c>
      <c r="I20" s="7" t="s">
        <v>66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  <c r="R20" s="47" t="s">
        <v>70</v>
      </c>
    </row>
    <row r="21" spans="1:18">
      <c r="A21" s="42" t="s">
        <v>67</v>
      </c>
      <c r="B21" s="46" t="s">
        <v>69</v>
      </c>
      <c r="C21" s="44">
        <v>48500.515800000001</v>
      </c>
      <c r="D21" s="44"/>
      <c r="E21" s="43">
        <f t="shared" ref="E21:E53" si="0">+(C21-C$7)/C$8</f>
        <v>-1503.4895818967175</v>
      </c>
      <c r="F21" s="43">
        <f t="shared" ref="F21:F53" si="1">ROUND(2*E21,0)/2</f>
        <v>-1503.5</v>
      </c>
      <c r="G21" s="43">
        <f t="shared" ref="G21:G28" si="2">+C21-(C$7+F21*C$8)</f>
        <v>1.8885000004956964E-2</v>
      </c>
      <c r="H21" s="43"/>
      <c r="I21" s="44">
        <f>+G21</f>
        <v>1.8885000004956964E-2</v>
      </c>
      <c r="J21" s="43"/>
      <c r="K21" s="43"/>
      <c r="L21" s="43"/>
      <c r="M21" s="43"/>
      <c r="N21" s="43"/>
      <c r="O21" s="43"/>
      <c r="P21" s="43"/>
      <c r="Q21" s="45">
        <f t="shared" ref="Q21:Q53" si="3">+C21-15018.5</f>
        <v>33482.015800000001</v>
      </c>
      <c r="R21" s="48"/>
    </row>
    <row r="22" spans="1:18">
      <c r="A22" t="s">
        <v>49</v>
      </c>
      <c r="B22" s="3" t="s">
        <v>48</v>
      </c>
      <c r="C22" s="10">
        <v>51225.9064</v>
      </c>
      <c r="D22" s="10">
        <v>1.4E-3</v>
      </c>
      <c r="E22">
        <f t="shared" si="0"/>
        <v>0</v>
      </c>
      <c r="F22">
        <f t="shared" si="1"/>
        <v>0</v>
      </c>
      <c r="G22">
        <f t="shared" si="2"/>
        <v>0</v>
      </c>
      <c r="H22" s="30">
        <f>G22</f>
        <v>0</v>
      </c>
      <c r="Q22" s="2">
        <f t="shared" si="3"/>
        <v>36207.4064</v>
      </c>
      <c r="R22" s="48"/>
    </row>
    <row r="23" spans="1:18">
      <c r="A23" s="24" t="s">
        <v>41</v>
      </c>
      <c r="B23" s="25"/>
      <c r="C23" s="24">
        <v>52362.453699999998</v>
      </c>
      <c r="D23" s="24">
        <v>1.5E-3</v>
      </c>
      <c r="E23">
        <f t="shared" si="0"/>
        <v>626.98793519095625</v>
      </c>
      <c r="F23">
        <f t="shared" si="1"/>
        <v>627</v>
      </c>
      <c r="G23">
        <f t="shared" si="2"/>
        <v>-2.1870000004128087E-2</v>
      </c>
      <c r="H23" s="10">
        <f t="shared" ref="H23:H28" si="4">+G23</f>
        <v>-2.1870000004128087E-2</v>
      </c>
      <c r="Q23" s="2">
        <f t="shared" si="3"/>
        <v>37343.953699999998</v>
      </c>
      <c r="R23" s="48"/>
    </row>
    <row r="24" spans="1:18">
      <c r="A24" s="26" t="s">
        <v>42</v>
      </c>
      <c r="B24" s="27"/>
      <c r="C24" s="28">
        <v>53097.511899999998</v>
      </c>
      <c r="D24" s="28">
        <v>1.1999999999999999E-3</v>
      </c>
      <c r="E24">
        <f t="shared" si="0"/>
        <v>1032.4903045716071</v>
      </c>
      <c r="F24">
        <f t="shared" si="1"/>
        <v>1032.5</v>
      </c>
      <c r="G24">
        <f t="shared" si="2"/>
        <v>-1.7575000005308539E-2</v>
      </c>
      <c r="H24" s="10">
        <f t="shared" si="4"/>
        <v>-1.7575000005308539E-2</v>
      </c>
      <c r="Q24" s="2">
        <f t="shared" si="3"/>
        <v>38079.011899999998</v>
      </c>
      <c r="R24" s="48"/>
    </row>
    <row r="25" spans="1:18">
      <c r="A25" s="26" t="s">
        <v>43</v>
      </c>
      <c r="B25" s="27"/>
      <c r="C25" s="28">
        <v>53475.462800000001</v>
      </c>
      <c r="D25" s="28">
        <v>1.1999999999999999E-3</v>
      </c>
      <c r="E25">
        <f t="shared" si="0"/>
        <v>1240.9907817577005</v>
      </c>
      <c r="F25">
        <f t="shared" si="1"/>
        <v>1241</v>
      </c>
      <c r="G25">
        <f t="shared" si="2"/>
        <v>-1.6709999996237457E-2</v>
      </c>
      <c r="H25" s="10">
        <f t="shared" si="4"/>
        <v>-1.6709999996237457E-2</v>
      </c>
      <c r="Q25" s="2">
        <f t="shared" si="3"/>
        <v>38456.962800000001</v>
      </c>
      <c r="R25" s="48"/>
    </row>
    <row r="26" spans="1:18">
      <c r="A26" s="29" t="s">
        <v>44</v>
      </c>
      <c r="B26" s="27"/>
      <c r="C26" s="28">
        <v>53862.474000000002</v>
      </c>
      <c r="D26" s="28">
        <v>4.7999999999999996E-3</v>
      </c>
      <c r="E26">
        <f t="shared" si="0"/>
        <v>1454.4894660480727</v>
      </c>
      <c r="F26">
        <f t="shared" si="1"/>
        <v>1454.5</v>
      </c>
      <c r="G26">
        <f t="shared" si="2"/>
        <v>-1.9094999996013939E-2</v>
      </c>
      <c r="H26" s="10">
        <f t="shared" si="4"/>
        <v>-1.9094999996013939E-2</v>
      </c>
      <c r="Q26" s="2">
        <f t="shared" si="3"/>
        <v>38843.974000000002</v>
      </c>
      <c r="R26" s="48"/>
    </row>
    <row r="27" spans="1:18">
      <c r="A27" s="28" t="s">
        <v>45</v>
      </c>
      <c r="B27" s="27"/>
      <c r="C27" s="28">
        <v>54200.540800000002</v>
      </c>
      <c r="D27" s="28">
        <v>2E-3</v>
      </c>
      <c r="E27">
        <f t="shared" si="0"/>
        <v>1640.9874717963726</v>
      </c>
      <c r="F27">
        <f t="shared" si="1"/>
        <v>1641</v>
      </c>
      <c r="G27">
        <f t="shared" si="2"/>
        <v>-2.2709999997459818E-2</v>
      </c>
      <c r="H27" s="10">
        <f t="shared" si="4"/>
        <v>-2.2709999997459818E-2</v>
      </c>
      <c r="Q27" s="2">
        <f t="shared" si="3"/>
        <v>39182.040800000002</v>
      </c>
      <c r="R27" s="48"/>
    </row>
    <row r="28" spans="1:18">
      <c r="A28" s="28" t="s">
        <v>45</v>
      </c>
      <c r="B28" s="27"/>
      <c r="C28" s="28">
        <v>54259.4568</v>
      </c>
      <c r="D28" s="28">
        <v>1E-3</v>
      </c>
      <c r="E28">
        <f t="shared" si="0"/>
        <v>1673.4890854025189</v>
      </c>
      <c r="F28">
        <f t="shared" si="1"/>
        <v>1673.5</v>
      </c>
      <c r="G28">
        <f t="shared" si="2"/>
        <v>-1.9784999996772967E-2</v>
      </c>
      <c r="H28" s="10">
        <f t="shared" si="4"/>
        <v>-1.9784999996772967E-2</v>
      </c>
      <c r="Q28" s="2">
        <f t="shared" si="3"/>
        <v>39240.9568</v>
      </c>
      <c r="R28" s="48"/>
    </row>
    <row r="29" spans="1:18">
      <c r="A29" s="24" t="s">
        <v>58</v>
      </c>
      <c r="B29" s="37" t="s">
        <v>59</v>
      </c>
      <c r="C29" s="24">
        <v>54570.413540000001</v>
      </c>
      <c r="D29" s="24">
        <v>4.0000000000000002E-4</v>
      </c>
      <c r="E29">
        <f t="shared" si="0"/>
        <v>1845.0315494480647</v>
      </c>
      <c r="F29">
        <f t="shared" si="1"/>
        <v>1845</v>
      </c>
      <c r="H29" s="10"/>
      <c r="O29">
        <f t="shared" ref="O29:O53" ca="1" si="5">+C$11+C$12*$F29</f>
        <v>-1.7834529097694451E-2</v>
      </c>
      <c r="Q29" s="2">
        <f t="shared" si="3"/>
        <v>39551.913540000001</v>
      </c>
      <c r="R29" s="48">
        <v>5.7189999999536667E-2</v>
      </c>
    </row>
    <row r="30" spans="1:18">
      <c r="A30" s="29" t="s">
        <v>55</v>
      </c>
      <c r="B30" s="38" t="s">
        <v>48</v>
      </c>
      <c r="C30" s="28">
        <v>54937.406060000001</v>
      </c>
      <c r="D30" s="28">
        <v>4.0000000000000002E-4</v>
      </c>
      <c r="E30">
        <f t="shared" si="0"/>
        <v>2047.4867242967719</v>
      </c>
      <c r="F30">
        <f t="shared" si="1"/>
        <v>2047.5</v>
      </c>
      <c r="G30">
        <f t="shared" ref="G30:G41" si="6">+C30-(C$7+F30*C$8)</f>
        <v>-2.4064999997790437E-2</v>
      </c>
      <c r="H30" s="10">
        <f t="shared" ref="H30:H35" si="7">+G30</f>
        <v>-2.4064999997790437E-2</v>
      </c>
      <c r="N30">
        <f>+G30</f>
        <v>-2.4064999997790437E-2</v>
      </c>
      <c r="O30">
        <f t="shared" ca="1" si="5"/>
        <v>-2.0674716571849688E-2</v>
      </c>
      <c r="Q30" s="2">
        <f t="shared" si="3"/>
        <v>39918.906060000001</v>
      </c>
      <c r="R30" s="48"/>
    </row>
    <row r="31" spans="1:18">
      <c r="A31" s="29" t="s">
        <v>55</v>
      </c>
      <c r="B31" s="38" t="s">
        <v>48</v>
      </c>
      <c r="C31" s="28">
        <v>54937.406660000001</v>
      </c>
      <c r="D31" s="28">
        <v>4.0000000000000002E-4</v>
      </c>
      <c r="E31">
        <f t="shared" si="0"/>
        <v>2047.4870552929044</v>
      </c>
      <c r="F31">
        <f t="shared" si="1"/>
        <v>2047.5</v>
      </c>
      <c r="G31">
        <f t="shared" si="6"/>
        <v>-2.3464999998395797E-2</v>
      </c>
      <c r="H31" s="10">
        <f t="shared" si="7"/>
        <v>-2.3464999998395797E-2</v>
      </c>
      <c r="N31">
        <f>+G31</f>
        <v>-2.3464999998395797E-2</v>
      </c>
      <c r="O31">
        <f t="shared" ca="1" si="5"/>
        <v>-2.0674716571849688E-2</v>
      </c>
      <c r="Q31" s="2">
        <f t="shared" si="3"/>
        <v>39918.906660000001</v>
      </c>
      <c r="R31" s="48"/>
    </row>
    <row r="32" spans="1:18">
      <c r="A32" s="28" t="s">
        <v>54</v>
      </c>
      <c r="B32" s="38" t="s">
        <v>48</v>
      </c>
      <c r="C32" s="28">
        <v>54961.877800000002</v>
      </c>
      <c r="D32" s="28">
        <v>2.9999999999999997E-4</v>
      </c>
      <c r="E32">
        <f t="shared" si="0"/>
        <v>2060.9868098041065</v>
      </c>
      <c r="F32">
        <f t="shared" si="1"/>
        <v>2061</v>
      </c>
      <c r="G32">
        <f t="shared" si="6"/>
        <v>-2.3909999996249098E-2</v>
      </c>
      <c r="H32" s="10">
        <f t="shared" si="7"/>
        <v>-2.3909999996249098E-2</v>
      </c>
      <c r="O32">
        <f t="shared" ca="1" si="5"/>
        <v>-2.0864062403460035E-2</v>
      </c>
      <c r="Q32" s="2">
        <f t="shared" si="3"/>
        <v>39943.377800000002</v>
      </c>
      <c r="R32" s="48"/>
    </row>
    <row r="33" spans="1:18">
      <c r="A33" s="24" t="s">
        <v>60</v>
      </c>
      <c r="B33" s="37" t="s">
        <v>48</v>
      </c>
      <c r="C33" s="24">
        <v>55073.3606</v>
      </c>
      <c r="D33" s="24">
        <v>2.0000000000000001E-4</v>
      </c>
      <c r="E33">
        <f t="shared" si="0"/>
        <v>2122.4874359384567</v>
      </c>
      <c r="F33">
        <f t="shared" si="1"/>
        <v>2122.5</v>
      </c>
      <c r="G33">
        <f t="shared" si="6"/>
        <v>-2.2774999997636769E-2</v>
      </c>
      <c r="H33" s="10">
        <f t="shared" si="7"/>
        <v>-2.2774999997636769E-2</v>
      </c>
      <c r="O33">
        <f t="shared" ca="1" si="5"/>
        <v>-2.1726637858573847E-2</v>
      </c>
      <c r="Q33" s="2">
        <f t="shared" si="3"/>
        <v>40054.8606</v>
      </c>
      <c r="R33" s="48"/>
    </row>
    <row r="34" spans="1:18">
      <c r="A34" s="24" t="s">
        <v>60</v>
      </c>
      <c r="B34" s="37" t="s">
        <v>48</v>
      </c>
      <c r="C34" s="24">
        <v>55314.449800000002</v>
      </c>
      <c r="D34" s="24">
        <v>7.4999999999999997E-3</v>
      </c>
      <c r="E34">
        <f t="shared" si="0"/>
        <v>2255.4867573963857</v>
      </c>
      <c r="F34">
        <f t="shared" si="1"/>
        <v>2255.5</v>
      </c>
      <c r="G34">
        <f t="shared" si="6"/>
        <v>-2.4004999999306165E-2</v>
      </c>
      <c r="H34" s="10">
        <f t="shared" si="7"/>
        <v>-2.4004999999306165E-2</v>
      </c>
      <c r="O34">
        <f t="shared" ca="1" si="5"/>
        <v>-2.3592044940364692E-2</v>
      </c>
      <c r="Q34" s="2">
        <f t="shared" si="3"/>
        <v>40295.949800000002</v>
      </c>
      <c r="R34" s="48"/>
    </row>
    <row r="35" spans="1:18">
      <c r="A35" s="24" t="s">
        <v>61</v>
      </c>
      <c r="B35" s="37" t="s">
        <v>48</v>
      </c>
      <c r="C35" s="24">
        <v>55642.549899999998</v>
      </c>
      <c r="D35" s="24">
        <v>4.4000000000000003E-3</v>
      </c>
      <c r="E35">
        <f t="shared" si="0"/>
        <v>2436.4865312156926</v>
      </c>
      <c r="F35">
        <f t="shared" si="1"/>
        <v>2436.5</v>
      </c>
      <c r="G35">
        <f t="shared" si="6"/>
        <v>-2.441499999986263E-2</v>
      </c>
      <c r="H35" s="10">
        <f t="shared" si="7"/>
        <v>-2.441499999986263E-2</v>
      </c>
      <c r="O35">
        <f t="shared" ca="1" si="5"/>
        <v>-2.6130681645659005E-2</v>
      </c>
      <c r="Q35" s="2">
        <f t="shared" si="3"/>
        <v>40624.049899999998</v>
      </c>
      <c r="R35" s="48"/>
    </row>
    <row r="36" spans="1:18">
      <c r="A36" s="39" t="s">
        <v>64</v>
      </c>
      <c r="B36" s="40" t="s">
        <v>48</v>
      </c>
      <c r="C36" s="41">
        <v>55643.457329999997</v>
      </c>
      <c r="D36" s="41">
        <v>1.1000000000000001E-3</v>
      </c>
      <c r="E36">
        <f t="shared" si="0"/>
        <v>2436.9871242504305</v>
      </c>
      <c r="F36">
        <f t="shared" si="1"/>
        <v>2437</v>
      </c>
      <c r="G36">
        <f t="shared" si="6"/>
        <v>-2.3339999999734573E-2</v>
      </c>
      <c r="I36" s="10">
        <f>+G36</f>
        <v>-2.3339999999734573E-2</v>
      </c>
      <c r="O36">
        <f t="shared" ca="1" si="5"/>
        <v>-2.6137694454237168E-2</v>
      </c>
      <c r="Q36" s="2">
        <f t="shared" si="3"/>
        <v>40624.957329999997</v>
      </c>
      <c r="R36" s="48"/>
    </row>
    <row r="37" spans="1:18">
      <c r="A37" s="39" t="s">
        <v>64</v>
      </c>
      <c r="B37" s="40" t="s">
        <v>48</v>
      </c>
      <c r="C37" s="41">
        <v>55643.457349999997</v>
      </c>
      <c r="D37" s="41">
        <v>5.9999999999999995E-4</v>
      </c>
      <c r="E37">
        <f t="shared" si="0"/>
        <v>2436.9871352836344</v>
      </c>
      <c r="F37">
        <f t="shared" si="1"/>
        <v>2437</v>
      </c>
      <c r="G37">
        <f t="shared" si="6"/>
        <v>-2.3320000000239816E-2</v>
      </c>
      <c r="I37" s="10">
        <f>+G37</f>
        <v>-2.3320000000239816E-2</v>
      </c>
      <c r="O37">
        <f t="shared" ca="1" si="5"/>
        <v>-2.6137694454237168E-2</v>
      </c>
      <c r="Q37" s="2">
        <f t="shared" si="3"/>
        <v>40624.957349999997</v>
      </c>
      <c r="R37" s="48"/>
    </row>
    <row r="38" spans="1:18">
      <c r="A38" s="39" t="s">
        <v>64</v>
      </c>
      <c r="B38" s="40" t="s">
        <v>48</v>
      </c>
      <c r="C38" s="41">
        <v>55643.457410000003</v>
      </c>
      <c r="D38" s="41">
        <v>5.0000000000000001E-4</v>
      </c>
      <c r="E38">
        <f t="shared" si="0"/>
        <v>2436.9871683832507</v>
      </c>
      <c r="F38">
        <f t="shared" si="1"/>
        <v>2437</v>
      </c>
      <c r="G38">
        <f t="shared" si="6"/>
        <v>-2.3259999994479585E-2</v>
      </c>
      <c r="I38" s="10">
        <f>+G38</f>
        <v>-2.3259999994479585E-2</v>
      </c>
      <c r="O38">
        <f t="shared" ca="1" si="5"/>
        <v>-2.6137694454237168E-2</v>
      </c>
      <c r="Q38" s="2">
        <f t="shared" si="3"/>
        <v>40624.957410000003</v>
      </c>
      <c r="R38" s="48"/>
    </row>
    <row r="39" spans="1:18">
      <c r="A39" s="39" t="s">
        <v>64</v>
      </c>
      <c r="B39" s="40" t="s">
        <v>48</v>
      </c>
      <c r="C39" s="41">
        <v>55643.457450000002</v>
      </c>
      <c r="D39" s="41">
        <v>6.9999999999999999E-4</v>
      </c>
      <c r="E39">
        <f t="shared" si="0"/>
        <v>2436.987190449659</v>
      </c>
      <c r="F39">
        <f t="shared" si="1"/>
        <v>2437</v>
      </c>
      <c r="G39">
        <f t="shared" si="6"/>
        <v>-2.321999999549007E-2</v>
      </c>
      <c r="I39" s="10">
        <f>+G39</f>
        <v>-2.321999999549007E-2</v>
      </c>
      <c r="O39">
        <f t="shared" ca="1" si="5"/>
        <v>-2.6137694454237168E-2</v>
      </c>
      <c r="Q39" s="2">
        <f t="shared" si="3"/>
        <v>40624.957450000002</v>
      </c>
      <c r="R39" s="48"/>
    </row>
    <row r="40" spans="1:18">
      <c r="A40" s="24" t="s">
        <v>62</v>
      </c>
      <c r="B40" s="37" t="s">
        <v>48</v>
      </c>
      <c r="C40" s="24">
        <v>55648.895799999998</v>
      </c>
      <c r="D40" s="24">
        <v>5.0000000000000001E-4</v>
      </c>
      <c r="E40">
        <f t="shared" si="0"/>
        <v>2439.9873118149062</v>
      </c>
      <c r="F40">
        <f t="shared" si="1"/>
        <v>2440</v>
      </c>
      <c r="G40">
        <f t="shared" si="6"/>
        <v>-2.3000000001047738E-2</v>
      </c>
      <c r="H40" s="10">
        <f>+G40</f>
        <v>-2.3000000001047738E-2</v>
      </c>
      <c r="O40">
        <f t="shared" ca="1" si="5"/>
        <v>-2.6179771305706135E-2</v>
      </c>
      <c r="Q40" s="2">
        <f t="shared" si="3"/>
        <v>40630.395799999998</v>
      </c>
      <c r="R40" s="48"/>
    </row>
    <row r="41" spans="1:18">
      <c r="A41" s="24" t="s">
        <v>62</v>
      </c>
      <c r="B41" s="37" t="s">
        <v>48</v>
      </c>
      <c r="C41" s="24">
        <v>55697.839200000002</v>
      </c>
      <c r="D41" s="24">
        <v>5.0000000000000001E-4</v>
      </c>
      <c r="E41">
        <f t="shared" si="0"/>
        <v>2466.987438696759</v>
      </c>
      <c r="F41">
        <f t="shared" si="1"/>
        <v>2467</v>
      </c>
      <c r="G41">
        <f t="shared" si="6"/>
        <v>-2.276999999594409E-2</v>
      </c>
      <c r="H41" s="10">
        <f>+G41</f>
        <v>-2.276999999594409E-2</v>
      </c>
      <c r="O41">
        <f t="shared" ca="1" si="5"/>
        <v>-2.6558462968926829E-2</v>
      </c>
      <c r="Q41" s="2">
        <f t="shared" si="3"/>
        <v>40679.339200000002</v>
      </c>
      <c r="R41" s="48"/>
    </row>
    <row r="42" spans="1:18">
      <c r="A42" s="39" t="s">
        <v>64</v>
      </c>
      <c r="B42" s="40" t="s">
        <v>59</v>
      </c>
      <c r="C42" s="41">
        <v>55956.600780000001</v>
      </c>
      <c r="D42" s="41">
        <v>8.0000000000000004E-4</v>
      </c>
      <c r="E42">
        <f t="shared" si="0"/>
        <v>2609.7359092187944</v>
      </c>
      <c r="F42">
        <f t="shared" si="1"/>
        <v>2609.5</v>
      </c>
      <c r="O42">
        <f t="shared" ca="1" si="5"/>
        <v>-2.8557113413702737E-2</v>
      </c>
      <c r="Q42" s="2">
        <f t="shared" si="3"/>
        <v>40938.100780000001</v>
      </c>
      <c r="R42" s="48">
        <f>+C42-(C$7+F42*C$8)</f>
        <v>0.42763500000000931</v>
      </c>
    </row>
    <row r="43" spans="1:18">
      <c r="A43" s="39" t="s">
        <v>64</v>
      </c>
      <c r="B43" s="40" t="s">
        <v>59</v>
      </c>
      <c r="C43" s="41">
        <v>55956.601620000001</v>
      </c>
      <c r="D43" s="41">
        <v>1E-3</v>
      </c>
      <c r="E43">
        <f t="shared" si="0"/>
        <v>2609.7363726133808</v>
      </c>
      <c r="F43">
        <f t="shared" si="1"/>
        <v>2609.5</v>
      </c>
      <c r="O43">
        <f t="shared" ca="1" si="5"/>
        <v>-2.8557113413702737E-2</v>
      </c>
      <c r="Q43" s="2">
        <f t="shared" si="3"/>
        <v>40938.101620000001</v>
      </c>
      <c r="R43" s="48">
        <f>+C43-(C$7+F43*C$8)</f>
        <v>0.428475000000617</v>
      </c>
    </row>
    <row r="44" spans="1:18">
      <c r="A44" s="28" t="s">
        <v>63</v>
      </c>
      <c r="B44" s="38" t="s">
        <v>48</v>
      </c>
      <c r="C44" s="28">
        <v>56035.906000000003</v>
      </c>
      <c r="D44" s="28">
        <v>6.9999999999999999E-4</v>
      </c>
      <c r="E44">
        <f t="shared" si="0"/>
        <v>2653.4854444450589</v>
      </c>
      <c r="F44">
        <f t="shared" si="1"/>
        <v>2653.5</v>
      </c>
      <c r="G44">
        <f t="shared" ref="G44:G50" si="8">+C44-(C$7+F44*C$8)</f>
        <v>-2.6384999997389968E-2</v>
      </c>
      <c r="H44" s="10">
        <f>+G44</f>
        <v>-2.6384999997389968E-2</v>
      </c>
      <c r="O44">
        <f t="shared" ca="1" si="5"/>
        <v>-2.9174240568580912E-2</v>
      </c>
      <c r="Q44" s="2">
        <f t="shared" si="3"/>
        <v>41017.406000000003</v>
      </c>
      <c r="R44" s="48"/>
    </row>
    <row r="45" spans="1:18">
      <c r="A45" s="39" t="s">
        <v>65</v>
      </c>
      <c r="B45" s="40" t="s">
        <v>48</v>
      </c>
      <c r="C45" s="41">
        <v>56069.439599999998</v>
      </c>
      <c r="D45" s="41">
        <v>3.5000000000000001E-3</v>
      </c>
      <c r="E45">
        <f t="shared" si="0"/>
        <v>2671.9845976466163</v>
      </c>
      <c r="F45">
        <f t="shared" si="1"/>
        <v>2672</v>
      </c>
      <c r="G45">
        <f t="shared" si="8"/>
        <v>-2.7920000000449363E-2</v>
      </c>
      <c r="H45" s="10">
        <f>+G45</f>
        <v>-2.7920000000449363E-2</v>
      </c>
      <c r="O45">
        <f t="shared" ca="1" si="5"/>
        <v>-2.9433714485972869E-2</v>
      </c>
      <c r="Q45" s="2">
        <f t="shared" si="3"/>
        <v>41050.939599999998</v>
      </c>
      <c r="R45" s="48"/>
    </row>
    <row r="46" spans="1:18">
      <c r="A46" s="39" t="s">
        <v>64</v>
      </c>
      <c r="B46" s="40" t="s">
        <v>48</v>
      </c>
      <c r="C46" s="41">
        <v>56408.407059999998</v>
      </c>
      <c r="D46" s="41">
        <v>4.0000000000000002E-4</v>
      </c>
      <c r="E46">
        <f t="shared" si="0"/>
        <v>2858.9794616899549</v>
      </c>
      <c r="F46">
        <f t="shared" si="1"/>
        <v>2859</v>
      </c>
      <c r="G46">
        <f t="shared" si="8"/>
        <v>-3.7230000001727603E-2</v>
      </c>
      <c r="I46" s="10">
        <f>+G46</f>
        <v>-3.7230000001727603E-2</v>
      </c>
      <c r="O46">
        <f t="shared" ca="1" si="5"/>
        <v>-3.2056504894205112E-2</v>
      </c>
      <c r="Q46" s="2">
        <f t="shared" si="3"/>
        <v>41389.907059999998</v>
      </c>
      <c r="R46" s="48"/>
    </row>
    <row r="47" spans="1:18">
      <c r="A47" s="39" t="s">
        <v>64</v>
      </c>
      <c r="B47" s="40" t="s">
        <v>48</v>
      </c>
      <c r="C47" s="41">
        <v>56408.407939999997</v>
      </c>
      <c r="D47" s="41">
        <v>2.9999999999999997E-4</v>
      </c>
      <c r="E47">
        <f t="shared" si="0"/>
        <v>2858.9799471509491</v>
      </c>
      <c r="F47">
        <f t="shared" si="1"/>
        <v>2859</v>
      </c>
      <c r="G47">
        <f t="shared" si="8"/>
        <v>-3.63500000021304E-2</v>
      </c>
      <c r="I47" s="10">
        <f>+G47</f>
        <v>-3.63500000021304E-2</v>
      </c>
      <c r="O47">
        <f t="shared" ca="1" si="5"/>
        <v>-3.2056504894205112E-2</v>
      </c>
      <c r="Q47" s="2">
        <f t="shared" si="3"/>
        <v>41389.907939999997</v>
      </c>
      <c r="R47" s="48"/>
    </row>
    <row r="48" spans="1:18">
      <c r="A48" s="39" t="s">
        <v>64</v>
      </c>
      <c r="B48" s="40" t="s">
        <v>48</v>
      </c>
      <c r="C48" s="41">
        <v>56408.408280000003</v>
      </c>
      <c r="D48" s="41">
        <v>2.0000000000000001E-4</v>
      </c>
      <c r="E48">
        <f t="shared" si="0"/>
        <v>2858.980134715428</v>
      </c>
      <c r="F48">
        <f t="shared" si="1"/>
        <v>2859</v>
      </c>
      <c r="G48">
        <f t="shared" si="8"/>
        <v>-3.6009999996167608E-2</v>
      </c>
      <c r="I48" s="10">
        <f>+G48</f>
        <v>-3.6009999996167608E-2</v>
      </c>
      <c r="O48">
        <f t="shared" ca="1" si="5"/>
        <v>-3.2056504894205112E-2</v>
      </c>
      <c r="Q48" s="2">
        <f t="shared" si="3"/>
        <v>41389.908280000003</v>
      </c>
      <c r="R48" s="48"/>
    </row>
    <row r="49" spans="1:18">
      <c r="A49" s="39" t="s">
        <v>64</v>
      </c>
      <c r="B49" s="40" t="s">
        <v>48</v>
      </c>
      <c r="C49" s="41">
        <v>56408.408560000003</v>
      </c>
      <c r="D49" s="41">
        <v>2.0000000000000001E-4</v>
      </c>
      <c r="E49">
        <f t="shared" si="0"/>
        <v>2858.9802891802901</v>
      </c>
      <c r="F49">
        <f t="shared" si="1"/>
        <v>2859</v>
      </c>
      <c r="G49">
        <f t="shared" si="8"/>
        <v>-3.5729999995965045E-2</v>
      </c>
      <c r="I49" s="10">
        <f>+G49</f>
        <v>-3.5729999995965045E-2</v>
      </c>
      <c r="O49">
        <f t="shared" ca="1" si="5"/>
        <v>-3.2056504894205112E-2</v>
      </c>
      <c r="Q49" s="2">
        <f t="shared" si="3"/>
        <v>41389.908560000003</v>
      </c>
      <c r="R49" s="48"/>
    </row>
    <row r="50" spans="1:18">
      <c r="A50" s="43" t="s">
        <v>68</v>
      </c>
      <c r="B50" s="46" t="s">
        <v>48</v>
      </c>
      <c r="C50" s="44">
        <v>56798.141499999998</v>
      </c>
      <c r="D50" s="44"/>
      <c r="E50" s="43">
        <f t="shared" si="0"/>
        <v>3073.980449161751</v>
      </c>
      <c r="F50" s="43">
        <f t="shared" si="1"/>
        <v>3074</v>
      </c>
      <c r="G50" s="43">
        <f t="shared" si="8"/>
        <v>-3.5439999999653082E-2</v>
      </c>
      <c r="H50" s="43"/>
      <c r="I50" s="43">
        <f>+G50</f>
        <v>-3.5439999999653082E-2</v>
      </c>
      <c r="J50" s="43"/>
      <c r="K50" s="43"/>
      <c r="L50" s="43"/>
      <c r="M50" s="43"/>
      <c r="N50" s="43"/>
      <c r="O50" s="43">
        <f t="shared" ca="1" si="5"/>
        <v>-3.507201258281438E-2</v>
      </c>
      <c r="P50" s="43"/>
      <c r="Q50" s="2">
        <f t="shared" si="3"/>
        <v>41779.641499999998</v>
      </c>
      <c r="R50" s="48"/>
    </row>
    <row r="51" spans="1:18">
      <c r="A51" s="43" t="s">
        <v>68</v>
      </c>
      <c r="B51" s="46" t="s">
        <v>59</v>
      </c>
      <c r="C51" s="44">
        <v>56803.131699999998</v>
      </c>
      <c r="D51" s="44"/>
      <c r="E51" s="43">
        <f t="shared" si="0"/>
        <v>3076.7333439987633</v>
      </c>
      <c r="F51" s="43">
        <f t="shared" si="1"/>
        <v>3076.5</v>
      </c>
      <c r="H51" s="43"/>
      <c r="I51" s="43"/>
      <c r="J51" s="43"/>
      <c r="K51" s="43"/>
      <c r="L51" s="43"/>
      <c r="M51" s="43"/>
      <c r="N51" s="43"/>
      <c r="O51" s="43">
        <f t="shared" ca="1" si="5"/>
        <v>-3.5107076625705183E-2</v>
      </c>
      <c r="P51" s="43"/>
      <c r="Q51" s="2">
        <f t="shared" si="3"/>
        <v>41784.631699999998</v>
      </c>
      <c r="R51" s="48">
        <f>+C51-(C$7+F51*C$8)</f>
        <v>0.42298499999742489</v>
      </c>
    </row>
    <row r="52" spans="1:18">
      <c r="A52" s="43" t="s">
        <v>68</v>
      </c>
      <c r="B52" s="46" t="s">
        <v>48</v>
      </c>
      <c r="C52" s="44">
        <v>56807.2091</v>
      </c>
      <c r="D52" s="44"/>
      <c r="E52" s="43">
        <f t="shared" si="0"/>
        <v>3078.9826833856491</v>
      </c>
      <c r="F52" s="43">
        <f t="shared" si="1"/>
        <v>3079</v>
      </c>
      <c r="G52" s="43">
        <f>+C52-(C$7+F52*C$8)</f>
        <v>-3.1389999996463303E-2</v>
      </c>
      <c r="H52" s="43"/>
      <c r="I52" s="43"/>
      <c r="J52" s="43"/>
      <c r="K52" s="43"/>
      <c r="L52" s="43"/>
      <c r="M52" s="43"/>
      <c r="N52" s="43"/>
      <c r="O52" s="43">
        <f t="shared" ca="1" si="5"/>
        <v>-3.5142140668595986E-2</v>
      </c>
      <c r="P52" s="43"/>
      <c r="Q52" s="2">
        <f t="shared" si="3"/>
        <v>41788.7091</v>
      </c>
      <c r="R52" s="48"/>
    </row>
    <row r="53" spans="1:18">
      <c r="A53" s="43" t="s">
        <v>68</v>
      </c>
      <c r="B53" s="46" t="s">
        <v>59</v>
      </c>
      <c r="C53" s="44">
        <v>56972.258099999999</v>
      </c>
      <c r="D53" s="44"/>
      <c r="E53" s="43">
        <f t="shared" si="0"/>
        <v>3170.0336512735071</v>
      </c>
      <c r="F53" s="43">
        <f t="shared" si="1"/>
        <v>3170</v>
      </c>
      <c r="H53" s="43"/>
      <c r="I53" s="43"/>
      <c r="J53" s="43"/>
      <c r="K53" s="43"/>
      <c r="L53" s="43"/>
      <c r="M53" s="43"/>
      <c r="N53" s="43"/>
      <c r="O53" s="43">
        <f t="shared" ca="1" si="5"/>
        <v>-3.6418471829821303E-2</v>
      </c>
      <c r="P53" s="43"/>
      <c r="Q53" s="2">
        <f t="shared" si="3"/>
        <v>41953.758099999999</v>
      </c>
      <c r="R53" s="48">
        <f>+C53-(C$7+F53*C$8)</f>
        <v>6.1000000001513399E-2</v>
      </c>
    </row>
    <row r="54" spans="1:18">
      <c r="A54" s="43"/>
      <c r="B54" s="43"/>
      <c r="C54" s="44"/>
      <c r="D54" s="44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8"/>
    </row>
    <row r="55" spans="1:18">
      <c r="A55" s="43"/>
      <c r="B55" s="43"/>
      <c r="C55" s="44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8"/>
    </row>
    <row r="56" spans="1:18">
      <c r="A56" s="43"/>
      <c r="B56" s="43"/>
      <c r="C56" s="44"/>
      <c r="D56" s="44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8"/>
    </row>
    <row r="57" spans="1:18">
      <c r="A57" s="43"/>
      <c r="B57" s="43"/>
      <c r="C57" s="44"/>
      <c r="D57" s="44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8"/>
    </row>
    <row r="58" spans="1:18">
      <c r="A58" s="43"/>
      <c r="B58" s="43"/>
      <c r="C58" s="44"/>
      <c r="D58" s="44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8"/>
    </row>
    <row r="59" spans="1:18">
      <c r="A59" s="43"/>
      <c r="B59" s="43"/>
      <c r="C59" s="44"/>
      <c r="D59" s="44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8"/>
    </row>
    <row r="60" spans="1:18">
      <c r="A60" s="43"/>
      <c r="B60" s="43"/>
      <c r="C60" s="44"/>
      <c r="D60" s="44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8"/>
    </row>
    <row r="61" spans="1:18">
      <c r="A61" s="43"/>
      <c r="B61" s="43"/>
      <c r="C61" s="44"/>
      <c r="D61" s="44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8"/>
    </row>
    <row r="62" spans="1:18">
      <c r="A62" s="43"/>
      <c r="B62" s="43"/>
      <c r="C62" s="44"/>
      <c r="D62" s="44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8"/>
    </row>
    <row r="63" spans="1:18">
      <c r="C63" s="10"/>
      <c r="D63" s="10"/>
      <c r="R63" s="48"/>
    </row>
    <row r="64" spans="1:18">
      <c r="C64" s="10"/>
      <c r="D64" s="10"/>
      <c r="R64" s="48"/>
    </row>
    <row r="65" spans="3:18">
      <c r="C65" s="10"/>
      <c r="D65" s="10"/>
      <c r="R65" s="48"/>
    </row>
    <row r="66" spans="3:18">
      <c r="C66" s="10"/>
      <c r="D66" s="10"/>
    </row>
    <row r="67" spans="3:18">
      <c r="C67" s="10"/>
      <c r="D67" s="10"/>
    </row>
    <row r="68" spans="3:18">
      <c r="C68" s="10"/>
      <c r="D68" s="10"/>
    </row>
    <row r="69" spans="3:18">
      <c r="C69" s="10"/>
      <c r="D69" s="10"/>
    </row>
    <row r="70" spans="3:18">
      <c r="C70" s="10"/>
      <c r="D70" s="10"/>
    </row>
    <row r="71" spans="3:18">
      <c r="C71" s="10"/>
      <c r="D71" s="10"/>
    </row>
    <row r="72" spans="3:18">
      <c r="C72" s="10"/>
      <c r="D72" s="10"/>
    </row>
    <row r="73" spans="3:18">
      <c r="C73" s="10"/>
      <c r="D73" s="10"/>
    </row>
    <row r="74" spans="3:18">
      <c r="C74" s="10"/>
      <c r="D74" s="10"/>
    </row>
    <row r="75" spans="3:18">
      <c r="C75" s="10"/>
      <c r="D75" s="10"/>
    </row>
    <row r="76" spans="3:18">
      <c r="C76" s="10"/>
      <c r="D76" s="10"/>
    </row>
    <row r="77" spans="3:18">
      <c r="C77" s="10"/>
      <c r="D77" s="10"/>
    </row>
    <row r="78" spans="3:18">
      <c r="C78" s="10"/>
      <c r="D78" s="10"/>
    </row>
    <row r="79" spans="3:18">
      <c r="C79" s="10"/>
      <c r="D79" s="10"/>
    </row>
    <row r="80" spans="3:18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6"/>
  <sheetViews>
    <sheetView workbookViewId="0">
      <selection activeCell="A38" sqref="A38:D39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63" t="s">
        <v>75</v>
      </c>
      <c r="I1" s="64" t="s">
        <v>76</v>
      </c>
      <c r="J1" s="65" t="s">
        <v>77</v>
      </c>
    </row>
    <row r="2" spans="1:16">
      <c r="I2" s="66" t="s">
        <v>78</v>
      </c>
      <c r="J2" s="67" t="s">
        <v>79</v>
      </c>
    </row>
    <row r="3" spans="1:16">
      <c r="A3" s="68" t="s">
        <v>80</v>
      </c>
      <c r="I3" s="66" t="s">
        <v>81</v>
      </c>
      <c r="J3" s="67" t="s">
        <v>82</v>
      </c>
    </row>
    <row r="4" spans="1:16">
      <c r="I4" s="66" t="s">
        <v>83</v>
      </c>
      <c r="J4" s="67" t="s">
        <v>82</v>
      </c>
    </row>
    <row r="5" spans="1:16" ht="13.5" thickBot="1">
      <c r="I5" s="69" t="s">
        <v>84</v>
      </c>
      <c r="J5" s="70" t="s">
        <v>85</v>
      </c>
    </row>
    <row r="10" spans="1:16" ht="13.5" thickBot="1"/>
    <row r="11" spans="1:16" ht="12.75" customHeight="1" thickBot="1">
      <c r="A11" s="10" t="str">
        <f t="shared" ref="A11:A39" si="0">P11</f>
        <v>IBVS 5027 </v>
      </c>
      <c r="B11" s="3" t="str">
        <f t="shared" ref="B11:B39" si="1">IF(H11=INT(H11),"I","II")</f>
        <v>I</v>
      </c>
      <c r="C11" s="10">
        <f t="shared" ref="C11:C39" si="2">1*G11</f>
        <v>51225.9064</v>
      </c>
      <c r="D11" s="12" t="str">
        <f t="shared" ref="D11:D39" si="3">VLOOKUP(F11,I$1:J$5,2,FALSE)</f>
        <v>vis</v>
      </c>
      <c r="E11" s="71">
        <f>VLOOKUP(C11,Active!C$21:E$973,3,FALSE)</f>
        <v>0</v>
      </c>
      <c r="F11" s="3" t="s">
        <v>84</v>
      </c>
      <c r="G11" s="12" t="str">
        <f t="shared" ref="G11:G39" si="4">MID(I11,3,LEN(I11)-3)</f>
        <v>51225.9064</v>
      </c>
      <c r="H11" s="10">
        <f t="shared" ref="H11:H39" si="5">1*K11</f>
        <v>-1406</v>
      </c>
      <c r="I11" s="72" t="s">
        <v>86</v>
      </c>
      <c r="J11" s="73" t="s">
        <v>87</v>
      </c>
      <c r="K11" s="72">
        <v>-1406</v>
      </c>
      <c r="L11" s="72" t="s">
        <v>88</v>
      </c>
      <c r="M11" s="73" t="s">
        <v>89</v>
      </c>
      <c r="N11" s="73" t="s">
        <v>90</v>
      </c>
      <c r="O11" s="74" t="s">
        <v>91</v>
      </c>
      <c r="P11" s="75" t="s">
        <v>92</v>
      </c>
    </row>
    <row r="12" spans="1:16" ht="12.75" customHeight="1" thickBot="1">
      <c r="A12" s="10" t="str">
        <f t="shared" si="0"/>
        <v>BAVM 158 </v>
      </c>
      <c r="B12" s="3" t="str">
        <f t="shared" si="1"/>
        <v>I</v>
      </c>
      <c r="C12" s="10">
        <f t="shared" si="2"/>
        <v>52362.453699999998</v>
      </c>
      <c r="D12" s="12" t="str">
        <f t="shared" si="3"/>
        <v>vis</v>
      </c>
      <c r="E12" s="71">
        <f>VLOOKUP(C12,Active!C$21:E$973,3,FALSE)</f>
        <v>1253.9814045551871</v>
      </c>
      <c r="F12" s="3" t="s">
        <v>84</v>
      </c>
      <c r="G12" s="12" t="str">
        <f t="shared" si="4"/>
        <v>52362.4537</v>
      </c>
      <c r="H12" s="10">
        <f t="shared" si="5"/>
        <v>-152</v>
      </c>
      <c r="I12" s="72" t="s">
        <v>93</v>
      </c>
      <c r="J12" s="73" t="s">
        <v>94</v>
      </c>
      <c r="K12" s="72">
        <v>-152</v>
      </c>
      <c r="L12" s="72" t="s">
        <v>95</v>
      </c>
      <c r="M12" s="73" t="s">
        <v>89</v>
      </c>
      <c r="N12" s="73" t="s">
        <v>96</v>
      </c>
      <c r="O12" s="74" t="s">
        <v>97</v>
      </c>
      <c r="P12" s="75" t="s">
        <v>98</v>
      </c>
    </row>
    <row r="13" spans="1:16" ht="12.75" customHeight="1" thickBot="1">
      <c r="A13" s="10" t="str">
        <f t="shared" si="0"/>
        <v>BAVM 172 </v>
      </c>
      <c r="B13" s="3" t="str">
        <f t="shared" si="1"/>
        <v>I</v>
      </c>
      <c r="C13" s="10">
        <f t="shared" si="2"/>
        <v>53097.511899999998</v>
      </c>
      <c r="D13" s="12" t="str">
        <f t="shared" si="3"/>
        <v>vis</v>
      </c>
      <c r="E13" s="71">
        <f>VLOOKUP(C13,Active!C$21:E$973,3,FALSE)</f>
        <v>2064.989722524715</v>
      </c>
      <c r="F13" s="3" t="s">
        <v>84</v>
      </c>
      <c r="G13" s="12" t="str">
        <f t="shared" si="4"/>
        <v>53097.5119</v>
      </c>
      <c r="H13" s="10">
        <f t="shared" si="5"/>
        <v>659</v>
      </c>
      <c r="I13" s="72" t="s">
        <v>99</v>
      </c>
      <c r="J13" s="73" t="s">
        <v>100</v>
      </c>
      <c r="K13" s="72">
        <v>659</v>
      </c>
      <c r="L13" s="72" t="s">
        <v>101</v>
      </c>
      <c r="M13" s="73" t="s">
        <v>89</v>
      </c>
      <c r="N13" s="73" t="s">
        <v>96</v>
      </c>
      <c r="O13" s="74" t="s">
        <v>97</v>
      </c>
      <c r="P13" s="75" t="s">
        <v>102</v>
      </c>
    </row>
    <row r="14" spans="1:16" ht="12.75" customHeight="1" thickBot="1">
      <c r="A14" s="10" t="str">
        <f t="shared" si="0"/>
        <v>BAVM 173 </v>
      </c>
      <c r="B14" s="3" t="str">
        <f t="shared" si="1"/>
        <v>I</v>
      </c>
      <c r="C14" s="10">
        <f t="shared" si="2"/>
        <v>53475.462800000001</v>
      </c>
      <c r="D14" s="12" t="str">
        <f t="shared" si="3"/>
        <v>vis</v>
      </c>
      <c r="E14" s="71">
        <f>VLOOKUP(C14,Active!C$21:E$973,3,FALSE)</f>
        <v>2481.9925172477342</v>
      </c>
      <c r="F14" s="3" t="s">
        <v>84</v>
      </c>
      <c r="G14" s="12" t="str">
        <f t="shared" si="4"/>
        <v>53475.4628</v>
      </c>
      <c r="H14" s="10">
        <f t="shared" si="5"/>
        <v>1076</v>
      </c>
      <c r="I14" s="72" t="s">
        <v>103</v>
      </c>
      <c r="J14" s="73" t="s">
        <v>104</v>
      </c>
      <c r="K14" s="72">
        <v>1076</v>
      </c>
      <c r="L14" s="72" t="s">
        <v>105</v>
      </c>
      <c r="M14" s="73" t="s">
        <v>89</v>
      </c>
      <c r="N14" s="73" t="s">
        <v>106</v>
      </c>
      <c r="O14" s="74" t="s">
        <v>97</v>
      </c>
      <c r="P14" s="75" t="s">
        <v>107</v>
      </c>
    </row>
    <row r="15" spans="1:16" ht="12.75" customHeight="1" thickBot="1">
      <c r="A15" s="10" t="str">
        <f t="shared" si="0"/>
        <v>BAVM 178 </v>
      </c>
      <c r="B15" s="3" t="str">
        <f t="shared" si="1"/>
        <v>I</v>
      </c>
      <c r="C15" s="10">
        <f t="shared" si="2"/>
        <v>53862.474000000002</v>
      </c>
      <c r="D15" s="12" t="str">
        <f t="shared" si="3"/>
        <v>vis</v>
      </c>
      <c r="E15" s="71">
        <f>VLOOKUP(C15,Active!C$21:E$973,3,FALSE)</f>
        <v>2908.991770296499</v>
      </c>
      <c r="F15" s="3" t="s">
        <v>84</v>
      </c>
      <c r="G15" s="12" t="str">
        <f t="shared" si="4"/>
        <v>53862.4740</v>
      </c>
      <c r="H15" s="10">
        <f t="shared" si="5"/>
        <v>1503</v>
      </c>
      <c r="I15" s="72" t="s">
        <v>108</v>
      </c>
      <c r="J15" s="73" t="s">
        <v>109</v>
      </c>
      <c r="K15" s="72" t="s">
        <v>110</v>
      </c>
      <c r="L15" s="72" t="s">
        <v>111</v>
      </c>
      <c r="M15" s="73" t="s">
        <v>112</v>
      </c>
      <c r="N15" s="73" t="s">
        <v>106</v>
      </c>
      <c r="O15" s="74" t="s">
        <v>97</v>
      </c>
      <c r="P15" s="75" t="s">
        <v>113</v>
      </c>
    </row>
    <row r="16" spans="1:16" ht="12.75" customHeight="1" thickBot="1">
      <c r="A16" s="10" t="str">
        <f t="shared" si="0"/>
        <v>BAVM 186 </v>
      </c>
      <c r="B16" s="3" t="str">
        <f t="shared" si="1"/>
        <v>I</v>
      </c>
      <c r="C16" s="10">
        <f t="shared" si="2"/>
        <v>54200.540800000002</v>
      </c>
      <c r="D16" s="12" t="str">
        <f t="shared" si="3"/>
        <v>vis</v>
      </c>
      <c r="E16" s="71">
        <f>VLOOKUP(C16,Active!C$21:E$973,3,FALSE)</f>
        <v>3281.9894279368618</v>
      </c>
      <c r="F16" s="3" t="s">
        <v>84</v>
      </c>
      <c r="G16" s="12" t="str">
        <f t="shared" si="4"/>
        <v>54200.5408</v>
      </c>
      <c r="H16" s="10">
        <f t="shared" si="5"/>
        <v>1876</v>
      </c>
      <c r="I16" s="72" t="s">
        <v>114</v>
      </c>
      <c r="J16" s="73" t="s">
        <v>115</v>
      </c>
      <c r="K16" s="72" t="s">
        <v>116</v>
      </c>
      <c r="L16" s="72" t="s">
        <v>117</v>
      </c>
      <c r="M16" s="73" t="s">
        <v>112</v>
      </c>
      <c r="N16" s="73" t="s">
        <v>96</v>
      </c>
      <c r="O16" s="74" t="s">
        <v>118</v>
      </c>
      <c r="P16" s="75" t="s">
        <v>119</v>
      </c>
    </row>
    <row r="17" spans="1:16" ht="12.75" customHeight="1" thickBot="1">
      <c r="A17" s="10" t="str">
        <f t="shared" si="0"/>
        <v>BAVM 186 </v>
      </c>
      <c r="B17" s="3" t="str">
        <f t="shared" si="1"/>
        <v>I</v>
      </c>
      <c r="C17" s="10">
        <f t="shared" si="2"/>
        <v>54259.4568</v>
      </c>
      <c r="D17" s="12" t="str">
        <f t="shared" si="3"/>
        <v>vis</v>
      </c>
      <c r="E17" s="71">
        <f>VLOOKUP(C17,Active!C$21:E$973,3,FALSE)</f>
        <v>3346.9929420279782</v>
      </c>
      <c r="F17" s="3" t="s">
        <v>84</v>
      </c>
      <c r="G17" s="12" t="str">
        <f t="shared" si="4"/>
        <v>54259.4568</v>
      </c>
      <c r="H17" s="10">
        <f t="shared" si="5"/>
        <v>1941</v>
      </c>
      <c r="I17" s="72" t="s">
        <v>120</v>
      </c>
      <c r="J17" s="73" t="s">
        <v>121</v>
      </c>
      <c r="K17" s="72" t="s">
        <v>122</v>
      </c>
      <c r="L17" s="72" t="s">
        <v>123</v>
      </c>
      <c r="M17" s="73" t="s">
        <v>112</v>
      </c>
      <c r="N17" s="73" t="s">
        <v>106</v>
      </c>
      <c r="O17" s="74" t="s">
        <v>97</v>
      </c>
      <c r="P17" s="75" t="s">
        <v>119</v>
      </c>
    </row>
    <row r="18" spans="1:16" ht="12.75" customHeight="1" thickBot="1">
      <c r="A18" s="10" t="str">
        <f t="shared" si="0"/>
        <v>IBVS 5894 </v>
      </c>
      <c r="B18" s="3" t="str">
        <f t="shared" si="1"/>
        <v>I</v>
      </c>
      <c r="C18" s="10">
        <f t="shared" si="2"/>
        <v>54961.877800000002</v>
      </c>
      <c r="D18" s="12" t="str">
        <f t="shared" si="3"/>
        <v>vis</v>
      </c>
      <c r="E18" s="71">
        <f>VLOOKUP(C18,Active!C$21:E$973,3,FALSE)</f>
        <v>4121.9918111195357</v>
      </c>
      <c r="F18" s="3" t="s">
        <v>84</v>
      </c>
      <c r="G18" s="12" t="str">
        <f t="shared" si="4"/>
        <v>54961.8778</v>
      </c>
      <c r="H18" s="10">
        <f t="shared" si="5"/>
        <v>2716</v>
      </c>
      <c r="I18" s="72" t="s">
        <v>135</v>
      </c>
      <c r="J18" s="73" t="s">
        <v>136</v>
      </c>
      <c r="K18" s="72" t="s">
        <v>137</v>
      </c>
      <c r="L18" s="72" t="s">
        <v>88</v>
      </c>
      <c r="M18" s="73" t="s">
        <v>112</v>
      </c>
      <c r="N18" s="73" t="s">
        <v>84</v>
      </c>
      <c r="O18" s="74" t="s">
        <v>91</v>
      </c>
      <c r="P18" s="75" t="s">
        <v>138</v>
      </c>
    </row>
    <row r="19" spans="1:16" ht="12.75" customHeight="1" thickBot="1">
      <c r="A19" s="10" t="str">
        <f t="shared" si="0"/>
        <v>BAVM 214 </v>
      </c>
      <c r="B19" s="3" t="str">
        <f t="shared" si="1"/>
        <v>I</v>
      </c>
      <c r="C19" s="10">
        <f t="shared" si="2"/>
        <v>55073.3606</v>
      </c>
      <c r="D19" s="12" t="str">
        <f t="shared" si="3"/>
        <v>vis</v>
      </c>
      <c r="E19" s="71">
        <f>VLOOKUP(C19,Active!C$21:E$973,3,FALSE)</f>
        <v>4244.9936062298157</v>
      </c>
      <c r="F19" s="3" t="s">
        <v>84</v>
      </c>
      <c r="G19" s="12" t="str">
        <f t="shared" si="4"/>
        <v>55073.3606</v>
      </c>
      <c r="H19" s="10">
        <f t="shared" si="5"/>
        <v>2839</v>
      </c>
      <c r="I19" s="72" t="s">
        <v>139</v>
      </c>
      <c r="J19" s="73" t="s">
        <v>140</v>
      </c>
      <c r="K19" s="72" t="s">
        <v>141</v>
      </c>
      <c r="L19" s="72" t="s">
        <v>142</v>
      </c>
      <c r="M19" s="73" t="s">
        <v>112</v>
      </c>
      <c r="N19" s="73" t="s">
        <v>106</v>
      </c>
      <c r="O19" s="74" t="s">
        <v>143</v>
      </c>
      <c r="P19" s="75" t="s">
        <v>144</v>
      </c>
    </row>
    <row r="20" spans="1:16" ht="12.75" customHeight="1" thickBot="1">
      <c r="A20" s="10" t="str">
        <f t="shared" si="0"/>
        <v>BAVM 214 </v>
      </c>
      <c r="B20" s="3" t="str">
        <f t="shared" si="1"/>
        <v>I</v>
      </c>
      <c r="C20" s="10">
        <f t="shared" si="2"/>
        <v>55314.449800000002</v>
      </c>
      <c r="D20" s="12" t="str">
        <f t="shared" si="3"/>
        <v>vis</v>
      </c>
      <c r="E20" s="71">
        <f>VLOOKUP(C20,Active!C$21:E$973,3,FALSE)</f>
        <v>4510.9934230778163</v>
      </c>
      <c r="F20" s="3" t="s">
        <v>84</v>
      </c>
      <c r="G20" s="12" t="str">
        <f t="shared" si="4"/>
        <v>55314.4498</v>
      </c>
      <c r="H20" s="10">
        <f t="shared" si="5"/>
        <v>3105</v>
      </c>
      <c r="I20" s="72" t="s">
        <v>145</v>
      </c>
      <c r="J20" s="73" t="s">
        <v>146</v>
      </c>
      <c r="K20" s="72" t="s">
        <v>147</v>
      </c>
      <c r="L20" s="72" t="s">
        <v>148</v>
      </c>
      <c r="M20" s="73" t="s">
        <v>112</v>
      </c>
      <c r="N20" s="73" t="s">
        <v>106</v>
      </c>
      <c r="O20" s="74" t="s">
        <v>97</v>
      </c>
      <c r="P20" s="75" t="s">
        <v>144</v>
      </c>
    </row>
    <row r="21" spans="1:16" ht="12.75" customHeight="1" thickBot="1">
      <c r="A21" s="10" t="str">
        <f t="shared" si="0"/>
        <v>BAVM 220 </v>
      </c>
      <c r="B21" s="3" t="str">
        <f t="shared" si="1"/>
        <v>I</v>
      </c>
      <c r="C21" s="10">
        <f t="shared" si="2"/>
        <v>55642.549899999998</v>
      </c>
      <c r="D21" s="12" t="str">
        <f t="shared" si="3"/>
        <v>vis</v>
      </c>
      <c r="E21" s="71">
        <f>VLOOKUP(C21,Active!C$21:E$973,3,FALSE)</f>
        <v>4872.9945683294864</v>
      </c>
      <c r="F21" s="3" t="s">
        <v>84</v>
      </c>
      <c r="G21" s="12" t="str">
        <f t="shared" si="4"/>
        <v>55642.5499</v>
      </c>
      <c r="H21" s="10">
        <f t="shared" si="5"/>
        <v>3467</v>
      </c>
      <c r="I21" s="72" t="s">
        <v>149</v>
      </c>
      <c r="J21" s="73" t="s">
        <v>150</v>
      </c>
      <c r="K21" s="72" t="s">
        <v>151</v>
      </c>
      <c r="L21" s="72" t="s">
        <v>152</v>
      </c>
      <c r="M21" s="73" t="s">
        <v>112</v>
      </c>
      <c r="N21" s="73" t="s">
        <v>84</v>
      </c>
      <c r="O21" s="74" t="s">
        <v>97</v>
      </c>
      <c r="P21" s="75" t="s">
        <v>153</v>
      </c>
    </row>
    <row r="22" spans="1:16" ht="12.75" customHeight="1" thickBot="1">
      <c r="A22" s="10" t="str">
        <f t="shared" si="0"/>
        <v>OEJV 0160 </v>
      </c>
      <c r="B22" s="3" t="str">
        <f t="shared" si="1"/>
        <v>I</v>
      </c>
      <c r="C22" s="10">
        <f t="shared" si="2"/>
        <v>55643.457329999997</v>
      </c>
      <c r="D22" s="12" t="str">
        <f t="shared" si="3"/>
        <v>vis</v>
      </c>
      <c r="E22" s="71">
        <f>VLOOKUP(C22,Active!C$21:E$973,3,FALSE)</f>
        <v>4873.9957588174975</v>
      </c>
      <c r="F22" s="3" t="s">
        <v>84</v>
      </c>
      <c r="G22" s="12" t="str">
        <f t="shared" si="4"/>
        <v>55643.45733</v>
      </c>
      <c r="H22" s="10">
        <f t="shared" si="5"/>
        <v>3468</v>
      </c>
      <c r="I22" s="72" t="s">
        <v>154</v>
      </c>
      <c r="J22" s="73" t="s">
        <v>155</v>
      </c>
      <c r="K22" s="72" t="s">
        <v>156</v>
      </c>
      <c r="L22" s="72" t="s">
        <v>157</v>
      </c>
      <c r="M22" s="73" t="s">
        <v>112</v>
      </c>
      <c r="N22" s="73" t="s">
        <v>158</v>
      </c>
      <c r="O22" s="74" t="s">
        <v>159</v>
      </c>
      <c r="P22" s="75" t="s">
        <v>160</v>
      </c>
    </row>
    <row r="23" spans="1:16" ht="12.75" customHeight="1" thickBot="1">
      <c r="A23" s="10" t="str">
        <f t="shared" si="0"/>
        <v>OEJV 0160 </v>
      </c>
      <c r="B23" s="3" t="str">
        <f t="shared" si="1"/>
        <v>I</v>
      </c>
      <c r="C23" s="10">
        <f t="shared" si="2"/>
        <v>55643.457349999997</v>
      </c>
      <c r="D23" s="12" t="str">
        <f t="shared" si="3"/>
        <v>vis</v>
      </c>
      <c r="E23" s="71">
        <f>VLOOKUP(C23,Active!C$21:E$973,3,FALSE)</f>
        <v>4873.9957808840027</v>
      </c>
      <c r="F23" s="3" t="s">
        <v>84</v>
      </c>
      <c r="G23" s="12" t="str">
        <f t="shared" si="4"/>
        <v>55643.45735</v>
      </c>
      <c r="H23" s="10">
        <f t="shared" si="5"/>
        <v>3468</v>
      </c>
      <c r="I23" s="72" t="s">
        <v>161</v>
      </c>
      <c r="J23" s="73" t="s">
        <v>155</v>
      </c>
      <c r="K23" s="72" t="s">
        <v>156</v>
      </c>
      <c r="L23" s="72" t="s">
        <v>162</v>
      </c>
      <c r="M23" s="73" t="s">
        <v>112</v>
      </c>
      <c r="N23" s="73" t="s">
        <v>163</v>
      </c>
      <c r="O23" s="74" t="s">
        <v>159</v>
      </c>
      <c r="P23" s="75" t="s">
        <v>160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55643.457410000003</v>
      </c>
      <c r="D24" s="12" t="str">
        <f t="shared" si="3"/>
        <v>vis</v>
      </c>
      <c r="E24" s="71">
        <f>VLOOKUP(C24,Active!C$21:E$973,3,FALSE)</f>
        <v>4873.9958470835281</v>
      </c>
      <c r="F24" s="3" t="s">
        <v>84</v>
      </c>
      <c r="G24" s="12" t="str">
        <f t="shared" si="4"/>
        <v>55643.45741</v>
      </c>
      <c r="H24" s="10">
        <f t="shared" si="5"/>
        <v>3468</v>
      </c>
      <c r="I24" s="72" t="s">
        <v>164</v>
      </c>
      <c r="J24" s="73" t="s">
        <v>155</v>
      </c>
      <c r="K24" s="72" t="s">
        <v>156</v>
      </c>
      <c r="L24" s="72" t="s">
        <v>165</v>
      </c>
      <c r="M24" s="73" t="s">
        <v>112</v>
      </c>
      <c r="N24" s="73" t="s">
        <v>48</v>
      </c>
      <c r="O24" s="74" t="s">
        <v>159</v>
      </c>
      <c r="P24" s="75" t="s">
        <v>160</v>
      </c>
    </row>
    <row r="25" spans="1:16" ht="12.75" customHeight="1" thickBot="1">
      <c r="A25" s="10" t="str">
        <f t="shared" si="0"/>
        <v>OEJV 0160 </v>
      </c>
      <c r="B25" s="3" t="str">
        <f t="shared" si="1"/>
        <v>I</v>
      </c>
      <c r="C25" s="10">
        <f t="shared" si="2"/>
        <v>55643.457450000002</v>
      </c>
      <c r="D25" s="12" t="str">
        <f t="shared" si="3"/>
        <v>vis</v>
      </c>
      <c r="E25" s="71">
        <f>VLOOKUP(C25,Active!C$21:E$973,3,FALSE)</f>
        <v>4873.9958912165393</v>
      </c>
      <c r="F25" s="3" t="s">
        <v>84</v>
      </c>
      <c r="G25" s="12" t="str">
        <f t="shared" si="4"/>
        <v>55643.45745</v>
      </c>
      <c r="H25" s="10">
        <f t="shared" si="5"/>
        <v>3468</v>
      </c>
      <c r="I25" s="72" t="s">
        <v>166</v>
      </c>
      <c r="J25" s="73" t="s">
        <v>155</v>
      </c>
      <c r="K25" s="72" t="s">
        <v>156</v>
      </c>
      <c r="L25" s="72" t="s">
        <v>167</v>
      </c>
      <c r="M25" s="73" t="s">
        <v>112</v>
      </c>
      <c r="N25" s="73" t="s">
        <v>84</v>
      </c>
      <c r="O25" s="74" t="s">
        <v>159</v>
      </c>
      <c r="P25" s="75" t="s">
        <v>160</v>
      </c>
    </row>
    <row r="26" spans="1:16" ht="12.75" customHeight="1" thickBot="1">
      <c r="A26" s="10" t="str">
        <f t="shared" si="0"/>
        <v>IBVS 5992 </v>
      </c>
      <c r="B26" s="3" t="str">
        <f t="shared" si="1"/>
        <v>I</v>
      </c>
      <c r="C26" s="10">
        <f t="shared" si="2"/>
        <v>55648.895799999998</v>
      </c>
      <c r="D26" s="12" t="str">
        <f t="shared" si="3"/>
        <v>vis</v>
      </c>
      <c r="E26" s="71">
        <f>VLOOKUP(C26,Active!C$21:E$973,3,FALSE)</f>
        <v>4879.9961604279124</v>
      </c>
      <c r="F26" s="3" t="s">
        <v>84</v>
      </c>
      <c r="G26" s="12" t="str">
        <f t="shared" si="4"/>
        <v>55648.8958</v>
      </c>
      <c r="H26" s="10">
        <f t="shared" si="5"/>
        <v>3474</v>
      </c>
      <c r="I26" s="72" t="s">
        <v>168</v>
      </c>
      <c r="J26" s="73" t="s">
        <v>169</v>
      </c>
      <c r="K26" s="72" t="s">
        <v>170</v>
      </c>
      <c r="L26" s="72" t="s">
        <v>171</v>
      </c>
      <c r="M26" s="73" t="s">
        <v>112</v>
      </c>
      <c r="N26" s="73" t="s">
        <v>84</v>
      </c>
      <c r="O26" s="74" t="s">
        <v>91</v>
      </c>
      <c r="P26" s="75" t="s">
        <v>172</v>
      </c>
    </row>
    <row r="27" spans="1:16" ht="12.75" customHeight="1" thickBot="1">
      <c r="A27" s="10" t="str">
        <f t="shared" si="0"/>
        <v>IBVS 5992 </v>
      </c>
      <c r="B27" s="3" t="str">
        <f t="shared" si="1"/>
        <v>I</v>
      </c>
      <c r="C27" s="10">
        <f t="shared" si="2"/>
        <v>55697.839200000002</v>
      </c>
      <c r="D27" s="12" t="str">
        <f t="shared" si="3"/>
        <v>vis</v>
      </c>
      <c r="E27" s="71">
        <f>VLOOKUP(C27,Active!C$21:E$973,3,FALSE)</f>
        <v>4933.9966525110058</v>
      </c>
      <c r="F27" s="3" t="s">
        <v>84</v>
      </c>
      <c r="G27" s="12" t="str">
        <f t="shared" si="4"/>
        <v>55697.8392</v>
      </c>
      <c r="H27" s="10">
        <f t="shared" si="5"/>
        <v>3528</v>
      </c>
      <c r="I27" s="72" t="s">
        <v>173</v>
      </c>
      <c r="J27" s="73" t="s">
        <v>174</v>
      </c>
      <c r="K27" s="72" t="s">
        <v>175</v>
      </c>
      <c r="L27" s="72" t="s">
        <v>176</v>
      </c>
      <c r="M27" s="73" t="s">
        <v>112</v>
      </c>
      <c r="N27" s="73" t="s">
        <v>84</v>
      </c>
      <c r="O27" s="74" t="s">
        <v>91</v>
      </c>
      <c r="P27" s="75" t="s">
        <v>172</v>
      </c>
    </row>
    <row r="28" spans="1:16" ht="12.75" customHeight="1" thickBot="1">
      <c r="A28" s="10" t="str">
        <f t="shared" si="0"/>
        <v>OEJV 0160 </v>
      </c>
      <c r="B28" s="3" t="str">
        <f t="shared" si="1"/>
        <v>II</v>
      </c>
      <c r="C28" s="10">
        <f t="shared" si="2"/>
        <v>55956.600780000001</v>
      </c>
      <c r="D28" s="12" t="str">
        <f t="shared" si="3"/>
        <v>vis</v>
      </c>
      <c r="E28" s="71">
        <f>VLOOKUP(C28,Active!C$21:E$973,3,FALSE)</f>
        <v>5219.4948535390822</v>
      </c>
      <c r="F28" s="3" t="s">
        <v>84</v>
      </c>
      <c r="G28" s="12" t="str">
        <f t="shared" si="4"/>
        <v>55956.60078</v>
      </c>
      <c r="H28" s="10">
        <f t="shared" si="5"/>
        <v>3813.5</v>
      </c>
      <c r="I28" s="72" t="s">
        <v>177</v>
      </c>
      <c r="J28" s="73" t="s">
        <v>178</v>
      </c>
      <c r="K28" s="72" t="s">
        <v>179</v>
      </c>
      <c r="L28" s="72" t="s">
        <v>180</v>
      </c>
      <c r="M28" s="73" t="s">
        <v>112</v>
      </c>
      <c r="N28" s="73" t="s">
        <v>48</v>
      </c>
      <c r="O28" s="74" t="s">
        <v>159</v>
      </c>
      <c r="P28" s="75" t="s">
        <v>160</v>
      </c>
    </row>
    <row r="29" spans="1:16" ht="12.75" customHeight="1" thickBot="1">
      <c r="A29" s="10" t="str">
        <f t="shared" si="0"/>
        <v>OEJV 0160 </v>
      </c>
      <c r="B29" s="3" t="str">
        <f t="shared" si="1"/>
        <v>II</v>
      </c>
      <c r="C29" s="10">
        <f t="shared" si="2"/>
        <v>55956.601620000001</v>
      </c>
      <c r="D29" s="12" t="str">
        <f t="shared" si="3"/>
        <v>vis</v>
      </c>
      <c r="E29" s="71">
        <f>VLOOKUP(C29,Active!C$21:E$973,3,FALSE)</f>
        <v>5219.495780332345</v>
      </c>
      <c r="F29" s="3" t="s">
        <v>84</v>
      </c>
      <c r="G29" s="12" t="str">
        <f t="shared" si="4"/>
        <v>55956.60162</v>
      </c>
      <c r="H29" s="10">
        <f t="shared" si="5"/>
        <v>3813.5</v>
      </c>
      <c r="I29" s="72" t="s">
        <v>181</v>
      </c>
      <c r="J29" s="73" t="s">
        <v>182</v>
      </c>
      <c r="K29" s="72" t="s">
        <v>179</v>
      </c>
      <c r="L29" s="72" t="s">
        <v>183</v>
      </c>
      <c r="M29" s="73" t="s">
        <v>112</v>
      </c>
      <c r="N29" s="73" t="s">
        <v>163</v>
      </c>
      <c r="O29" s="74" t="s">
        <v>159</v>
      </c>
      <c r="P29" s="75" t="s">
        <v>160</v>
      </c>
    </row>
    <row r="30" spans="1:16" ht="12.75" customHeight="1" thickBot="1">
      <c r="A30" s="10" t="str">
        <f t="shared" si="0"/>
        <v>IBVS 6029 </v>
      </c>
      <c r="B30" s="3" t="str">
        <f t="shared" si="1"/>
        <v>I</v>
      </c>
      <c r="C30" s="10">
        <f t="shared" si="2"/>
        <v>56035.906000000003</v>
      </c>
      <c r="D30" s="12" t="str">
        <f t="shared" si="3"/>
        <v>vis</v>
      </c>
      <c r="E30" s="71">
        <f>VLOOKUP(C30,Active!C$21:E$973,3,FALSE)</f>
        <v>5306.9943101513682</v>
      </c>
      <c r="F30" s="3" t="s">
        <v>84</v>
      </c>
      <c r="G30" s="12" t="str">
        <f t="shared" si="4"/>
        <v>56035.9060</v>
      </c>
      <c r="H30" s="10">
        <f t="shared" si="5"/>
        <v>3901</v>
      </c>
      <c r="I30" s="72" t="s">
        <v>184</v>
      </c>
      <c r="J30" s="73" t="s">
        <v>185</v>
      </c>
      <c r="K30" s="72" t="s">
        <v>186</v>
      </c>
      <c r="L30" s="72" t="s">
        <v>187</v>
      </c>
      <c r="M30" s="73" t="s">
        <v>112</v>
      </c>
      <c r="N30" s="73" t="s">
        <v>84</v>
      </c>
      <c r="O30" s="74" t="s">
        <v>91</v>
      </c>
      <c r="P30" s="75" t="s">
        <v>188</v>
      </c>
    </row>
    <row r="31" spans="1:16" ht="12.75" customHeight="1" thickBot="1">
      <c r="A31" s="10" t="str">
        <f t="shared" si="0"/>
        <v>BAVM 231 </v>
      </c>
      <c r="B31" s="3" t="str">
        <f t="shared" si="1"/>
        <v>I</v>
      </c>
      <c r="C31" s="10">
        <f t="shared" si="2"/>
        <v>56069.439599999998</v>
      </c>
      <c r="D31" s="12" t="str">
        <f t="shared" si="3"/>
        <v>vis</v>
      </c>
      <c r="E31" s="71">
        <f>VLOOKUP(C31,Active!C$21:E$973,3,FALSE)</f>
        <v>5343.9927798391545</v>
      </c>
      <c r="F31" s="3" t="s">
        <v>84</v>
      </c>
      <c r="G31" s="12" t="str">
        <f t="shared" si="4"/>
        <v>56069.4396</v>
      </c>
      <c r="H31" s="10">
        <f t="shared" si="5"/>
        <v>3938</v>
      </c>
      <c r="I31" s="72" t="s">
        <v>189</v>
      </c>
      <c r="J31" s="73" t="s">
        <v>190</v>
      </c>
      <c r="K31" s="72" t="s">
        <v>191</v>
      </c>
      <c r="L31" s="72" t="s">
        <v>192</v>
      </c>
      <c r="M31" s="73" t="s">
        <v>112</v>
      </c>
      <c r="N31" s="73" t="s">
        <v>84</v>
      </c>
      <c r="O31" s="74" t="s">
        <v>97</v>
      </c>
      <c r="P31" s="75" t="s">
        <v>193</v>
      </c>
    </row>
    <row r="32" spans="1:16" ht="12.75" customHeight="1" thickBot="1">
      <c r="A32" s="10" t="str">
        <f t="shared" si="0"/>
        <v>OEJV 0160 </v>
      </c>
      <c r="B32" s="3" t="str">
        <f t="shared" si="1"/>
        <v>I</v>
      </c>
      <c r="C32" s="10">
        <f t="shared" si="2"/>
        <v>56408.407059999998</v>
      </c>
      <c r="D32" s="12" t="str">
        <f t="shared" si="3"/>
        <v>vis</v>
      </c>
      <c r="E32" s="71">
        <f>VLOOKUP(C32,Active!C$21:E$973,3,FALSE)</f>
        <v>5717.9841584551659</v>
      </c>
      <c r="F32" s="3" t="s">
        <v>84</v>
      </c>
      <c r="G32" s="12" t="str">
        <f t="shared" si="4"/>
        <v>56408.40706</v>
      </c>
      <c r="H32" s="10">
        <f t="shared" si="5"/>
        <v>4312</v>
      </c>
      <c r="I32" s="72" t="s">
        <v>194</v>
      </c>
      <c r="J32" s="73" t="s">
        <v>195</v>
      </c>
      <c r="K32" s="72" t="s">
        <v>196</v>
      </c>
      <c r="L32" s="72" t="s">
        <v>197</v>
      </c>
      <c r="M32" s="73" t="s">
        <v>112</v>
      </c>
      <c r="N32" s="73" t="s">
        <v>158</v>
      </c>
      <c r="O32" s="74" t="s">
        <v>159</v>
      </c>
      <c r="P32" s="75" t="s">
        <v>160</v>
      </c>
    </row>
    <row r="33" spans="1:16" ht="12.75" customHeight="1" thickBot="1">
      <c r="A33" s="10" t="str">
        <f t="shared" si="0"/>
        <v>OEJV 0160 </v>
      </c>
      <c r="B33" s="3" t="str">
        <f t="shared" si="1"/>
        <v>I</v>
      </c>
      <c r="C33" s="10">
        <f t="shared" si="2"/>
        <v>56408.407939999997</v>
      </c>
      <c r="D33" s="12" t="str">
        <f t="shared" si="3"/>
        <v>vis</v>
      </c>
      <c r="E33" s="71">
        <f>VLOOKUP(C33,Active!C$21:E$973,3,FALSE)</f>
        <v>5717.9851293814399</v>
      </c>
      <c r="F33" s="3" t="s">
        <v>84</v>
      </c>
      <c r="G33" s="12" t="str">
        <f t="shared" si="4"/>
        <v>56408.40794</v>
      </c>
      <c r="H33" s="10">
        <f t="shared" si="5"/>
        <v>4312</v>
      </c>
      <c r="I33" s="72" t="s">
        <v>198</v>
      </c>
      <c r="J33" s="73" t="s">
        <v>199</v>
      </c>
      <c r="K33" s="72" t="s">
        <v>196</v>
      </c>
      <c r="L33" s="72" t="s">
        <v>200</v>
      </c>
      <c r="M33" s="73" t="s">
        <v>112</v>
      </c>
      <c r="N33" s="73" t="s">
        <v>84</v>
      </c>
      <c r="O33" s="74" t="s">
        <v>159</v>
      </c>
      <c r="P33" s="75" t="s">
        <v>160</v>
      </c>
    </row>
    <row r="34" spans="1:16" ht="12.75" customHeight="1" thickBot="1">
      <c r="A34" s="10" t="str">
        <f t="shared" si="0"/>
        <v>OEJV 0160 </v>
      </c>
      <c r="B34" s="3" t="str">
        <f t="shared" si="1"/>
        <v>I</v>
      </c>
      <c r="C34" s="10">
        <f t="shared" si="2"/>
        <v>56408.408280000003</v>
      </c>
      <c r="D34" s="12" t="str">
        <f t="shared" si="3"/>
        <v>vis</v>
      </c>
      <c r="E34" s="71">
        <f>VLOOKUP(C34,Active!C$21:E$973,3,FALSE)</f>
        <v>5717.9855045120521</v>
      </c>
      <c r="F34" s="3" t="s">
        <v>84</v>
      </c>
      <c r="G34" s="12" t="str">
        <f t="shared" si="4"/>
        <v>56408.40828</v>
      </c>
      <c r="H34" s="10">
        <f t="shared" si="5"/>
        <v>4312</v>
      </c>
      <c r="I34" s="72" t="s">
        <v>201</v>
      </c>
      <c r="J34" s="73" t="s">
        <v>199</v>
      </c>
      <c r="K34" s="72" t="s">
        <v>196</v>
      </c>
      <c r="L34" s="72" t="s">
        <v>202</v>
      </c>
      <c r="M34" s="73" t="s">
        <v>112</v>
      </c>
      <c r="N34" s="73" t="s">
        <v>48</v>
      </c>
      <c r="O34" s="74" t="s">
        <v>159</v>
      </c>
      <c r="P34" s="75" t="s">
        <v>160</v>
      </c>
    </row>
    <row r="35" spans="1:16" ht="12.75" customHeight="1" thickBot="1">
      <c r="A35" s="10" t="str">
        <f t="shared" si="0"/>
        <v>OEJV 0160 </v>
      </c>
      <c r="B35" s="3" t="str">
        <f t="shared" si="1"/>
        <v>I</v>
      </c>
      <c r="C35" s="10">
        <f t="shared" si="2"/>
        <v>56408.408560000003</v>
      </c>
      <c r="D35" s="12" t="str">
        <f t="shared" si="3"/>
        <v>vis</v>
      </c>
      <c r="E35" s="71">
        <f>VLOOKUP(C35,Active!C$21:E$973,3,FALSE)</f>
        <v>5717.9858134431406</v>
      </c>
      <c r="F35" s="3" t="s">
        <v>84</v>
      </c>
      <c r="G35" s="12" t="str">
        <f t="shared" si="4"/>
        <v>56408.40856</v>
      </c>
      <c r="H35" s="10">
        <f t="shared" si="5"/>
        <v>4312</v>
      </c>
      <c r="I35" s="72" t="s">
        <v>203</v>
      </c>
      <c r="J35" s="73" t="s">
        <v>204</v>
      </c>
      <c r="K35" s="72" t="s">
        <v>196</v>
      </c>
      <c r="L35" s="72" t="s">
        <v>205</v>
      </c>
      <c r="M35" s="73" t="s">
        <v>112</v>
      </c>
      <c r="N35" s="73" t="s">
        <v>163</v>
      </c>
      <c r="O35" s="74" t="s">
        <v>159</v>
      </c>
      <c r="P35" s="75" t="s">
        <v>160</v>
      </c>
    </row>
    <row r="36" spans="1:16" ht="12.75" customHeight="1" thickBot="1">
      <c r="A36" s="10" t="str">
        <f t="shared" si="0"/>
        <v>BAVM 238 </v>
      </c>
      <c r="B36" s="3" t="str">
        <f t="shared" si="1"/>
        <v>II</v>
      </c>
      <c r="C36" s="10">
        <f t="shared" si="2"/>
        <v>56730.621899999998</v>
      </c>
      <c r="D36" s="12" t="str">
        <f t="shared" si="3"/>
        <v>vis</v>
      </c>
      <c r="E36" s="71">
        <f>VLOOKUP(C36,Active!C$21:E$973,3,FALSE)</f>
        <v>6073.4919473802074</v>
      </c>
      <c r="F36" s="3" t="s">
        <v>84</v>
      </c>
      <c r="G36" s="12" t="str">
        <f t="shared" si="4"/>
        <v>56730.6219</v>
      </c>
      <c r="H36" s="10">
        <f t="shared" si="5"/>
        <v>4667.5</v>
      </c>
      <c r="I36" s="72" t="s">
        <v>206</v>
      </c>
      <c r="J36" s="73" t="s">
        <v>207</v>
      </c>
      <c r="K36" s="72" t="s">
        <v>208</v>
      </c>
      <c r="L36" s="72" t="s">
        <v>209</v>
      </c>
      <c r="M36" s="73" t="s">
        <v>112</v>
      </c>
      <c r="N36" s="73" t="s">
        <v>106</v>
      </c>
      <c r="O36" s="74" t="s">
        <v>97</v>
      </c>
      <c r="P36" s="75" t="s">
        <v>210</v>
      </c>
    </row>
    <row r="37" spans="1:16" ht="12.75" customHeight="1" thickBot="1">
      <c r="A37" s="10" t="str">
        <f t="shared" si="0"/>
        <v>BAVM 238 </v>
      </c>
      <c r="B37" s="3" t="str">
        <f t="shared" si="1"/>
        <v>I</v>
      </c>
      <c r="C37" s="10">
        <f t="shared" si="2"/>
        <v>56736.513400000003</v>
      </c>
      <c r="D37" s="12" t="str">
        <f t="shared" si="3"/>
        <v>vis</v>
      </c>
      <c r="E37" s="71">
        <f>VLOOKUP(C37,Active!C$21:E$973,3,FALSE)</f>
        <v>6079.9921884567939</v>
      </c>
      <c r="F37" s="3" t="s">
        <v>84</v>
      </c>
      <c r="G37" s="12" t="str">
        <f t="shared" si="4"/>
        <v>56736.5134</v>
      </c>
      <c r="H37" s="10">
        <f t="shared" si="5"/>
        <v>4674</v>
      </c>
      <c r="I37" s="72" t="s">
        <v>211</v>
      </c>
      <c r="J37" s="73" t="s">
        <v>212</v>
      </c>
      <c r="K37" s="72">
        <v>4674</v>
      </c>
      <c r="L37" s="72" t="s">
        <v>152</v>
      </c>
      <c r="M37" s="73" t="s">
        <v>112</v>
      </c>
      <c r="N37" s="73" t="s">
        <v>106</v>
      </c>
      <c r="O37" s="74" t="s">
        <v>97</v>
      </c>
      <c r="P37" s="75" t="s">
        <v>210</v>
      </c>
    </row>
    <row r="38" spans="1:16" ht="12.75" customHeight="1" thickBot="1">
      <c r="A38" s="10" t="str">
        <f t="shared" si="0"/>
        <v>OEJV 0094 </v>
      </c>
      <c r="B38" s="3" t="str">
        <f t="shared" si="1"/>
        <v>I</v>
      </c>
      <c r="C38" s="10">
        <f t="shared" si="2"/>
        <v>54570.413500000002</v>
      </c>
      <c r="D38" s="12" t="str">
        <f t="shared" si="3"/>
        <v>vis</v>
      </c>
      <c r="E38" s="71">
        <f>VLOOKUP(C38,Active!C$21:E$973,3,FALSE)</f>
        <v>3690.0793401231999</v>
      </c>
      <c r="F38" s="3" t="s">
        <v>84</v>
      </c>
      <c r="G38" s="12" t="str">
        <f t="shared" si="4"/>
        <v>54570.4135</v>
      </c>
      <c r="H38" s="10">
        <f t="shared" si="5"/>
        <v>2284</v>
      </c>
      <c r="I38" s="72" t="s">
        <v>124</v>
      </c>
      <c r="J38" s="73" t="s">
        <v>125</v>
      </c>
      <c r="K38" s="72" t="s">
        <v>126</v>
      </c>
      <c r="L38" s="72" t="s">
        <v>127</v>
      </c>
      <c r="M38" s="73" t="s">
        <v>112</v>
      </c>
      <c r="N38" s="73" t="s">
        <v>76</v>
      </c>
      <c r="O38" s="74" t="s">
        <v>128</v>
      </c>
      <c r="P38" s="75" t="s">
        <v>129</v>
      </c>
    </row>
    <row r="39" spans="1:16" ht="12.75" customHeight="1" thickBot="1">
      <c r="A39" s="10" t="str">
        <f t="shared" si="0"/>
        <v>OEJV 0107 </v>
      </c>
      <c r="B39" s="3" t="str">
        <f t="shared" si="1"/>
        <v>I</v>
      </c>
      <c r="C39" s="10">
        <f t="shared" si="2"/>
        <v>54937.406000000003</v>
      </c>
      <c r="D39" s="12" t="str">
        <f t="shared" si="3"/>
        <v>vis</v>
      </c>
      <c r="E39" s="71">
        <f>VLOOKUP(C39,Active!C$21:E$973,3,FALSE)</f>
        <v>4094.9914547454605</v>
      </c>
      <c r="F39" s="3" t="s">
        <v>84</v>
      </c>
      <c r="G39" s="12" t="str">
        <f t="shared" si="4"/>
        <v>54937.4060</v>
      </c>
      <c r="H39" s="10">
        <f t="shared" si="5"/>
        <v>2689</v>
      </c>
      <c r="I39" s="72" t="s">
        <v>130</v>
      </c>
      <c r="J39" s="73" t="s">
        <v>131</v>
      </c>
      <c r="K39" s="72" t="s">
        <v>132</v>
      </c>
      <c r="L39" s="72" t="s">
        <v>123</v>
      </c>
      <c r="M39" s="73" t="s">
        <v>112</v>
      </c>
      <c r="N39" s="73" t="s">
        <v>84</v>
      </c>
      <c r="O39" s="74" t="s">
        <v>133</v>
      </c>
      <c r="P39" s="75" t="s">
        <v>134</v>
      </c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</sheetData>
  <phoneticPr fontId="8" type="noConversion"/>
  <hyperlinks>
    <hyperlink ref="A3" r:id="rId1" xr:uid="{00000000-0004-0000-0300-000000000000}"/>
    <hyperlink ref="P11" r:id="rId2" display="http://www.konkoly.hu/cgi-bin/IBVS?5027" xr:uid="{00000000-0004-0000-0300-000001000000}"/>
    <hyperlink ref="P12" r:id="rId3" display="http://www.bav-astro.de/sfs/BAVM_link.php?BAVMnr=158" xr:uid="{00000000-0004-0000-0300-000002000000}"/>
    <hyperlink ref="P13" r:id="rId4" display="http://www.bav-astro.de/sfs/BAVM_link.php?BAVMnr=172" xr:uid="{00000000-0004-0000-0300-000003000000}"/>
    <hyperlink ref="P14" r:id="rId5" display="http://www.bav-astro.de/sfs/BAVM_link.php?BAVMnr=173" xr:uid="{00000000-0004-0000-0300-000004000000}"/>
    <hyperlink ref="P15" r:id="rId6" display="http://www.bav-astro.de/sfs/BAVM_link.php?BAVMnr=178" xr:uid="{00000000-0004-0000-0300-000005000000}"/>
    <hyperlink ref="P16" r:id="rId7" display="http://www.bav-astro.de/sfs/BAVM_link.php?BAVMnr=186" xr:uid="{00000000-0004-0000-0300-000006000000}"/>
    <hyperlink ref="P17" r:id="rId8" display="http://www.bav-astro.de/sfs/BAVM_link.php?BAVMnr=186" xr:uid="{00000000-0004-0000-0300-000007000000}"/>
    <hyperlink ref="P38" r:id="rId9" display="http://var.astro.cz/oejv/issues/oejv0094.pdf" xr:uid="{00000000-0004-0000-0300-000008000000}"/>
    <hyperlink ref="P39" r:id="rId10" display="http://var.astro.cz/oejv/issues/oejv0107.pdf" xr:uid="{00000000-0004-0000-0300-000009000000}"/>
    <hyperlink ref="P18" r:id="rId11" display="http://www.konkoly.hu/cgi-bin/IBVS?5894" xr:uid="{00000000-0004-0000-0300-00000A000000}"/>
    <hyperlink ref="P19" r:id="rId12" display="http://www.bav-astro.de/sfs/BAVM_link.php?BAVMnr=214" xr:uid="{00000000-0004-0000-0300-00000B000000}"/>
    <hyperlink ref="P20" r:id="rId13" display="http://www.bav-astro.de/sfs/BAVM_link.php?BAVMnr=214" xr:uid="{00000000-0004-0000-0300-00000C000000}"/>
    <hyperlink ref="P21" r:id="rId14" display="http://www.bav-astro.de/sfs/BAVM_link.php?BAVMnr=220" xr:uid="{00000000-0004-0000-0300-00000D000000}"/>
    <hyperlink ref="P22" r:id="rId15" display="http://var.astro.cz/oejv/issues/oejv0160.pdf" xr:uid="{00000000-0004-0000-0300-00000E000000}"/>
    <hyperlink ref="P23" r:id="rId16" display="http://var.astro.cz/oejv/issues/oejv0160.pdf" xr:uid="{00000000-0004-0000-0300-00000F000000}"/>
    <hyperlink ref="P24" r:id="rId17" display="http://var.astro.cz/oejv/issues/oejv0160.pdf" xr:uid="{00000000-0004-0000-0300-000010000000}"/>
    <hyperlink ref="P25" r:id="rId18" display="http://var.astro.cz/oejv/issues/oejv0160.pdf" xr:uid="{00000000-0004-0000-0300-000011000000}"/>
    <hyperlink ref="P26" r:id="rId19" display="http://www.konkoly.hu/cgi-bin/IBVS?5992" xr:uid="{00000000-0004-0000-0300-000012000000}"/>
    <hyperlink ref="P27" r:id="rId20" display="http://www.konkoly.hu/cgi-bin/IBVS?5992" xr:uid="{00000000-0004-0000-0300-000013000000}"/>
    <hyperlink ref="P28" r:id="rId21" display="http://var.astro.cz/oejv/issues/oejv0160.pdf" xr:uid="{00000000-0004-0000-0300-000014000000}"/>
    <hyperlink ref="P29" r:id="rId22" display="http://var.astro.cz/oejv/issues/oejv0160.pdf" xr:uid="{00000000-0004-0000-0300-000015000000}"/>
    <hyperlink ref="P30" r:id="rId23" display="http://www.konkoly.hu/cgi-bin/IBVS?6029" xr:uid="{00000000-0004-0000-0300-000016000000}"/>
    <hyperlink ref="P31" r:id="rId24" display="http://www.bav-astro.de/sfs/BAVM_link.php?BAVMnr=231" xr:uid="{00000000-0004-0000-0300-000017000000}"/>
    <hyperlink ref="P32" r:id="rId25" display="http://var.astro.cz/oejv/issues/oejv0160.pdf" xr:uid="{00000000-0004-0000-0300-000018000000}"/>
    <hyperlink ref="P33" r:id="rId26" display="http://var.astro.cz/oejv/issues/oejv0160.pdf" xr:uid="{00000000-0004-0000-0300-000019000000}"/>
    <hyperlink ref="P34" r:id="rId27" display="http://var.astro.cz/oejv/issues/oejv0160.pdf" xr:uid="{00000000-0004-0000-0300-00001A000000}"/>
    <hyperlink ref="P35" r:id="rId28" display="http://var.astro.cz/oejv/issues/oejv0160.pdf" xr:uid="{00000000-0004-0000-0300-00001B000000}"/>
    <hyperlink ref="P36" r:id="rId29" display="http://www.bav-astro.de/sfs/BAVM_link.php?BAVMnr=238" xr:uid="{00000000-0004-0000-0300-00001C000000}"/>
    <hyperlink ref="P37" r:id="rId30" display="http://www.bav-astro.de/sfs/BAVM_link.php?BAVMnr=238" xr:uid="{00000000-0004-0000-03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2024-02-28T02:00:15Z</dcterms:modified>
</cp:coreProperties>
</file>