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37ACEB9-D3F2-4C2A-BA6F-B7B38779093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" sheetId="3" r:id="rId2"/>
    <sheet name="BAV" sheetId="4" r:id="rId3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E24" i="1"/>
  <c r="F24" i="1"/>
  <c r="G24" i="1"/>
  <c r="E25" i="1"/>
  <c r="F25" i="1"/>
  <c r="G25" i="1"/>
  <c r="E51" i="1"/>
  <c r="F51" i="1"/>
  <c r="G51" i="1"/>
  <c r="E53" i="1"/>
  <c r="F53" i="1"/>
  <c r="G53" i="1"/>
  <c r="E50" i="1"/>
  <c r="F50" i="1"/>
  <c r="G50" i="1"/>
  <c r="K50" i="1"/>
  <c r="E52" i="1"/>
  <c r="F52" i="1"/>
  <c r="G52" i="1"/>
  <c r="K52" i="1"/>
  <c r="E56" i="1"/>
  <c r="F56" i="1"/>
  <c r="G56" i="1"/>
  <c r="K56" i="1"/>
  <c r="E63" i="1"/>
  <c r="F63" i="1"/>
  <c r="G63" i="1"/>
  <c r="K63" i="1"/>
  <c r="E69" i="1"/>
  <c r="F69" i="1"/>
  <c r="G69" i="1"/>
  <c r="E61" i="1"/>
  <c r="F61" i="1"/>
  <c r="G61" i="1"/>
  <c r="K61" i="1"/>
  <c r="E62" i="1"/>
  <c r="F62" i="1"/>
  <c r="G62" i="1"/>
  <c r="K62" i="1"/>
  <c r="E67" i="1"/>
  <c r="F67" i="1"/>
  <c r="G67" i="1"/>
  <c r="K67" i="1"/>
  <c r="E68" i="1"/>
  <c r="F68" i="1"/>
  <c r="G68" i="1"/>
  <c r="K68" i="1"/>
  <c r="E72" i="1"/>
  <c r="F72" i="1"/>
  <c r="G72" i="1"/>
  <c r="K72" i="1"/>
  <c r="E73" i="1"/>
  <c r="F73" i="1"/>
  <c r="G73" i="1"/>
  <c r="K73" i="1"/>
  <c r="E74" i="1"/>
  <c r="F74" i="1"/>
  <c r="G74" i="1"/>
  <c r="K74" i="1"/>
  <c r="E27" i="1"/>
  <c r="F27" i="1"/>
  <c r="G27" i="1"/>
  <c r="K27" i="1"/>
  <c r="E29" i="1"/>
  <c r="F29" i="1"/>
  <c r="G29" i="1"/>
  <c r="K29" i="1"/>
  <c r="E31" i="1"/>
  <c r="F31" i="1"/>
  <c r="G31" i="1"/>
  <c r="K31" i="1"/>
  <c r="E34" i="1"/>
  <c r="F34" i="1"/>
  <c r="G34" i="1"/>
  <c r="K34" i="1"/>
  <c r="E41" i="1"/>
  <c r="F41" i="1"/>
  <c r="G41" i="1"/>
  <c r="K41" i="1"/>
  <c r="E43" i="1"/>
  <c r="F43" i="1"/>
  <c r="G43" i="1"/>
  <c r="K43" i="1"/>
  <c r="E21" i="1"/>
  <c r="F21" i="1"/>
  <c r="G21" i="1"/>
  <c r="H21" i="1"/>
  <c r="E26" i="1"/>
  <c r="F26" i="1"/>
  <c r="G26" i="1"/>
  <c r="K26" i="1"/>
  <c r="E28" i="1"/>
  <c r="F28" i="1"/>
  <c r="G28" i="1"/>
  <c r="K28" i="1"/>
  <c r="E30" i="1"/>
  <c r="F30" i="1"/>
  <c r="G30" i="1"/>
  <c r="K30" i="1"/>
  <c r="E32" i="1"/>
  <c r="F32" i="1"/>
  <c r="G32" i="1"/>
  <c r="K32" i="1"/>
  <c r="E33" i="1"/>
  <c r="F33" i="1"/>
  <c r="G33" i="1"/>
  <c r="K33" i="1"/>
  <c r="E35" i="1"/>
  <c r="F35" i="1"/>
  <c r="G35" i="1"/>
  <c r="K35" i="1"/>
  <c r="E36" i="1"/>
  <c r="F36" i="1"/>
  <c r="G36" i="1"/>
  <c r="E37" i="1"/>
  <c r="F37" i="1"/>
  <c r="G37" i="1"/>
  <c r="J37" i="1"/>
  <c r="E38" i="1"/>
  <c r="F38" i="1"/>
  <c r="G38" i="1"/>
  <c r="J38" i="1"/>
  <c r="E39" i="1"/>
  <c r="F39" i="1"/>
  <c r="G39" i="1"/>
  <c r="K39" i="1"/>
  <c r="E40" i="1"/>
  <c r="F40" i="1"/>
  <c r="G40" i="1"/>
  <c r="K40" i="1"/>
  <c r="E42" i="1"/>
  <c r="F42" i="1"/>
  <c r="G42" i="1"/>
  <c r="K42" i="1"/>
  <c r="E44" i="1"/>
  <c r="F44" i="1"/>
  <c r="G44" i="1"/>
  <c r="K44" i="1"/>
  <c r="E45" i="1"/>
  <c r="F45" i="1"/>
  <c r="G45" i="1"/>
  <c r="J45" i="1"/>
  <c r="E46" i="1"/>
  <c r="F46" i="1"/>
  <c r="G46" i="1"/>
  <c r="E47" i="1"/>
  <c r="F47" i="1"/>
  <c r="G47" i="1"/>
  <c r="K47" i="1"/>
  <c r="E48" i="1"/>
  <c r="F48" i="1"/>
  <c r="G48" i="1"/>
  <c r="J48" i="1"/>
  <c r="E49" i="1"/>
  <c r="F49" i="1"/>
  <c r="G49" i="1"/>
  <c r="J49" i="1"/>
  <c r="E54" i="1"/>
  <c r="F54" i="1"/>
  <c r="G54" i="1"/>
  <c r="J54" i="1"/>
  <c r="E55" i="1"/>
  <c r="F55" i="1"/>
  <c r="G55" i="1"/>
  <c r="J55" i="1"/>
  <c r="E57" i="1"/>
  <c r="F57" i="1"/>
  <c r="G57" i="1"/>
  <c r="J57" i="1"/>
  <c r="E58" i="1"/>
  <c r="F58" i="1"/>
  <c r="G58" i="1"/>
  <c r="J58" i="1"/>
  <c r="E59" i="1"/>
  <c r="F59" i="1"/>
  <c r="G59" i="1"/>
  <c r="E60" i="1"/>
  <c r="F60" i="1"/>
  <c r="G60" i="1"/>
  <c r="J60" i="1"/>
  <c r="E64" i="1"/>
  <c r="F64" i="1"/>
  <c r="G64" i="1"/>
  <c r="K64" i="1"/>
  <c r="E65" i="1"/>
  <c r="F65" i="1"/>
  <c r="G65" i="1"/>
  <c r="J65" i="1"/>
  <c r="E66" i="1"/>
  <c r="F66" i="1"/>
  <c r="G66" i="1"/>
  <c r="J66" i="1"/>
  <c r="E70" i="1"/>
  <c r="F70" i="1"/>
  <c r="G70" i="1"/>
  <c r="J70" i="1"/>
  <c r="E71" i="1"/>
  <c r="F71" i="1"/>
  <c r="G71" i="1"/>
  <c r="J71" i="1"/>
  <c r="E75" i="1"/>
  <c r="F75" i="1"/>
  <c r="G75" i="1"/>
  <c r="J75" i="1"/>
  <c r="E76" i="1"/>
  <c r="F76" i="1"/>
  <c r="G76" i="1"/>
  <c r="E77" i="1"/>
  <c r="F77" i="1"/>
  <c r="G77" i="1"/>
  <c r="J77" i="1"/>
  <c r="D9" i="1"/>
  <c r="C9" i="1"/>
  <c r="Q27" i="1"/>
  <c r="Q29" i="1"/>
  <c r="Q31" i="1"/>
  <c r="Q34" i="1"/>
  <c r="Q41" i="1"/>
  <c r="Q43" i="1"/>
  <c r="Q50" i="1"/>
  <c r="Q52" i="1"/>
  <c r="Q56" i="1"/>
  <c r="Q63" i="1"/>
  <c r="G42" i="4"/>
  <c r="C42" i="4"/>
  <c r="E42" i="4"/>
  <c r="G41" i="4"/>
  <c r="C41" i="4"/>
  <c r="E41" i="4"/>
  <c r="G40" i="4"/>
  <c r="C40" i="4"/>
  <c r="E40" i="4"/>
  <c r="G39" i="4"/>
  <c r="C39" i="4"/>
  <c r="E39" i="4"/>
  <c r="G38" i="4"/>
  <c r="C38" i="4"/>
  <c r="E38" i="4"/>
  <c r="G37" i="4"/>
  <c r="C37" i="4"/>
  <c r="E37" i="4"/>
  <c r="G36" i="4"/>
  <c r="C36" i="4"/>
  <c r="E36" i="4"/>
  <c r="G35" i="4"/>
  <c r="C35" i="4"/>
  <c r="E35" i="4"/>
  <c r="G34" i="4"/>
  <c r="C34" i="4"/>
  <c r="E34" i="4"/>
  <c r="G33" i="4"/>
  <c r="C33" i="4"/>
  <c r="E33" i="4"/>
  <c r="G32" i="4"/>
  <c r="C32" i="4"/>
  <c r="E32" i="4"/>
  <c r="G31" i="4"/>
  <c r="C31" i="4"/>
  <c r="E31" i="4"/>
  <c r="G30" i="4"/>
  <c r="C30" i="4"/>
  <c r="E30" i="4"/>
  <c r="G29" i="4"/>
  <c r="C29" i="4"/>
  <c r="E29" i="4"/>
  <c r="G52" i="4"/>
  <c r="C52" i="4"/>
  <c r="E52" i="4"/>
  <c r="G28" i="4"/>
  <c r="C28" i="4"/>
  <c r="E28" i="4"/>
  <c r="G27" i="4"/>
  <c r="C27" i="4"/>
  <c r="E27" i="4"/>
  <c r="G26" i="4"/>
  <c r="C26" i="4"/>
  <c r="E26" i="4"/>
  <c r="G25" i="4"/>
  <c r="C25" i="4"/>
  <c r="E25" i="4"/>
  <c r="G24" i="4"/>
  <c r="C24" i="4"/>
  <c r="E24" i="4"/>
  <c r="G23" i="4"/>
  <c r="C23" i="4"/>
  <c r="E23" i="4"/>
  <c r="G51" i="4"/>
  <c r="C51" i="4"/>
  <c r="E51" i="4"/>
  <c r="G22" i="4"/>
  <c r="C22" i="4"/>
  <c r="E22" i="4"/>
  <c r="G21" i="4"/>
  <c r="C21" i="4"/>
  <c r="E21" i="4"/>
  <c r="G50" i="4"/>
  <c r="C50" i="4"/>
  <c r="E50" i="4"/>
  <c r="G49" i="4"/>
  <c r="C49" i="4"/>
  <c r="E49" i="4"/>
  <c r="G20" i="4"/>
  <c r="C20" i="4"/>
  <c r="E20" i="4"/>
  <c r="G19" i="4"/>
  <c r="C19" i="4"/>
  <c r="E19" i="4"/>
  <c r="G18" i="4"/>
  <c r="C18" i="4"/>
  <c r="E18" i="4"/>
  <c r="G17" i="4"/>
  <c r="C17" i="4"/>
  <c r="E17" i="4"/>
  <c r="G16" i="4"/>
  <c r="C16" i="4"/>
  <c r="E16" i="4"/>
  <c r="G48" i="4"/>
  <c r="C48" i="4"/>
  <c r="E48" i="4"/>
  <c r="G47" i="4"/>
  <c r="C47" i="4"/>
  <c r="E47" i="4"/>
  <c r="G15" i="4"/>
  <c r="C15" i="4"/>
  <c r="E15" i="4"/>
  <c r="G14" i="4"/>
  <c r="C14" i="4"/>
  <c r="E14" i="4"/>
  <c r="G46" i="4"/>
  <c r="C46" i="4"/>
  <c r="E46" i="4"/>
  <c r="G45" i="4"/>
  <c r="C45" i="4"/>
  <c r="E45" i="4"/>
  <c r="G44" i="4"/>
  <c r="C44" i="4"/>
  <c r="E44" i="4"/>
  <c r="G43" i="4"/>
  <c r="C43" i="4"/>
  <c r="E43" i="4"/>
  <c r="G13" i="4"/>
  <c r="C13" i="4"/>
  <c r="E13" i="4"/>
  <c r="G12" i="4"/>
  <c r="C12" i="4"/>
  <c r="E12" i="4"/>
  <c r="G11" i="4"/>
  <c r="C11" i="4"/>
  <c r="E11" i="4"/>
  <c r="H42" i="4"/>
  <c r="D42" i="4"/>
  <c r="B42" i="4"/>
  <c r="A42" i="4"/>
  <c r="H41" i="4"/>
  <c r="B41" i="4"/>
  <c r="D41" i="4"/>
  <c r="A41" i="4"/>
  <c r="H40" i="4"/>
  <c r="D40" i="4"/>
  <c r="B40" i="4"/>
  <c r="A40" i="4"/>
  <c r="H39" i="4"/>
  <c r="B39" i="4"/>
  <c r="D39" i="4"/>
  <c r="A39" i="4"/>
  <c r="H38" i="4"/>
  <c r="D38" i="4"/>
  <c r="B38" i="4"/>
  <c r="A38" i="4"/>
  <c r="H37" i="4"/>
  <c r="B37" i="4"/>
  <c r="D37" i="4"/>
  <c r="A37" i="4"/>
  <c r="H36" i="4"/>
  <c r="D36" i="4"/>
  <c r="B36" i="4"/>
  <c r="A36" i="4"/>
  <c r="H35" i="4"/>
  <c r="B35" i="4"/>
  <c r="D35" i="4"/>
  <c r="A35" i="4"/>
  <c r="H34" i="4"/>
  <c r="D34" i="4"/>
  <c r="B34" i="4"/>
  <c r="A34" i="4"/>
  <c r="H33" i="4"/>
  <c r="B33" i="4"/>
  <c r="D33" i="4"/>
  <c r="A33" i="4"/>
  <c r="H32" i="4"/>
  <c r="D32" i="4"/>
  <c r="B32" i="4"/>
  <c r="A32" i="4"/>
  <c r="H31" i="4"/>
  <c r="B31" i="4"/>
  <c r="D31" i="4"/>
  <c r="A31" i="4"/>
  <c r="H30" i="4"/>
  <c r="D30" i="4"/>
  <c r="B30" i="4"/>
  <c r="A30" i="4"/>
  <c r="H29" i="4"/>
  <c r="B29" i="4"/>
  <c r="D29" i="4"/>
  <c r="A29" i="4"/>
  <c r="H52" i="4"/>
  <c r="D52" i="4"/>
  <c r="B52" i="4"/>
  <c r="A52" i="4"/>
  <c r="H28" i="4"/>
  <c r="B28" i="4"/>
  <c r="D28" i="4"/>
  <c r="A28" i="4"/>
  <c r="H27" i="4"/>
  <c r="D27" i="4"/>
  <c r="B27" i="4"/>
  <c r="A27" i="4"/>
  <c r="H26" i="4"/>
  <c r="B26" i="4"/>
  <c r="D26" i="4"/>
  <c r="A26" i="4"/>
  <c r="H25" i="4"/>
  <c r="D25" i="4"/>
  <c r="B25" i="4"/>
  <c r="A25" i="4"/>
  <c r="H24" i="4"/>
  <c r="B24" i="4"/>
  <c r="D24" i="4"/>
  <c r="A24" i="4"/>
  <c r="H23" i="4"/>
  <c r="D23" i="4"/>
  <c r="B23" i="4"/>
  <c r="A23" i="4"/>
  <c r="H51" i="4"/>
  <c r="B51" i="4"/>
  <c r="D51" i="4"/>
  <c r="A51" i="4"/>
  <c r="H22" i="4"/>
  <c r="D22" i="4"/>
  <c r="B22" i="4"/>
  <c r="A22" i="4"/>
  <c r="H21" i="4"/>
  <c r="B21" i="4"/>
  <c r="D21" i="4"/>
  <c r="A21" i="4"/>
  <c r="H50" i="4"/>
  <c r="D50" i="4"/>
  <c r="B50" i="4"/>
  <c r="A50" i="4"/>
  <c r="H49" i="4"/>
  <c r="B49" i="4"/>
  <c r="D49" i="4"/>
  <c r="A49" i="4"/>
  <c r="H20" i="4"/>
  <c r="D20" i="4"/>
  <c r="B20" i="4"/>
  <c r="A20" i="4"/>
  <c r="H19" i="4"/>
  <c r="B19" i="4"/>
  <c r="D19" i="4"/>
  <c r="A19" i="4"/>
  <c r="H18" i="4"/>
  <c r="D18" i="4"/>
  <c r="B18" i="4"/>
  <c r="A18" i="4"/>
  <c r="H17" i="4"/>
  <c r="B17" i="4"/>
  <c r="D17" i="4"/>
  <c r="A17" i="4"/>
  <c r="H16" i="4"/>
  <c r="D16" i="4"/>
  <c r="B16" i="4"/>
  <c r="A16" i="4"/>
  <c r="H48" i="4"/>
  <c r="B48" i="4"/>
  <c r="D48" i="4"/>
  <c r="A48" i="4"/>
  <c r="H47" i="4"/>
  <c r="D47" i="4"/>
  <c r="B47" i="4"/>
  <c r="A47" i="4"/>
  <c r="H15" i="4"/>
  <c r="B15" i="4"/>
  <c r="D15" i="4"/>
  <c r="A15" i="4"/>
  <c r="H14" i="4"/>
  <c r="D14" i="4"/>
  <c r="B14" i="4"/>
  <c r="A14" i="4"/>
  <c r="H46" i="4"/>
  <c r="B46" i="4"/>
  <c r="D46" i="4"/>
  <c r="A46" i="4"/>
  <c r="H45" i="4"/>
  <c r="D45" i="4"/>
  <c r="B45" i="4"/>
  <c r="A45" i="4"/>
  <c r="H44" i="4"/>
  <c r="B44" i="4"/>
  <c r="D44" i="4"/>
  <c r="A44" i="4"/>
  <c r="H43" i="4"/>
  <c r="D43" i="4"/>
  <c r="B43" i="4"/>
  <c r="A43" i="4"/>
  <c r="H13" i="4"/>
  <c r="B13" i="4"/>
  <c r="D13" i="4"/>
  <c r="A13" i="4"/>
  <c r="H12" i="4"/>
  <c r="D12" i="4"/>
  <c r="B12" i="4"/>
  <c r="A12" i="4"/>
  <c r="H11" i="4"/>
  <c r="B11" i="4"/>
  <c r="D11" i="4"/>
  <c r="A11" i="4"/>
  <c r="Q77" i="1"/>
  <c r="Q75" i="1"/>
  <c r="J76" i="1"/>
  <c r="Q76" i="1"/>
  <c r="Q73" i="1"/>
  <c r="Q74" i="1"/>
  <c r="Q69" i="1"/>
  <c r="Q22" i="1"/>
  <c r="Q26" i="1"/>
  <c r="Q28" i="1"/>
  <c r="Q30" i="1"/>
  <c r="Q32" i="1"/>
  <c r="Q33" i="1"/>
  <c r="Q35" i="1"/>
  <c r="K36" i="1"/>
  <c r="Q36" i="1"/>
  <c r="Q39" i="1"/>
  <c r="Q40" i="1"/>
  <c r="Q42" i="1"/>
  <c r="Q44" i="1"/>
  <c r="Q65" i="1"/>
  <c r="Q66" i="1"/>
  <c r="Q67" i="1"/>
  <c r="Q68" i="1"/>
  <c r="Q70" i="1"/>
  <c r="Q71" i="1"/>
  <c r="Q72" i="1"/>
  <c r="F16" i="1"/>
  <c r="C17" i="1"/>
  <c r="Q21" i="1"/>
  <c r="Q23" i="1"/>
  <c r="Q24" i="1"/>
  <c r="Q25" i="1"/>
  <c r="Q37" i="1"/>
  <c r="Q38" i="1"/>
  <c r="Q45" i="1"/>
  <c r="K46" i="1"/>
  <c r="Q46" i="1"/>
  <c r="Q47" i="1"/>
  <c r="Q48" i="1"/>
  <c r="Q49" i="1"/>
  <c r="Q51" i="1"/>
  <c r="Q53" i="1"/>
  <c r="Q54" i="1"/>
  <c r="Q55" i="1"/>
  <c r="Q57" i="1"/>
  <c r="Q58" i="1"/>
  <c r="J59" i="1"/>
  <c r="Q59" i="1"/>
  <c r="Q60" i="1"/>
  <c r="Q61" i="1"/>
  <c r="Q62" i="1"/>
  <c r="Q64" i="1"/>
  <c r="K51" i="1"/>
  <c r="N51" i="1"/>
  <c r="K25" i="1"/>
  <c r="N25" i="1"/>
  <c r="K24" i="1"/>
  <c r="N24" i="1"/>
  <c r="K23" i="1"/>
  <c r="N23" i="1"/>
  <c r="I69" i="1"/>
  <c r="N69" i="1"/>
  <c r="N53" i="1"/>
  <c r="K53" i="1"/>
  <c r="C11" i="1"/>
  <c r="C12" i="1"/>
  <c r="C16" i="1" l="1"/>
  <c r="D18" i="1" s="1"/>
  <c r="O30" i="1"/>
  <c r="O23" i="1"/>
  <c r="O74" i="1"/>
  <c r="O66" i="1"/>
  <c r="O29" i="1"/>
  <c r="O32" i="1"/>
  <c r="O38" i="1"/>
  <c r="O61" i="1"/>
  <c r="O73" i="1"/>
  <c r="O58" i="1"/>
  <c r="O24" i="1"/>
  <c r="O35" i="1"/>
  <c r="O68" i="1"/>
  <c r="O33" i="1"/>
  <c r="O40" i="1"/>
  <c r="O22" i="1"/>
  <c r="O50" i="1"/>
  <c r="O21" i="1"/>
  <c r="O44" i="1"/>
  <c r="O36" i="1"/>
  <c r="O26" i="1"/>
  <c r="O69" i="1"/>
  <c r="O48" i="1"/>
  <c r="O39" i="1"/>
  <c r="O77" i="1"/>
  <c r="O55" i="1"/>
  <c r="O52" i="1"/>
  <c r="O63" i="1"/>
  <c r="O76" i="1"/>
  <c r="C15" i="1"/>
  <c r="O53" i="1"/>
  <c r="O67" i="1"/>
  <c r="O72" i="1"/>
  <c r="O65" i="1"/>
  <c r="O70" i="1"/>
  <c r="O27" i="1"/>
  <c r="O43" i="1"/>
  <c r="O59" i="1"/>
  <c r="O34" i="1"/>
  <c r="O42" i="1"/>
  <c r="O57" i="1"/>
  <c r="O47" i="1"/>
  <c r="O62" i="1"/>
  <c r="O60" i="1"/>
  <c r="O54" i="1"/>
  <c r="O46" i="1"/>
  <c r="O41" i="1"/>
  <c r="O28" i="1"/>
  <c r="O71" i="1"/>
  <c r="O45" i="1"/>
  <c r="O37" i="1"/>
  <c r="O25" i="1"/>
  <c r="O75" i="1"/>
  <c r="O64" i="1"/>
  <c r="O49" i="1"/>
  <c r="O51" i="1"/>
  <c r="O31" i="1"/>
  <c r="O56" i="1"/>
  <c r="F17" i="1"/>
  <c r="C18" i="1" l="1"/>
  <c r="F18" i="1"/>
  <c r="F19" i="1" s="1"/>
</calcChain>
</file>

<file path=xl/sharedStrings.xml><?xml version="1.0" encoding="utf-8"?>
<sst xmlns="http://schemas.openxmlformats.org/spreadsheetml/2006/main" count="641" uniqueCount="277">
  <si>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</si>
  <si>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</si>
  <si>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</si>
  <si>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</si>
  <si>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</si>
  <si>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</si>
  <si>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</si>
  <si>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</si>
  <si>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</si>
  <si>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</si>
  <si>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</si>
  <si>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</si>
  <si>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</si>
  <si>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</si>
  <si>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</si>
  <si>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</si>
  <si>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</si>
  <si>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</si>
  <si>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</si>
  <si>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</si>
  <si>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</si>
  <si>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</si>
  <si>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</si>
  <si>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</si>
  <si>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</t>
  </si>
  <si>
    <t>A</t>
  </si>
  <si>
    <t>HJD</t>
  </si>
  <si>
    <t>MAG_0</t>
  </si>
  <si>
    <t>MAG_1</t>
  </si>
  <si>
    <t>MAG_2</t>
  </si>
  <si>
    <t>MAG_3</t>
  </si>
  <si>
    <t>MAG_4</t>
  </si>
  <si>
    <t>MER_0</t>
  </si>
  <si>
    <t>MER_1</t>
  </si>
  <si>
    <t>MER_2</t>
  </si>
  <si>
    <t>MER_3</t>
  </si>
  <si>
    <t>MER_4</t>
  </si>
  <si>
    <t>GRADE</t>
  </si>
  <si>
    <t>FRAME</t>
  </si>
  <si>
    <t>IBVS 5583</t>
  </si>
  <si>
    <t>II</t>
  </si>
  <si>
    <t>I</t>
  </si>
  <si>
    <t>IBVS 5657</t>
  </si>
  <si>
    <t>not avail.</t>
  </si>
  <si>
    <t>EW</t>
  </si>
  <si>
    <t>FY Boo / GSC 1999-0518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</si>
  <si>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</si>
  <si>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</si>
  <si>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</si>
  <si>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</si>
  <si>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</si>
  <si>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</si>
  <si>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</si>
  <si>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</si>
  <si>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Start of linear fit &gt;&gt;&gt;&gt;&gt;&gt;&gt;&gt;&gt;&gt;&gt;&gt;&gt;&gt;&gt;&gt;&gt;&gt;&gt;&gt;&gt;</t>
  </si>
  <si>
    <t>IBVS 5837</t>
  </si>
  <si>
    <t>IBVS 5038</t>
  </si>
  <si>
    <t>OEJV 0074</t>
  </si>
  <si>
    <t>IBVS 5874</t>
  </si>
  <si>
    <t>IBVS 5894</t>
  </si>
  <si>
    <t>OEJV 0107</t>
  </si>
  <si>
    <t>Add cycle</t>
  </si>
  <si>
    <t>Old Cycle</t>
  </si>
  <si>
    <t>IBVS 5959</t>
  </si>
  <si>
    <t>IBVS 5992</t>
  </si>
  <si>
    <t>IBVS 6010</t>
  </si>
  <si>
    <t>IBVS 5929</t>
  </si>
  <si>
    <t>IBVS 6029</t>
  </si>
  <si>
    <t>OEJV 0147</t>
  </si>
  <si>
    <t>IBVS 6084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</si>
  <si>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</si>
  <si>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</si>
  <si>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</si>
  <si>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</si>
  <si>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</si>
  <si>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</si>
  <si>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</si>
  <si>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</si>
  <si>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</si>
  <si>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</si>
  <si>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</si>
  <si>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</si>
  <si>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2452014.32906 </t>
  </si>
  <si>
    <t> 14.04.2001 19:53 </t>
  </si>
  <si>
    <t> 0.00089 </t>
  </si>
  <si>
    <t>C </t>
  </si>
  <si>
    <t>o</t>
  </si>
  <si>
    <t> J.Šafár </t>
  </si>
  <si>
    <t>OEJV 0074 </t>
  </si>
  <si>
    <t>2452014.44806 </t>
  </si>
  <si>
    <t> 14.04.2001 22:45 </t>
  </si>
  <si>
    <t> -0.00069 </t>
  </si>
  <si>
    <t>2452027.47157 </t>
  </si>
  <si>
    <t> 27.04.2001 23:19 </t>
  </si>
  <si>
    <t> 0.00022 </t>
  </si>
  <si>
    <t>2452745.4049 </t>
  </si>
  <si>
    <t> 15.04.2003 21:43 </t>
  </si>
  <si>
    <t> 0.0023 </t>
  </si>
  <si>
    <t>E </t>
  </si>
  <si>
    <t>?</t>
  </si>
  <si>
    <t> M.Zejda </t>
  </si>
  <si>
    <t>IBVS 5583 </t>
  </si>
  <si>
    <t>2452745.5249 </t>
  </si>
  <si>
    <t> 16.04.2003 00:35 </t>
  </si>
  <si>
    <t> 0.0017 </t>
  </si>
  <si>
    <t>2452767.3498 </t>
  </si>
  <si>
    <t> 07.05.2003 20:23 </t>
  </si>
  <si>
    <t>2452767.4709 </t>
  </si>
  <si>
    <t> 07.05.2003 23:18 </t>
  </si>
  <si>
    <t> 0.0022 </t>
  </si>
  <si>
    <t>2453117.3894 </t>
  </si>
  <si>
    <t> 21.04.2004 21:20 </t>
  </si>
  <si>
    <t> -0.0014 </t>
  </si>
  <si>
    <t>-I</t>
  </si>
  <si>
    <t> F.Agerer </t>
  </si>
  <si>
    <t>BAVM 173 </t>
  </si>
  <si>
    <t>2453117.5104 </t>
  </si>
  <si>
    <t> 22.04.2004 00:14 </t>
  </si>
  <si>
    <t>2560.5</t>
  </si>
  <si>
    <t> -0.0010 </t>
  </si>
  <si>
    <t>2453156.3392 </t>
  </si>
  <si>
    <t> 30.05.2004 20:08 </t>
  </si>
  <si>
    <t>2721.5</t>
  </si>
  <si>
    <t> 0.0012 </t>
  </si>
  <si>
    <t>2453156.4593 </t>
  </si>
  <si>
    <t> 30.05.2004 23:01 </t>
  </si>
  <si>
    <t>2722</t>
  </si>
  <si>
    <t> 0.0007 </t>
  </si>
  <si>
    <t>2453203.4829 </t>
  </si>
  <si>
    <t> 16.07.2004 23:35 </t>
  </si>
  <si>
    <t>2917</t>
  </si>
  <si>
    <t> -0.0018 </t>
  </si>
  <si>
    <t>2453463.4535 </t>
  </si>
  <si>
    <t> 02.04.2005 22:53 </t>
  </si>
  <si>
    <t>3995</t>
  </si>
  <si>
    <t> -0.0009 </t>
  </si>
  <si>
    <t> M. Zejda et al. </t>
  </si>
  <si>
    <t>IBVS 5741 </t>
  </si>
  <si>
    <t>2453463.5751 </t>
  </si>
  <si>
    <t> 03.04.2005 01:48 </t>
  </si>
  <si>
    <t>3995.5</t>
  </si>
  <si>
    <t> 0.0001 </t>
  </si>
  <si>
    <t>2453813.4963 </t>
  </si>
  <si>
    <t> 18.03.2006 23:54 </t>
  </si>
  <si>
    <t>5446.5</t>
  </si>
  <si>
    <t> -0.0008 </t>
  </si>
  <si>
    <t>BAVM 178 </t>
  </si>
  <si>
    <t>2453813.6148 </t>
  </si>
  <si>
    <t> 19.03.2006 02:45 </t>
  </si>
  <si>
    <t>5447</t>
  </si>
  <si>
    <t> -0.0029 </t>
  </si>
  <si>
    <t>2454175.4771 </t>
  </si>
  <si>
    <t> 15.03.2007 23:27 </t>
  </si>
  <si>
    <t>6947.5</t>
  </si>
  <si>
    <t> -0.0001 </t>
  </si>
  <si>
    <t>R</t>
  </si>
  <si>
    <t> M.Lehky </t>
  </si>
  <si>
    <t>OEJV 0107 </t>
  </si>
  <si>
    <t>2454175.5976 </t>
  </si>
  <si>
    <t> 16.03.2007 02:20 </t>
  </si>
  <si>
    <t>6948</t>
  </si>
  <si>
    <t> -0.0002 </t>
  </si>
  <si>
    <t>2454555.4241 </t>
  </si>
  <si>
    <t> 29.03.2008 22:10 </t>
  </si>
  <si>
    <t>8523</t>
  </si>
  <si>
    <t> 0.0004 </t>
  </si>
  <si>
    <t>BAVM 201 </t>
  </si>
  <si>
    <t>2454555.5455 </t>
  </si>
  <si>
    <t> 30.03.2008 01:05 </t>
  </si>
  <si>
    <t>8523.5</t>
  </si>
  <si>
    <t>2454581.2282 </t>
  </si>
  <si>
    <t> 24.04.2008 17:28 </t>
  </si>
  <si>
    <t>8630</t>
  </si>
  <si>
    <t>Ic</t>
  </si>
  <si>
    <t> K.Nakajima </t>
  </si>
  <si>
    <t>VSB 48 </t>
  </si>
  <si>
    <t>2454598.3529 </t>
  </si>
  <si>
    <t> 11.05.2008 20:28 </t>
  </si>
  <si>
    <t>8701</t>
  </si>
  <si>
    <t> 0.0028 </t>
  </si>
  <si>
    <t>2454598.4727 </t>
  </si>
  <si>
    <t> 11.05.2008 23:20 </t>
  </si>
  <si>
    <t>8701.5</t>
  </si>
  <si>
    <t> 0.0021 </t>
  </si>
  <si>
    <t>2454598.5871 </t>
  </si>
  <si>
    <t> 12.05.2008 02:05 </t>
  </si>
  <si>
    <t>8702</t>
  </si>
  <si>
    <t> -0.0041 </t>
  </si>
  <si>
    <t>2454632.7167 </t>
  </si>
  <si>
    <t> 15.06.2008 05:12 </t>
  </si>
  <si>
    <t>8843.5</t>
  </si>
  <si>
    <t> 0.0014 </t>
  </si>
  <si>
    <t> R.Diethelm </t>
  </si>
  <si>
    <t>IBVS 5837 </t>
  </si>
  <si>
    <t>2454901.8492 </t>
  </si>
  <si>
    <t> 11.03.2009 08:22 </t>
  </si>
  <si>
    <t>9959.5</t>
  </si>
  <si>
    <t> 0.0002 </t>
  </si>
  <si>
    <t> R.Nelson </t>
  </si>
  <si>
    <t>IBVS 5929 </t>
  </si>
  <si>
    <t>2454912.8242 </t>
  </si>
  <si>
    <t> 22.03.2009 07:46 </t>
  </si>
  <si>
    <t>10005</t>
  </si>
  <si>
    <t> 0.0024 </t>
  </si>
  <si>
    <t>2454917.2837 </t>
  </si>
  <si>
    <t> 26.03.2009 18:48 </t>
  </si>
  <si>
    <t>10023.5</t>
  </si>
  <si>
    <t> 0.0005 </t>
  </si>
  <si>
    <t>VSB 50 </t>
  </si>
  <si>
    <t>2454957.6806 </t>
  </si>
  <si>
    <t> 06.05.2009 04:20 </t>
  </si>
  <si>
    <t>10191</t>
  </si>
  <si>
    <t> 0.0032 </t>
  </si>
  <si>
    <t>IBVS 5894 </t>
  </si>
  <si>
    <t>2455310.3770 </t>
  </si>
  <si>
    <t> 23.04.2010 21:02 </t>
  </si>
  <si>
    <t>11653.5</t>
  </si>
  <si>
    <t> 0.0041 </t>
  </si>
  <si>
    <t>BAVM 214 </t>
  </si>
  <si>
    <t>2455310.4990 </t>
  </si>
  <si>
    <t> 23.04.2010 23:58 </t>
  </si>
  <si>
    <t>11654</t>
  </si>
  <si>
    <t> 0.0055 </t>
  </si>
  <si>
    <t>2455631.8437 </t>
  </si>
  <si>
    <t> 11.03.2011 08:14 </t>
  </si>
  <si>
    <t>12986.5</t>
  </si>
  <si>
    <t>IBVS 5992 </t>
  </si>
  <si>
    <t>2455631.9648 </t>
  </si>
  <si>
    <t> 11.03.2011 11:09 </t>
  </si>
  <si>
    <t>12987</t>
  </si>
  <si>
    <t> 0.0060 </t>
  </si>
  <si>
    <t>2455636.785 </t>
  </si>
  <si>
    <t> 16.03.2011 06:50 </t>
  </si>
  <si>
    <t>13007</t>
  </si>
  <si>
    <t> 0.003 </t>
  </si>
  <si>
    <t> A.Paschke </t>
  </si>
  <si>
    <t>OEJV 0147 </t>
  </si>
  <si>
    <t>2455686.4685 </t>
  </si>
  <si>
    <t> 04.05.2011 23:14 </t>
  </si>
  <si>
    <t>13213</t>
  </si>
  <si>
    <t> 0.0077 </t>
  </si>
  <si>
    <t>BAVM 220 </t>
  </si>
  <si>
    <t>2455686.5877 </t>
  </si>
  <si>
    <t> 05.05.2011 02:06 </t>
  </si>
  <si>
    <t>13213.5</t>
  </si>
  <si>
    <t> 0.0063 </t>
  </si>
  <si>
    <t>2455687.7932 </t>
  </si>
  <si>
    <t> 06.05.2011 07:02 </t>
  </si>
  <si>
    <t>13218.5</t>
  </si>
  <si>
    <t>2455991.8976 </t>
  </si>
  <si>
    <t> 05.03.2012 09:32 </t>
  </si>
  <si>
    <t>14479.5</t>
  </si>
  <si>
    <t> 0.0085 </t>
  </si>
  <si>
    <t>IBVS 6029 </t>
  </si>
  <si>
    <t>2456051.7029 </t>
  </si>
  <si>
    <t> 04.05.2012 04:52 </t>
  </si>
  <si>
    <t>14727.5</t>
  </si>
  <si>
    <t>2456356.5307 </t>
  </si>
  <si>
    <t> 05.03.2013 00:44 </t>
  </si>
  <si>
    <t>15991.5</t>
  </si>
  <si>
    <t> 0.0088 </t>
  </si>
  <si>
    <t> P.Frank </t>
  </si>
  <si>
    <t>BAVM 232 </t>
  </si>
  <si>
    <t>2456356.6520 </t>
  </si>
  <si>
    <t> 05.03.2013 03:38 </t>
  </si>
  <si>
    <t>15992</t>
  </si>
  <si>
    <t> 0.0095 </t>
  </si>
  <si>
    <t>2456729.4802 </t>
  </si>
  <si>
    <t> 12.03.2014 23:31 </t>
  </si>
  <si>
    <t>17538</t>
  </si>
  <si>
    <t> 0.0054 </t>
  </si>
  <si>
    <t> W.Moschner &amp; P.Frank </t>
  </si>
  <si>
    <t>BAVM 239 </t>
  </si>
  <si>
    <t>s5</t>
  </si>
  <si>
    <t>s6</t>
  </si>
  <si>
    <t>s7</t>
  </si>
  <si>
    <t>ROTSE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</si>
</sst>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/>
    <xf numFmtId="0" fontId="9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FY Boo - O-C Diagr.</a:t>
            </a:r>
          </a:p>
        </c:rich>
      </c:tx>
      <c:layout>
        <c:manualLayout>
          <c:xMode val="edge"/>
          <c:yMode val="edge"/>
          <c:x val="0.3780294183743994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64465087074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-6157</c:v>
                </c:pt>
                <c:pt idx="1">
                  <c:v>-6048.5</c:v>
                </c:pt>
                <c:pt idx="2">
                  <c:v>-3032</c:v>
                </c:pt>
                <c:pt idx="3">
                  <c:v>-3031.5</c:v>
                </c:pt>
                <c:pt idx="4">
                  <c:v>-2977.5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90.5</c:v>
                </c:pt>
                <c:pt idx="11">
                  <c:v>90.5</c:v>
                </c:pt>
                <c:pt idx="12">
                  <c:v>90.5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1542</c:v>
                </c:pt>
                <c:pt idx="17">
                  <c:v>1542.5</c:v>
                </c:pt>
                <c:pt idx="18">
                  <c:v>1703.5</c:v>
                </c:pt>
                <c:pt idx="19">
                  <c:v>1703.5</c:v>
                </c:pt>
                <c:pt idx="20">
                  <c:v>1703.5</c:v>
                </c:pt>
                <c:pt idx="21">
                  <c:v>1704</c:v>
                </c:pt>
                <c:pt idx="22">
                  <c:v>1704</c:v>
                </c:pt>
                <c:pt idx="23">
                  <c:v>1704</c:v>
                </c:pt>
                <c:pt idx="24">
                  <c:v>1899</c:v>
                </c:pt>
                <c:pt idx="25">
                  <c:v>2977</c:v>
                </c:pt>
                <c:pt idx="26">
                  <c:v>2977.5</c:v>
                </c:pt>
                <c:pt idx="27">
                  <c:v>4428.5</c:v>
                </c:pt>
                <c:pt idx="28">
                  <c:v>4429</c:v>
                </c:pt>
                <c:pt idx="29">
                  <c:v>5929.5</c:v>
                </c:pt>
                <c:pt idx="30">
                  <c:v>5929.5</c:v>
                </c:pt>
                <c:pt idx="31">
                  <c:v>5930</c:v>
                </c:pt>
                <c:pt idx="32">
                  <c:v>5930</c:v>
                </c:pt>
                <c:pt idx="33">
                  <c:v>7505</c:v>
                </c:pt>
                <c:pt idx="34">
                  <c:v>7505.5</c:v>
                </c:pt>
                <c:pt idx="35">
                  <c:v>7612</c:v>
                </c:pt>
                <c:pt idx="36">
                  <c:v>7683</c:v>
                </c:pt>
                <c:pt idx="37">
                  <c:v>7683.5</c:v>
                </c:pt>
                <c:pt idx="38">
                  <c:v>7684</c:v>
                </c:pt>
                <c:pt idx="39">
                  <c:v>7825.5</c:v>
                </c:pt>
                <c:pt idx="40">
                  <c:v>8941.5</c:v>
                </c:pt>
                <c:pt idx="41">
                  <c:v>8987</c:v>
                </c:pt>
                <c:pt idx="42">
                  <c:v>9005.5</c:v>
                </c:pt>
                <c:pt idx="43">
                  <c:v>9173</c:v>
                </c:pt>
                <c:pt idx="44">
                  <c:v>10635.5</c:v>
                </c:pt>
                <c:pt idx="45">
                  <c:v>10636</c:v>
                </c:pt>
                <c:pt idx="46">
                  <c:v>11968.5</c:v>
                </c:pt>
                <c:pt idx="47">
                  <c:v>11969</c:v>
                </c:pt>
                <c:pt idx="48">
                  <c:v>11989</c:v>
                </c:pt>
                <c:pt idx="49">
                  <c:v>12195</c:v>
                </c:pt>
                <c:pt idx="50">
                  <c:v>12195.5</c:v>
                </c:pt>
                <c:pt idx="51">
                  <c:v>12200.5</c:v>
                </c:pt>
                <c:pt idx="52">
                  <c:v>13461.5</c:v>
                </c:pt>
                <c:pt idx="53">
                  <c:v>13709.5</c:v>
                </c:pt>
                <c:pt idx="54">
                  <c:v>14973.5</c:v>
                </c:pt>
                <c:pt idx="55">
                  <c:v>14974</c:v>
                </c:pt>
                <c:pt idx="56">
                  <c:v>16520</c:v>
                </c:pt>
              </c:numCache>
            </c:numRef>
          </c:xVal>
          <c:yVal>
            <c:numRef>
              <c:f>Active!$H$21:$H$971</c:f>
              <c:numCache>
                <c:formatCode>General</c:formatCode>
                <c:ptCount val="951"/>
                <c:pt idx="0">
                  <c:v>-7.6311999946483411E-3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90-4B93-91DC-A4752F5A96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Active!$D$21:$D$971</c:f>
                <c:numCache>
                  <c:formatCode>General</c:formatCode>
                  <c:ptCount val="951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1.5E-3</c:v>
                  </c:pt>
                  <c:pt idx="3">
                    <c:v>2.3E-3</c:v>
                  </c:pt>
                  <c:pt idx="4">
                    <c:v>1.6000000000000001E-3</c:v>
                  </c:pt>
                  <c:pt idx="5">
                    <c:v>3.0999999999999999E-3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0</c:v>
                  </c:pt>
                  <c:pt idx="9">
                    <c:v>3.0999999999999999E-3</c:v>
                  </c:pt>
                  <c:pt idx="10">
                    <c:v>0</c:v>
                  </c:pt>
                  <c:pt idx="11">
                    <c:v>3.0999999999999999E-3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3.2000000000000002E-3</c:v>
                  </c:pt>
                  <c:pt idx="15">
                    <c:v>3.2000000000000002E-3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0</c:v>
                  </c:pt>
                  <c:pt idx="21">
                    <c:v>2.2000000000000001E-3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1.6000000000000001E-3</c:v>
                  </c:pt>
                  <c:pt idx="28">
                    <c:v>8.9999999999999998E-4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6.9999999999999999E-4</c:v>
                  </c:pt>
                  <c:pt idx="34">
                    <c:v>1.1000000000000001E-3</c:v>
                  </c:pt>
                  <c:pt idx="35">
                    <c:v>0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8.0000000000000004E-4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1.1000000000000001E-3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2E-3</c:v>
                  </c:pt>
                  <c:pt idx="55">
                    <c:v>6.9999999999999999E-4</c:v>
                  </c:pt>
                  <c:pt idx="56">
                    <c:v>1E-4</c:v>
                  </c:pt>
                </c:numCache>
              </c:numRef>
            </c:plus>
            <c:minus>
              <c:numRef>
                <c:f>Active!$D$21:$D$971</c:f>
                <c:numCache>
                  <c:formatCode>General</c:formatCode>
                  <c:ptCount val="951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1.5E-3</c:v>
                  </c:pt>
                  <c:pt idx="3">
                    <c:v>2.3E-3</c:v>
                  </c:pt>
                  <c:pt idx="4">
                    <c:v>1.6000000000000001E-3</c:v>
                  </c:pt>
                  <c:pt idx="5">
                    <c:v>3.0999999999999999E-3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0</c:v>
                  </c:pt>
                  <c:pt idx="9">
                    <c:v>3.0999999999999999E-3</c:v>
                  </c:pt>
                  <c:pt idx="10">
                    <c:v>0</c:v>
                  </c:pt>
                  <c:pt idx="11">
                    <c:v>3.0999999999999999E-3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3.2000000000000002E-3</c:v>
                  </c:pt>
                  <c:pt idx="15">
                    <c:v>3.2000000000000002E-3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0</c:v>
                  </c:pt>
                  <c:pt idx="21">
                    <c:v>2.2000000000000001E-3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1.6000000000000001E-3</c:v>
                  </c:pt>
                  <c:pt idx="28">
                    <c:v>8.9999999999999998E-4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6.9999999999999999E-4</c:v>
                  </c:pt>
                  <c:pt idx="34">
                    <c:v>1.1000000000000001E-3</c:v>
                  </c:pt>
                  <c:pt idx="35">
                    <c:v>0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8.0000000000000004E-4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1.1000000000000001E-3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2E-3</c:v>
                  </c:pt>
                  <c:pt idx="55">
                    <c:v>6.9999999999999999E-4</c:v>
                  </c:pt>
                  <c:pt idx="5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-6157</c:v>
                </c:pt>
                <c:pt idx="1">
                  <c:v>-6048.5</c:v>
                </c:pt>
                <c:pt idx="2">
                  <c:v>-3032</c:v>
                </c:pt>
                <c:pt idx="3">
                  <c:v>-3031.5</c:v>
                </c:pt>
                <c:pt idx="4">
                  <c:v>-2977.5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90.5</c:v>
                </c:pt>
                <c:pt idx="11">
                  <c:v>90.5</c:v>
                </c:pt>
                <c:pt idx="12">
                  <c:v>90.5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1542</c:v>
                </c:pt>
                <c:pt idx="17">
                  <c:v>1542.5</c:v>
                </c:pt>
                <c:pt idx="18">
                  <c:v>1703.5</c:v>
                </c:pt>
                <c:pt idx="19">
                  <c:v>1703.5</c:v>
                </c:pt>
                <c:pt idx="20">
                  <c:v>1703.5</c:v>
                </c:pt>
                <c:pt idx="21">
                  <c:v>1704</c:v>
                </c:pt>
                <c:pt idx="22">
                  <c:v>1704</c:v>
                </c:pt>
                <c:pt idx="23">
                  <c:v>1704</c:v>
                </c:pt>
                <c:pt idx="24">
                  <c:v>1899</c:v>
                </c:pt>
                <c:pt idx="25">
                  <c:v>2977</c:v>
                </c:pt>
                <c:pt idx="26">
                  <c:v>2977.5</c:v>
                </c:pt>
                <c:pt idx="27">
                  <c:v>4428.5</c:v>
                </c:pt>
                <c:pt idx="28">
                  <c:v>4429</c:v>
                </c:pt>
                <c:pt idx="29">
                  <c:v>5929.5</c:v>
                </c:pt>
                <c:pt idx="30">
                  <c:v>5929.5</c:v>
                </c:pt>
                <c:pt idx="31">
                  <c:v>5930</c:v>
                </c:pt>
                <c:pt idx="32">
                  <c:v>5930</c:v>
                </c:pt>
                <c:pt idx="33">
                  <c:v>7505</c:v>
                </c:pt>
                <c:pt idx="34">
                  <c:v>7505.5</c:v>
                </c:pt>
                <c:pt idx="35">
                  <c:v>7612</c:v>
                </c:pt>
                <c:pt idx="36">
                  <c:v>7683</c:v>
                </c:pt>
                <c:pt idx="37">
                  <c:v>7683.5</c:v>
                </c:pt>
                <c:pt idx="38">
                  <c:v>7684</c:v>
                </c:pt>
                <c:pt idx="39">
                  <c:v>7825.5</c:v>
                </c:pt>
                <c:pt idx="40">
                  <c:v>8941.5</c:v>
                </c:pt>
                <c:pt idx="41">
                  <c:v>8987</c:v>
                </c:pt>
                <c:pt idx="42">
                  <c:v>9005.5</c:v>
                </c:pt>
                <c:pt idx="43">
                  <c:v>9173</c:v>
                </c:pt>
                <c:pt idx="44">
                  <c:v>10635.5</c:v>
                </c:pt>
                <c:pt idx="45">
                  <c:v>10636</c:v>
                </c:pt>
                <c:pt idx="46">
                  <c:v>11968.5</c:v>
                </c:pt>
                <c:pt idx="47">
                  <c:v>11969</c:v>
                </c:pt>
                <c:pt idx="48">
                  <c:v>11989</c:v>
                </c:pt>
                <c:pt idx="49">
                  <c:v>12195</c:v>
                </c:pt>
                <c:pt idx="50">
                  <c:v>12195.5</c:v>
                </c:pt>
                <c:pt idx="51">
                  <c:v>12200.5</c:v>
                </c:pt>
                <c:pt idx="52">
                  <c:v>13461.5</c:v>
                </c:pt>
                <c:pt idx="53">
                  <c:v>13709.5</c:v>
                </c:pt>
                <c:pt idx="54">
                  <c:v>14973.5</c:v>
                </c:pt>
                <c:pt idx="55">
                  <c:v>14974</c:v>
                </c:pt>
                <c:pt idx="56">
                  <c:v>16520</c:v>
                </c:pt>
              </c:numCache>
            </c:numRef>
          </c:xVal>
          <c:yVal>
            <c:numRef>
              <c:f>Active!$I$21:$I$971</c:f>
              <c:numCache>
                <c:formatCode>General</c:formatCode>
                <c:ptCount val="951"/>
                <c:pt idx="48">
                  <c:v>1.2342400004854426E-2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90-4B93-91DC-A4752F5A96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Active!$D$21:$D$971</c:f>
                <c:numCache>
                  <c:formatCode>General</c:formatCode>
                  <c:ptCount val="951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1.5E-3</c:v>
                  </c:pt>
                  <c:pt idx="3">
                    <c:v>2.3E-3</c:v>
                  </c:pt>
                  <c:pt idx="4">
                    <c:v>1.6000000000000001E-3</c:v>
                  </c:pt>
                  <c:pt idx="5">
                    <c:v>3.0999999999999999E-3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0</c:v>
                  </c:pt>
                  <c:pt idx="9">
                    <c:v>3.0999999999999999E-3</c:v>
                  </c:pt>
                  <c:pt idx="10">
                    <c:v>0</c:v>
                  </c:pt>
                  <c:pt idx="11">
                    <c:v>3.0999999999999999E-3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3.2000000000000002E-3</c:v>
                  </c:pt>
                  <c:pt idx="15">
                    <c:v>3.2000000000000002E-3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0</c:v>
                  </c:pt>
                  <c:pt idx="21">
                    <c:v>2.2000000000000001E-3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1.6000000000000001E-3</c:v>
                  </c:pt>
                  <c:pt idx="28">
                    <c:v>8.9999999999999998E-4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6.9999999999999999E-4</c:v>
                  </c:pt>
                  <c:pt idx="34">
                    <c:v>1.1000000000000001E-3</c:v>
                  </c:pt>
                  <c:pt idx="35">
                    <c:v>0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8.0000000000000004E-4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1.1000000000000001E-3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2E-3</c:v>
                  </c:pt>
                  <c:pt idx="55">
                    <c:v>6.9999999999999999E-4</c:v>
                  </c:pt>
                  <c:pt idx="56">
                    <c:v>1E-4</c:v>
                  </c:pt>
                </c:numCache>
              </c:numRef>
            </c:plus>
            <c:minus>
              <c:numRef>
                <c:f>Active!$D$21:$D$971</c:f>
                <c:numCache>
                  <c:formatCode>General</c:formatCode>
                  <c:ptCount val="951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1.5E-3</c:v>
                  </c:pt>
                  <c:pt idx="3">
                    <c:v>2.3E-3</c:v>
                  </c:pt>
                  <c:pt idx="4">
                    <c:v>1.6000000000000001E-3</c:v>
                  </c:pt>
                  <c:pt idx="5">
                    <c:v>3.0999999999999999E-3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0</c:v>
                  </c:pt>
                  <c:pt idx="9">
                    <c:v>3.0999999999999999E-3</c:v>
                  </c:pt>
                  <c:pt idx="10">
                    <c:v>0</c:v>
                  </c:pt>
                  <c:pt idx="11">
                    <c:v>3.0999999999999999E-3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3.2000000000000002E-3</c:v>
                  </c:pt>
                  <c:pt idx="15">
                    <c:v>3.2000000000000002E-3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0</c:v>
                  </c:pt>
                  <c:pt idx="21">
                    <c:v>2.2000000000000001E-3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1.6000000000000001E-3</c:v>
                  </c:pt>
                  <c:pt idx="28">
                    <c:v>8.9999999999999998E-4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6.9999999999999999E-4</c:v>
                  </c:pt>
                  <c:pt idx="34">
                    <c:v>1.1000000000000001E-3</c:v>
                  </c:pt>
                  <c:pt idx="35">
                    <c:v>0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8.0000000000000004E-4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1.1000000000000001E-3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2E-3</c:v>
                  </c:pt>
                  <c:pt idx="55">
                    <c:v>6.9999999999999999E-4</c:v>
                  </c:pt>
                  <c:pt idx="5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-6157</c:v>
                </c:pt>
                <c:pt idx="1">
                  <c:v>-6048.5</c:v>
                </c:pt>
                <c:pt idx="2">
                  <c:v>-3032</c:v>
                </c:pt>
                <c:pt idx="3">
                  <c:v>-3031.5</c:v>
                </c:pt>
                <c:pt idx="4">
                  <c:v>-2977.5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90.5</c:v>
                </c:pt>
                <c:pt idx="11">
                  <c:v>90.5</c:v>
                </c:pt>
                <c:pt idx="12">
                  <c:v>90.5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1542</c:v>
                </c:pt>
                <c:pt idx="17">
                  <c:v>1542.5</c:v>
                </c:pt>
                <c:pt idx="18">
                  <c:v>1703.5</c:v>
                </c:pt>
                <c:pt idx="19">
                  <c:v>1703.5</c:v>
                </c:pt>
                <c:pt idx="20">
                  <c:v>1703.5</c:v>
                </c:pt>
                <c:pt idx="21">
                  <c:v>1704</c:v>
                </c:pt>
                <c:pt idx="22">
                  <c:v>1704</c:v>
                </c:pt>
                <c:pt idx="23">
                  <c:v>1704</c:v>
                </c:pt>
                <c:pt idx="24">
                  <c:v>1899</c:v>
                </c:pt>
                <c:pt idx="25">
                  <c:v>2977</c:v>
                </c:pt>
                <c:pt idx="26">
                  <c:v>2977.5</c:v>
                </c:pt>
                <c:pt idx="27">
                  <c:v>4428.5</c:v>
                </c:pt>
                <c:pt idx="28">
                  <c:v>4429</c:v>
                </c:pt>
                <c:pt idx="29">
                  <c:v>5929.5</c:v>
                </c:pt>
                <c:pt idx="30">
                  <c:v>5929.5</c:v>
                </c:pt>
                <c:pt idx="31">
                  <c:v>5930</c:v>
                </c:pt>
                <c:pt idx="32">
                  <c:v>5930</c:v>
                </c:pt>
                <c:pt idx="33">
                  <c:v>7505</c:v>
                </c:pt>
                <c:pt idx="34">
                  <c:v>7505.5</c:v>
                </c:pt>
                <c:pt idx="35">
                  <c:v>7612</c:v>
                </c:pt>
                <c:pt idx="36">
                  <c:v>7683</c:v>
                </c:pt>
                <c:pt idx="37">
                  <c:v>7683.5</c:v>
                </c:pt>
                <c:pt idx="38">
                  <c:v>7684</c:v>
                </c:pt>
                <c:pt idx="39">
                  <c:v>7825.5</c:v>
                </c:pt>
                <c:pt idx="40">
                  <c:v>8941.5</c:v>
                </c:pt>
                <c:pt idx="41">
                  <c:v>8987</c:v>
                </c:pt>
                <c:pt idx="42">
                  <c:v>9005.5</c:v>
                </c:pt>
                <c:pt idx="43">
                  <c:v>9173</c:v>
                </c:pt>
                <c:pt idx="44">
                  <c:v>10635.5</c:v>
                </c:pt>
                <c:pt idx="45">
                  <c:v>10636</c:v>
                </c:pt>
                <c:pt idx="46">
                  <c:v>11968.5</c:v>
                </c:pt>
                <c:pt idx="47">
                  <c:v>11969</c:v>
                </c:pt>
                <c:pt idx="48">
                  <c:v>11989</c:v>
                </c:pt>
                <c:pt idx="49">
                  <c:v>12195</c:v>
                </c:pt>
                <c:pt idx="50">
                  <c:v>12195.5</c:v>
                </c:pt>
                <c:pt idx="51">
                  <c:v>12200.5</c:v>
                </c:pt>
                <c:pt idx="52">
                  <c:v>13461.5</c:v>
                </c:pt>
                <c:pt idx="53">
                  <c:v>13709.5</c:v>
                </c:pt>
                <c:pt idx="54">
                  <c:v>14973.5</c:v>
                </c:pt>
                <c:pt idx="55">
                  <c:v>14974</c:v>
                </c:pt>
                <c:pt idx="56">
                  <c:v>16520</c:v>
                </c:pt>
              </c:numCache>
            </c:numRef>
          </c:xVal>
          <c:yVal>
            <c:numRef>
              <c:f>Active!$J$21:$J$971</c:f>
              <c:numCache>
                <c:formatCode>General</c:formatCode>
                <c:ptCount val="951"/>
                <c:pt idx="16">
                  <c:v>-1.4527999956044368E-3</c:v>
                </c:pt>
                <c:pt idx="17">
                  <c:v>-1.0320000001229346E-3</c:v>
                </c:pt>
                <c:pt idx="24">
                  <c:v>-1.501599996117875E-3</c:v>
                </c:pt>
                <c:pt idx="27">
                  <c:v>1.7255999991903082E-3</c:v>
                </c:pt>
                <c:pt idx="28">
                  <c:v>-3.5359999310458079E-4</c:v>
                </c:pt>
                <c:pt idx="33">
                  <c:v>5.7079999969573691E-3</c:v>
                </c:pt>
                <c:pt idx="34">
                  <c:v>6.5288000041618943E-3</c:v>
                </c:pt>
                <c:pt idx="36">
                  <c:v>8.3128000042052008E-3</c:v>
                </c:pt>
                <c:pt idx="37">
                  <c:v>7.5336000008974224E-3</c:v>
                </c:pt>
                <c:pt idx="38">
                  <c:v>1.3544000030378811E-3</c:v>
                </c:pt>
                <c:pt idx="39">
                  <c:v>7.0408000028692186E-3</c:v>
                </c:pt>
                <c:pt idx="44">
                  <c:v>1.2236800001119263E-2</c:v>
                </c:pt>
                <c:pt idx="45">
                  <c:v>1.3657600007718429E-2</c:v>
                </c:pt>
                <c:pt idx="49">
                  <c:v>1.7212000006111339E-2</c:v>
                </c:pt>
                <c:pt idx="50">
                  <c:v>1.5832799996132962E-2</c:v>
                </c:pt>
                <c:pt idx="54">
                  <c:v>2.0797600009245798E-2</c:v>
                </c:pt>
                <c:pt idx="55">
                  <c:v>2.151840000442462E-2</c:v>
                </c:pt>
                <c:pt idx="56">
                  <c:v>1.8832000001566485E-2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90-4B93-91DC-A4752F5A96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Active!$D$21:$D$971</c:f>
                <c:numCache>
                  <c:formatCode>General</c:formatCode>
                  <c:ptCount val="951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1.5E-3</c:v>
                  </c:pt>
                  <c:pt idx="3">
                    <c:v>2.3E-3</c:v>
                  </c:pt>
                  <c:pt idx="4">
                    <c:v>1.6000000000000001E-3</c:v>
                  </c:pt>
                  <c:pt idx="5">
                    <c:v>3.0999999999999999E-3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0</c:v>
                  </c:pt>
                  <c:pt idx="9">
                    <c:v>3.0999999999999999E-3</c:v>
                  </c:pt>
                  <c:pt idx="10">
                    <c:v>0</c:v>
                  </c:pt>
                  <c:pt idx="11">
                    <c:v>3.0999999999999999E-3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3.2000000000000002E-3</c:v>
                  </c:pt>
                  <c:pt idx="15">
                    <c:v>3.2000000000000002E-3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0</c:v>
                  </c:pt>
                  <c:pt idx="21">
                    <c:v>2.2000000000000001E-3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1.6000000000000001E-3</c:v>
                  </c:pt>
                  <c:pt idx="28">
                    <c:v>8.9999999999999998E-4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6.9999999999999999E-4</c:v>
                  </c:pt>
                  <c:pt idx="34">
                    <c:v>1.1000000000000001E-3</c:v>
                  </c:pt>
                  <c:pt idx="35">
                    <c:v>0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8.0000000000000004E-4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1.1000000000000001E-3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2E-3</c:v>
                  </c:pt>
                  <c:pt idx="55">
                    <c:v>6.9999999999999999E-4</c:v>
                  </c:pt>
                  <c:pt idx="56">
                    <c:v>1E-4</c:v>
                  </c:pt>
                </c:numCache>
              </c:numRef>
            </c:plus>
            <c:minus>
              <c:numRef>
                <c:f>Active!$D$21:$D$971</c:f>
                <c:numCache>
                  <c:formatCode>General</c:formatCode>
                  <c:ptCount val="951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1.5E-3</c:v>
                  </c:pt>
                  <c:pt idx="3">
                    <c:v>2.3E-3</c:v>
                  </c:pt>
                  <c:pt idx="4">
                    <c:v>1.6000000000000001E-3</c:v>
                  </c:pt>
                  <c:pt idx="5">
                    <c:v>3.0999999999999999E-3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0</c:v>
                  </c:pt>
                  <c:pt idx="9">
                    <c:v>3.0999999999999999E-3</c:v>
                  </c:pt>
                  <c:pt idx="10">
                    <c:v>0</c:v>
                  </c:pt>
                  <c:pt idx="11">
                    <c:v>3.0999999999999999E-3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3.2000000000000002E-3</c:v>
                  </c:pt>
                  <c:pt idx="15">
                    <c:v>3.2000000000000002E-3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0</c:v>
                  </c:pt>
                  <c:pt idx="21">
                    <c:v>2.2000000000000001E-3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1.6000000000000001E-3</c:v>
                  </c:pt>
                  <c:pt idx="28">
                    <c:v>8.9999999999999998E-4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6.9999999999999999E-4</c:v>
                  </c:pt>
                  <c:pt idx="34">
                    <c:v>1.1000000000000001E-3</c:v>
                  </c:pt>
                  <c:pt idx="35">
                    <c:v>0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8.0000000000000004E-4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1.1000000000000001E-3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2E-3</c:v>
                  </c:pt>
                  <c:pt idx="55">
                    <c:v>6.9999999999999999E-4</c:v>
                  </c:pt>
                  <c:pt idx="5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-6157</c:v>
                </c:pt>
                <c:pt idx="1">
                  <c:v>-6048.5</c:v>
                </c:pt>
                <c:pt idx="2">
                  <c:v>-3032</c:v>
                </c:pt>
                <c:pt idx="3">
                  <c:v>-3031.5</c:v>
                </c:pt>
                <c:pt idx="4">
                  <c:v>-2977.5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90.5</c:v>
                </c:pt>
                <c:pt idx="11">
                  <c:v>90.5</c:v>
                </c:pt>
                <c:pt idx="12">
                  <c:v>90.5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1542</c:v>
                </c:pt>
                <c:pt idx="17">
                  <c:v>1542.5</c:v>
                </c:pt>
                <c:pt idx="18">
                  <c:v>1703.5</c:v>
                </c:pt>
                <c:pt idx="19">
                  <c:v>1703.5</c:v>
                </c:pt>
                <c:pt idx="20">
                  <c:v>1703.5</c:v>
                </c:pt>
                <c:pt idx="21">
                  <c:v>1704</c:v>
                </c:pt>
                <c:pt idx="22">
                  <c:v>1704</c:v>
                </c:pt>
                <c:pt idx="23">
                  <c:v>1704</c:v>
                </c:pt>
                <c:pt idx="24">
                  <c:v>1899</c:v>
                </c:pt>
                <c:pt idx="25">
                  <c:v>2977</c:v>
                </c:pt>
                <c:pt idx="26">
                  <c:v>2977.5</c:v>
                </c:pt>
                <c:pt idx="27">
                  <c:v>4428.5</c:v>
                </c:pt>
                <c:pt idx="28">
                  <c:v>4429</c:v>
                </c:pt>
                <c:pt idx="29">
                  <c:v>5929.5</c:v>
                </c:pt>
                <c:pt idx="30">
                  <c:v>5929.5</c:v>
                </c:pt>
                <c:pt idx="31">
                  <c:v>5930</c:v>
                </c:pt>
                <c:pt idx="32">
                  <c:v>5930</c:v>
                </c:pt>
                <c:pt idx="33">
                  <c:v>7505</c:v>
                </c:pt>
                <c:pt idx="34">
                  <c:v>7505.5</c:v>
                </c:pt>
                <c:pt idx="35">
                  <c:v>7612</c:v>
                </c:pt>
                <c:pt idx="36">
                  <c:v>7683</c:v>
                </c:pt>
                <c:pt idx="37">
                  <c:v>7683.5</c:v>
                </c:pt>
                <c:pt idx="38">
                  <c:v>7684</c:v>
                </c:pt>
                <c:pt idx="39">
                  <c:v>7825.5</c:v>
                </c:pt>
                <c:pt idx="40">
                  <c:v>8941.5</c:v>
                </c:pt>
                <c:pt idx="41">
                  <c:v>8987</c:v>
                </c:pt>
                <c:pt idx="42">
                  <c:v>9005.5</c:v>
                </c:pt>
                <c:pt idx="43">
                  <c:v>9173</c:v>
                </c:pt>
                <c:pt idx="44">
                  <c:v>10635.5</c:v>
                </c:pt>
                <c:pt idx="45">
                  <c:v>10636</c:v>
                </c:pt>
                <c:pt idx="46">
                  <c:v>11968.5</c:v>
                </c:pt>
                <c:pt idx="47">
                  <c:v>11969</c:v>
                </c:pt>
                <c:pt idx="48">
                  <c:v>11989</c:v>
                </c:pt>
                <c:pt idx="49">
                  <c:v>12195</c:v>
                </c:pt>
                <c:pt idx="50">
                  <c:v>12195.5</c:v>
                </c:pt>
                <c:pt idx="51">
                  <c:v>12200.5</c:v>
                </c:pt>
                <c:pt idx="52">
                  <c:v>13461.5</c:v>
                </c:pt>
                <c:pt idx="53">
                  <c:v>13709.5</c:v>
                </c:pt>
                <c:pt idx="54">
                  <c:v>14973.5</c:v>
                </c:pt>
                <c:pt idx="55">
                  <c:v>14974</c:v>
                </c:pt>
                <c:pt idx="56">
                  <c:v>16520</c:v>
                </c:pt>
              </c:numCache>
            </c:numRef>
          </c:xVal>
          <c:yVal>
            <c:numRef>
              <c:f>Active!$K$21:$K$971</c:f>
              <c:numCache>
                <c:formatCode>General</c:formatCode>
                <c:ptCount val="951"/>
                <c:pt idx="1">
                  <c:v>-8.517599999322556E-3</c:v>
                </c:pt>
                <c:pt idx="2">
                  <c:v>-3.2712000029277988E-3</c:v>
                </c:pt>
                <c:pt idx="3">
                  <c:v>-4.8503999933018349E-3</c:v>
                </c:pt>
                <c:pt idx="4">
                  <c:v>-3.8939999940339476E-3</c:v>
                </c:pt>
                <c:pt idx="5">
                  <c:v>-5.208000002312474E-4</c:v>
                </c:pt>
                <c:pt idx="6">
                  <c:v>8.792000007815659E-4</c:v>
                </c:pt>
                <c:pt idx="7">
                  <c:v>2.2792000017943792E-3</c:v>
                </c:pt>
                <c:pt idx="8">
                  <c:v>2.9999999969732016E-4</c:v>
                </c:pt>
                <c:pt idx="9">
                  <c:v>8.0000000161817297E-4</c:v>
                </c:pt>
                <c:pt idx="10">
                  <c:v>3.6480000562733039E-4</c:v>
                </c:pt>
                <c:pt idx="11">
                  <c:v>4.6480000310111791E-4</c:v>
                </c:pt>
                <c:pt idx="12">
                  <c:v>5.6480000057490543E-4</c:v>
                </c:pt>
                <c:pt idx="13">
                  <c:v>8.8560000585857779E-4</c:v>
                </c:pt>
                <c:pt idx="14">
                  <c:v>1.0856000080821104E-3</c:v>
                </c:pt>
                <c:pt idx="15">
                  <c:v>1.185600005555898E-3</c:v>
                </c:pt>
                <c:pt idx="18">
                  <c:v>1.0656000013113953E-3</c:v>
                </c:pt>
                <c:pt idx="19">
                  <c:v>1.1655999987851828E-3</c:v>
                </c:pt>
                <c:pt idx="20">
                  <c:v>1.265600003534928E-3</c:v>
                </c:pt>
                <c:pt idx="21">
                  <c:v>4.8640000750310719E-4</c:v>
                </c:pt>
                <c:pt idx="22">
                  <c:v>7.8640000720042735E-4</c:v>
                </c:pt>
                <c:pt idx="23">
                  <c:v>9.8640000214800239E-4</c:v>
                </c:pt>
                <c:pt idx="25">
                  <c:v>3.4320000850129873E-4</c:v>
                </c:pt>
                <c:pt idx="26">
                  <c:v>1.3640000033774413E-3</c:v>
                </c:pt>
                <c:pt idx="29">
                  <c:v>3.767199996218551E-3</c:v>
                </c:pt>
                <c:pt idx="30">
                  <c:v>3.8072000024840236E-3</c:v>
                </c:pt>
                <c:pt idx="31">
                  <c:v>3.6880000043311156E-3</c:v>
                </c:pt>
                <c:pt idx="32">
                  <c:v>3.7380000067059882E-3</c:v>
                </c:pt>
                <c:pt idx="35">
                  <c:v>5.8591999986674637E-3</c:v>
                </c:pt>
                <c:pt idx="40">
                  <c:v>6.7664000016520731E-3</c:v>
                </c:pt>
                <c:pt idx="41">
                  <c:v>9.0592000051401556E-3</c:v>
                </c:pt>
                <c:pt idx="42">
                  <c:v>7.1288000035565346E-3</c:v>
                </c:pt>
                <c:pt idx="43">
                  <c:v>9.9967999994987622E-3</c:v>
                </c:pt>
                <c:pt idx="46">
                  <c:v>1.4789599998039193E-2</c:v>
                </c:pt>
                <c:pt idx="47">
                  <c:v>1.5310400005546398E-2</c:v>
                </c:pt>
                <c:pt idx="51">
                  <c:v>1.5540800006419886E-2</c:v>
                </c:pt>
                <c:pt idx="52">
                  <c:v>1.9198399997549132E-2</c:v>
                </c:pt>
                <c:pt idx="53">
                  <c:v>1.7215200001373887E-2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90-4B93-91DC-A4752F5A96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Active!$D$21:$D$971</c:f>
                <c:numCache>
                  <c:formatCode>General</c:formatCode>
                  <c:ptCount val="951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1.5E-3</c:v>
                  </c:pt>
                  <c:pt idx="3">
                    <c:v>2.3E-3</c:v>
                  </c:pt>
                  <c:pt idx="4">
                    <c:v>1.6000000000000001E-3</c:v>
                  </c:pt>
                  <c:pt idx="5">
                    <c:v>3.0999999999999999E-3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0</c:v>
                  </c:pt>
                  <c:pt idx="9">
                    <c:v>3.0999999999999999E-3</c:v>
                  </c:pt>
                  <c:pt idx="10">
                    <c:v>0</c:v>
                  </c:pt>
                  <c:pt idx="11">
                    <c:v>3.0999999999999999E-3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3.2000000000000002E-3</c:v>
                  </c:pt>
                  <c:pt idx="15">
                    <c:v>3.2000000000000002E-3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0</c:v>
                  </c:pt>
                  <c:pt idx="21">
                    <c:v>2.2000000000000001E-3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1.6000000000000001E-3</c:v>
                  </c:pt>
                  <c:pt idx="28">
                    <c:v>8.9999999999999998E-4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6.9999999999999999E-4</c:v>
                  </c:pt>
                  <c:pt idx="34">
                    <c:v>1.1000000000000001E-3</c:v>
                  </c:pt>
                  <c:pt idx="35">
                    <c:v>0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8.0000000000000004E-4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1.1000000000000001E-3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2E-3</c:v>
                  </c:pt>
                  <c:pt idx="55">
                    <c:v>6.9999999999999999E-4</c:v>
                  </c:pt>
                  <c:pt idx="56">
                    <c:v>1E-4</c:v>
                  </c:pt>
                </c:numCache>
              </c:numRef>
            </c:plus>
            <c:minus>
              <c:numRef>
                <c:f>Active!$D$21:$D$971</c:f>
                <c:numCache>
                  <c:formatCode>General</c:formatCode>
                  <c:ptCount val="951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1.5E-3</c:v>
                  </c:pt>
                  <c:pt idx="3">
                    <c:v>2.3E-3</c:v>
                  </c:pt>
                  <c:pt idx="4">
                    <c:v>1.6000000000000001E-3</c:v>
                  </c:pt>
                  <c:pt idx="5">
                    <c:v>3.0999999999999999E-3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0</c:v>
                  </c:pt>
                  <c:pt idx="9">
                    <c:v>3.0999999999999999E-3</c:v>
                  </c:pt>
                  <c:pt idx="10">
                    <c:v>0</c:v>
                  </c:pt>
                  <c:pt idx="11">
                    <c:v>3.0999999999999999E-3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3.2000000000000002E-3</c:v>
                  </c:pt>
                  <c:pt idx="15">
                    <c:v>3.2000000000000002E-3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0</c:v>
                  </c:pt>
                  <c:pt idx="21">
                    <c:v>2.2000000000000001E-3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1.6000000000000001E-3</c:v>
                  </c:pt>
                  <c:pt idx="28">
                    <c:v>8.9999999999999998E-4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6.9999999999999999E-4</c:v>
                  </c:pt>
                  <c:pt idx="34">
                    <c:v>1.1000000000000001E-3</c:v>
                  </c:pt>
                  <c:pt idx="35">
                    <c:v>0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8.0000000000000004E-4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1.1000000000000001E-3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2E-3</c:v>
                  </c:pt>
                  <c:pt idx="55">
                    <c:v>6.9999999999999999E-4</c:v>
                  </c:pt>
                  <c:pt idx="5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-6157</c:v>
                </c:pt>
                <c:pt idx="1">
                  <c:v>-6048.5</c:v>
                </c:pt>
                <c:pt idx="2">
                  <c:v>-3032</c:v>
                </c:pt>
                <c:pt idx="3">
                  <c:v>-3031.5</c:v>
                </c:pt>
                <c:pt idx="4">
                  <c:v>-2977.5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90.5</c:v>
                </c:pt>
                <c:pt idx="11">
                  <c:v>90.5</c:v>
                </c:pt>
                <c:pt idx="12">
                  <c:v>90.5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1542</c:v>
                </c:pt>
                <c:pt idx="17">
                  <c:v>1542.5</c:v>
                </c:pt>
                <c:pt idx="18">
                  <c:v>1703.5</c:v>
                </c:pt>
                <c:pt idx="19">
                  <c:v>1703.5</c:v>
                </c:pt>
                <c:pt idx="20">
                  <c:v>1703.5</c:v>
                </c:pt>
                <c:pt idx="21">
                  <c:v>1704</c:v>
                </c:pt>
                <c:pt idx="22">
                  <c:v>1704</c:v>
                </c:pt>
                <c:pt idx="23">
                  <c:v>1704</c:v>
                </c:pt>
                <c:pt idx="24">
                  <c:v>1899</c:v>
                </c:pt>
                <c:pt idx="25">
                  <c:v>2977</c:v>
                </c:pt>
                <c:pt idx="26">
                  <c:v>2977.5</c:v>
                </c:pt>
                <c:pt idx="27">
                  <c:v>4428.5</c:v>
                </c:pt>
                <c:pt idx="28">
                  <c:v>4429</c:v>
                </c:pt>
                <c:pt idx="29">
                  <c:v>5929.5</c:v>
                </c:pt>
                <c:pt idx="30">
                  <c:v>5929.5</c:v>
                </c:pt>
                <c:pt idx="31">
                  <c:v>5930</c:v>
                </c:pt>
                <c:pt idx="32">
                  <c:v>5930</c:v>
                </c:pt>
                <c:pt idx="33">
                  <c:v>7505</c:v>
                </c:pt>
                <c:pt idx="34">
                  <c:v>7505.5</c:v>
                </c:pt>
                <c:pt idx="35">
                  <c:v>7612</c:v>
                </c:pt>
                <c:pt idx="36">
                  <c:v>7683</c:v>
                </c:pt>
                <c:pt idx="37">
                  <c:v>7683.5</c:v>
                </c:pt>
                <c:pt idx="38">
                  <c:v>7684</c:v>
                </c:pt>
                <c:pt idx="39">
                  <c:v>7825.5</c:v>
                </c:pt>
                <c:pt idx="40">
                  <c:v>8941.5</c:v>
                </c:pt>
                <c:pt idx="41">
                  <c:v>8987</c:v>
                </c:pt>
                <c:pt idx="42">
                  <c:v>9005.5</c:v>
                </c:pt>
                <c:pt idx="43">
                  <c:v>9173</c:v>
                </c:pt>
                <c:pt idx="44">
                  <c:v>10635.5</c:v>
                </c:pt>
                <c:pt idx="45">
                  <c:v>10636</c:v>
                </c:pt>
                <c:pt idx="46">
                  <c:v>11968.5</c:v>
                </c:pt>
                <c:pt idx="47">
                  <c:v>11969</c:v>
                </c:pt>
                <c:pt idx="48">
                  <c:v>11989</c:v>
                </c:pt>
                <c:pt idx="49">
                  <c:v>12195</c:v>
                </c:pt>
                <c:pt idx="50">
                  <c:v>12195.5</c:v>
                </c:pt>
                <c:pt idx="51">
                  <c:v>12200.5</c:v>
                </c:pt>
                <c:pt idx="52">
                  <c:v>13461.5</c:v>
                </c:pt>
                <c:pt idx="53">
                  <c:v>13709.5</c:v>
                </c:pt>
                <c:pt idx="54">
                  <c:v>14973.5</c:v>
                </c:pt>
                <c:pt idx="55">
                  <c:v>14974</c:v>
                </c:pt>
                <c:pt idx="56">
                  <c:v>16520</c:v>
                </c:pt>
              </c:numCache>
            </c:numRef>
          </c:xVal>
          <c:yVal>
            <c:numRef>
              <c:f>Active!$L$21:$L$971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90-4B93-91DC-A4752F5A96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Active!$D$21:$D$971</c:f>
                <c:numCache>
                  <c:formatCode>General</c:formatCode>
                  <c:ptCount val="951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1.5E-3</c:v>
                  </c:pt>
                  <c:pt idx="3">
                    <c:v>2.3E-3</c:v>
                  </c:pt>
                  <c:pt idx="4">
                    <c:v>1.6000000000000001E-3</c:v>
                  </c:pt>
                  <c:pt idx="5">
                    <c:v>3.0999999999999999E-3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0</c:v>
                  </c:pt>
                  <c:pt idx="9">
                    <c:v>3.0999999999999999E-3</c:v>
                  </c:pt>
                  <c:pt idx="10">
                    <c:v>0</c:v>
                  </c:pt>
                  <c:pt idx="11">
                    <c:v>3.0999999999999999E-3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3.2000000000000002E-3</c:v>
                  </c:pt>
                  <c:pt idx="15">
                    <c:v>3.2000000000000002E-3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0</c:v>
                  </c:pt>
                  <c:pt idx="21">
                    <c:v>2.2000000000000001E-3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1.6000000000000001E-3</c:v>
                  </c:pt>
                  <c:pt idx="28">
                    <c:v>8.9999999999999998E-4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6.9999999999999999E-4</c:v>
                  </c:pt>
                  <c:pt idx="34">
                    <c:v>1.1000000000000001E-3</c:v>
                  </c:pt>
                  <c:pt idx="35">
                    <c:v>0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8.0000000000000004E-4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1.1000000000000001E-3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2E-3</c:v>
                  </c:pt>
                  <c:pt idx="55">
                    <c:v>6.9999999999999999E-4</c:v>
                  </c:pt>
                  <c:pt idx="56">
                    <c:v>1E-4</c:v>
                  </c:pt>
                </c:numCache>
              </c:numRef>
            </c:plus>
            <c:minus>
              <c:numRef>
                <c:f>Active!$D$21:$D$971</c:f>
                <c:numCache>
                  <c:formatCode>General</c:formatCode>
                  <c:ptCount val="951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1.5E-3</c:v>
                  </c:pt>
                  <c:pt idx="3">
                    <c:v>2.3E-3</c:v>
                  </c:pt>
                  <c:pt idx="4">
                    <c:v>1.6000000000000001E-3</c:v>
                  </c:pt>
                  <c:pt idx="5">
                    <c:v>3.0999999999999999E-3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0</c:v>
                  </c:pt>
                  <c:pt idx="9">
                    <c:v>3.0999999999999999E-3</c:v>
                  </c:pt>
                  <c:pt idx="10">
                    <c:v>0</c:v>
                  </c:pt>
                  <c:pt idx="11">
                    <c:v>3.0999999999999999E-3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3.2000000000000002E-3</c:v>
                  </c:pt>
                  <c:pt idx="15">
                    <c:v>3.2000000000000002E-3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0</c:v>
                  </c:pt>
                  <c:pt idx="21">
                    <c:v>2.2000000000000001E-3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1.6000000000000001E-3</c:v>
                  </c:pt>
                  <c:pt idx="28">
                    <c:v>8.9999999999999998E-4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6.9999999999999999E-4</c:v>
                  </c:pt>
                  <c:pt idx="34">
                    <c:v>1.1000000000000001E-3</c:v>
                  </c:pt>
                  <c:pt idx="35">
                    <c:v>0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8.0000000000000004E-4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1.1000000000000001E-3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2E-3</c:v>
                  </c:pt>
                  <c:pt idx="55">
                    <c:v>6.9999999999999999E-4</c:v>
                  </c:pt>
                  <c:pt idx="5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-6157</c:v>
                </c:pt>
                <c:pt idx="1">
                  <c:v>-6048.5</c:v>
                </c:pt>
                <c:pt idx="2">
                  <c:v>-3032</c:v>
                </c:pt>
                <c:pt idx="3">
                  <c:v>-3031.5</c:v>
                </c:pt>
                <c:pt idx="4">
                  <c:v>-2977.5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90.5</c:v>
                </c:pt>
                <c:pt idx="11">
                  <c:v>90.5</c:v>
                </c:pt>
                <c:pt idx="12">
                  <c:v>90.5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1542</c:v>
                </c:pt>
                <c:pt idx="17">
                  <c:v>1542.5</c:v>
                </c:pt>
                <c:pt idx="18">
                  <c:v>1703.5</c:v>
                </c:pt>
                <c:pt idx="19">
                  <c:v>1703.5</c:v>
                </c:pt>
                <c:pt idx="20">
                  <c:v>1703.5</c:v>
                </c:pt>
                <c:pt idx="21">
                  <c:v>1704</c:v>
                </c:pt>
                <c:pt idx="22">
                  <c:v>1704</c:v>
                </c:pt>
                <c:pt idx="23">
                  <c:v>1704</c:v>
                </c:pt>
                <c:pt idx="24">
                  <c:v>1899</c:v>
                </c:pt>
                <c:pt idx="25">
                  <c:v>2977</c:v>
                </c:pt>
                <c:pt idx="26">
                  <c:v>2977.5</c:v>
                </c:pt>
                <c:pt idx="27">
                  <c:v>4428.5</c:v>
                </c:pt>
                <c:pt idx="28">
                  <c:v>4429</c:v>
                </c:pt>
                <c:pt idx="29">
                  <c:v>5929.5</c:v>
                </c:pt>
                <c:pt idx="30">
                  <c:v>5929.5</c:v>
                </c:pt>
                <c:pt idx="31">
                  <c:v>5930</c:v>
                </c:pt>
                <c:pt idx="32">
                  <c:v>5930</c:v>
                </c:pt>
                <c:pt idx="33">
                  <c:v>7505</c:v>
                </c:pt>
                <c:pt idx="34">
                  <c:v>7505.5</c:v>
                </c:pt>
                <c:pt idx="35">
                  <c:v>7612</c:v>
                </c:pt>
                <c:pt idx="36">
                  <c:v>7683</c:v>
                </c:pt>
                <c:pt idx="37">
                  <c:v>7683.5</c:v>
                </c:pt>
                <c:pt idx="38">
                  <c:v>7684</c:v>
                </c:pt>
                <c:pt idx="39">
                  <c:v>7825.5</c:v>
                </c:pt>
                <c:pt idx="40">
                  <c:v>8941.5</c:v>
                </c:pt>
                <c:pt idx="41">
                  <c:v>8987</c:v>
                </c:pt>
                <c:pt idx="42">
                  <c:v>9005.5</c:v>
                </c:pt>
                <c:pt idx="43">
                  <c:v>9173</c:v>
                </c:pt>
                <c:pt idx="44">
                  <c:v>10635.5</c:v>
                </c:pt>
                <c:pt idx="45">
                  <c:v>10636</c:v>
                </c:pt>
                <c:pt idx="46">
                  <c:v>11968.5</c:v>
                </c:pt>
                <c:pt idx="47">
                  <c:v>11969</c:v>
                </c:pt>
                <c:pt idx="48">
                  <c:v>11989</c:v>
                </c:pt>
                <c:pt idx="49">
                  <c:v>12195</c:v>
                </c:pt>
                <c:pt idx="50">
                  <c:v>12195.5</c:v>
                </c:pt>
                <c:pt idx="51">
                  <c:v>12200.5</c:v>
                </c:pt>
                <c:pt idx="52">
                  <c:v>13461.5</c:v>
                </c:pt>
                <c:pt idx="53">
                  <c:v>13709.5</c:v>
                </c:pt>
                <c:pt idx="54">
                  <c:v>14973.5</c:v>
                </c:pt>
                <c:pt idx="55">
                  <c:v>14974</c:v>
                </c:pt>
                <c:pt idx="56">
                  <c:v>16520</c:v>
                </c:pt>
              </c:numCache>
            </c:numRef>
          </c:xVal>
          <c:yVal>
            <c:numRef>
              <c:f>Active!$M$21:$M$971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90-4B93-91DC-A4752F5A96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Active!$D$21:$D$971</c:f>
                <c:numCache>
                  <c:formatCode>General</c:formatCode>
                  <c:ptCount val="951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1.5E-3</c:v>
                  </c:pt>
                  <c:pt idx="3">
                    <c:v>2.3E-3</c:v>
                  </c:pt>
                  <c:pt idx="4">
                    <c:v>1.6000000000000001E-3</c:v>
                  </c:pt>
                  <c:pt idx="5">
                    <c:v>3.0999999999999999E-3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0</c:v>
                  </c:pt>
                  <c:pt idx="9">
                    <c:v>3.0999999999999999E-3</c:v>
                  </c:pt>
                  <c:pt idx="10">
                    <c:v>0</c:v>
                  </c:pt>
                  <c:pt idx="11">
                    <c:v>3.0999999999999999E-3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3.2000000000000002E-3</c:v>
                  </c:pt>
                  <c:pt idx="15">
                    <c:v>3.2000000000000002E-3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0</c:v>
                  </c:pt>
                  <c:pt idx="21">
                    <c:v>2.2000000000000001E-3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1.6000000000000001E-3</c:v>
                  </c:pt>
                  <c:pt idx="28">
                    <c:v>8.9999999999999998E-4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6.9999999999999999E-4</c:v>
                  </c:pt>
                  <c:pt idx="34">
                    <c:v>1.1000000000000001E-3</c:v>
                  </c:pt>
                  <c:pt idx="35">
                    <c:v>0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8.0000000000000004E-4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1.1000000000000001E-3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2E-3</c:v>
                  </c:pt>
                  <c:pt idx="55">
                    <c:v>6.9999999999999999E-4</c:v>
                  </c:pt>
                  <c:pt idx="56">
                    <c:v>1E-4</c:v>
                  </c:pt>
                </c:numCache>
              </c:numRef>
            </c:plus>
            <c:minus>
              <c:numRef>
                <c:f>Active!$D$21:$D$971</c:f>
                <c:numCache>
                  <c:formatCode>General</c:formatCode>
                  <c:ptCount val="951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1.5E-3</c:v>
                  </c:pt>
                  <c:pt idx="3">
                    <c:v>2.3E-3</c:v>
                  </c:pt>
                  <c:pt idx="4">
                    <c:v>1.6000000000000001E-3</c:v>
                  </c:pt>
                  <c:pt idx="5">
                    <c:v>3.0999999999999999E-3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0</c:v>
                  </c:pt>
                  <c:pt idx="9">
                    <c:v>3.0999999999999999E-3</c:v>
                  </c:pt>
                  <c:pt idx="10">
                    <c:v>0</c:v>
                  </c:pt>
                  <c:pt idx="11">
                    <c:v>3.0999999999999999E-3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3.2000000000000002E-3</c:v>
                  </c:pt>
                  <c:pt idx="15">
                    <c:v>3.2000000000000002E-3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0</c:v>
                  </c:pt>
                  <c:pt idx="21">
                    <c:v>2.2000000000000001E-3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1.6000000000000001E-3</c:v>
                  </c:pt>
                  <c:pt idx="28">
                    <c:v>8.9999999999999998E-4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6.9999999999999999E-4</c:v>
                  </c:pt>
                  <c:pt idx="34">
                    <c:v>1.1000000000000001E-3</c:v>
                  </c:pt>
                  <c:pt idx="35">
                    <c:v>0</c:v>
                  </c:pt>
                  <c:pt idx="36">
                    <c:v>1E-3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8.0000000000000004E-4</c:v>
                  </c:pt>
                  <c:pt idx="48">
                    <c:v>8.0000000000000002E-3</c:v>
                  </c:pt>
                  <c:pt idx="49">
                    <c:v>8.0000000000000004E-4</c:v>
                  </c:pt>
                  <c:pt idx="50">
                    <c:v>1.1000000000000001E-3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2E-3</c:v>
                  </c:pt>
                  <c:pt idx="55">
                    <c:v>6.9999999999999999E-4</c:v>
                  </c:pt>
                  <c:pt idx="5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-6157</c:v>
                </c:pt>
                <c:pt idx="1">
                  <c:v>-6048.5</c:v>
                </c:pt>
                <c:pt idx="2">
                  <c:v>-3032</c:v>
                </c:pt>
                <c:pt idx="3">
                  <c:v>-3031.5</c:v>
                </c:pt>
                <c:pt idx="4">
                  <c:v>-2977.5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90.5</c:v>
                </c:pt>
                <c:pt idx="11">
                  <c:v>90.5</c:v>
                </c:pt>
                <c:pt idx="12">
                  <c:v>90.5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1542</c:v>
                </c:pt>
                <c:pt idx="17">
                  <c:v>1542.5</c:v>
                </c:pt>
                <c:pt idx="18">
                  <c:v>1703.5</c:v>
                </c:pt>
                <c:pt idx="19">
                  <c:v>1703.5</c:v>
                </c:pt>
                <c:pt idx="20">
                  <c:v>1703.5</c:v>
                </c:pt>
                <c:pt idx="21">
                  <c:v>1704</c:v>
                </c:pt>
                <c:pt idx="22">
                  <c:v>1704</c:v>
                </c:pt>
                <c:pt idx="23">
                  <c:v>1704</c:v>
                </c:pt>
                <c:pt idx="24">
                  <c:v>1899</c:v>
                </c:pt>
                <c:pt idx="25">
                  <c:v>2977</c:v>
                </c:pt>
                <c:pt idx="26">
                  <c:v>2977.5</c:v>
                </c:pt>
                <c:pt idx="27">
                  <c:v>4428.5</c:v>
                </c:pt>
                <c:pt idx="28">
                  <c:v>4429</c:v>
                </c:pt>
                <c:pt idx="29">
                  <c:v>5929.5</c:v>
                </c:pt>
                <c:pt idx="30">
                  <c:v>5929.5</c:v>
                </c:pt>
                <c:pt idx="31">
                  <c:v>5930</c:v>
                </c:pt>
                <c:pt idx="32">
                  <c:v>5930</c:v>
                </c:pt>
                <c:pt idx="33">
                  <c:v>7505</c:v>
                </c:pt>
                <c:pt idx="34">
                  <c:v>7505.5</c:v>
                </c:pt>
                <c:pt idx="35">
                  <c:v>7612</c:v>
                </c:pt>
                <c:pt idx="36">
                  <c:v>7683</c:v>
                </c:pt>
                <c:pt idx="37">
                  <c:v>7683.5</c:v>
                </c:pt>
                <c:pt idx="38">
                  <c:v>7684</c:v>
                </c:pt>
                <c:pt idx="39">
                  <c:v>7825.5</c:v>
                </c:pt>
                <c:pt idx="40">
                  <c:v>8941.5</c:v>
                </c:pt>
                <c:pt idx="41">
                  <c:v>8987</c:v>
                </c:pt>
                <c:pt idx="42">
                  <c:v>9005.5</c:v>
                </c:pt>
                <c:pt idx="43">
                  <c:v>9173</c:v>
                </c:pt>
                <c:pt idx="44">
                  <c:v>10635.5</c:v>
                </c:pt>
                <c:pt idx="45">
                  <c:v>10636</c:v>
                </c:pt>
                <c:pt idx="46">
                  <c:v>11968.5</c:v>
                </c:pt>
                <c:pt idx="47">
                  <c:v>11969</c:v>
                </c:pt>
                <c:pt idx="48">
                  <c:v>11989</c:v>
                </c:pt>
                <c:pt idx="49">
                  <c:v>12195</c:v>
                </c:pt>
                <c:pt idx="50">
                  <c:v>12195.5</c:v>
                </c:pt>
                <c:pt idx="51">
                  <c:v>12200.5</c:v>
                </c:pt>
                <c:pt idx="52">
                  <c:v>13461.5</c:v>
                </c:pt>
                <c:pt idx="53">
                  <c:v>13709.5</c:v>
                </c:pt>
                <c:pt idx="54">
                  <c:v>14973.5</c:v>
                </c:pt>
                <c:pt idx="55">
                  <c:v>14974</c:v>
                </c:pt>
                <c:pt idx="56">
                  <c:v>16520</c:v>
                </c:pt>
              </c:numCache>
            </c:numRef>
          </c:xVal>
          <c:yVal>
            <c:numRef>
              <c:f>Active!$N$21:$N$971</c:f>
              <c:numCache>
                <c:formatCode>General</c:formatCode>
                <c:ptCount val="951"/>
                <c:pt idx="2">
                  <c:v>-3.2712000029277988E-3</c:v>
                </c:pt>
                <c:pt idx="3">
                  <c:v>-4.8503999933018349E-3</c:v>
                </c:pt>
                <c:pt idx="4">
                  <c:v>-3.8939999940339476E-3</c:v>
                </c:pt>
                <c:pt idx="30">
                  <c:v>3.8072000024840236E-3</c:v>
                </c:pt>
                <c:pt idx="32">
                  <c:v>3.7380000067059882E-3</c:v>
                </c:pt>
                <c:pt idx="48">
                  <c:v>1.2342400004854426E-2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90-4B93-91DC-A4752F5A96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-6157</c:v>
                </c:pt>
                <c:pt idx="1">
                  <c:v>-6048.5</c:v>
                </c:pt>
                <c:pt idx="2">
                  <c:v>-3032</c:v>
                </c:pt>
                <c:pt idx="3">
                  <c:v>-3031.5</c:v>
                </c:pt>
                <c:pt idx="4">
                  <c:v>-2977.5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90.5</c:v>
                </c:pt>
                <c:pt idx="11">
                  <c:v>90.5</c:v>
                </c:pt>
                <c:pt idx="12">
                  <c:v>90.5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1542</c:v>
                </c:pt>
                <c:pt idx="17">
                  <c:v>1542.5</c:v>
                </c:pt>
                <c:pt idx="18">
                  <c:v>1703.5</c:v>
                </c:pt>
                <c:pt idx="19">
                  <c:v>1703.5</c:v>
                </c:pt>
                <c:pt idx="20">
                  <c:v>1703.5</c:v>
                </c:pt>
                <c:pt idx="21">
                  <c:v>1704</c:v>
                </c:pt>
                <c:pt idx="22">
                  <c:v>1704</c:v>
                </c:pt>
                <c:pt idx="23">
                  <c:v>1704</c:v>
                </c:pt>
                <c:pt idx="24">
                  <c:v>1899</c:v>
                </c:pt>
                <c:pt idx="25">
                  <c:v>2977</c:v>
                </c:pt>
                <c:pt idx="26">
                  <c:v>2977.5</c:v>
                </c:pt>
                <c:pt idx="27">
                  <c:v>4428.5</c:v>
                </c:pt>
                <c:pt idx="28">
                  <c:v>4429</c:v>
                </c:pt>
                <c:pt idx="29">
                  <c:v>5929.5</c:v>
                </c:pt>
                <c:pt idx="30">
                  <c:v>5929.5</c:v>
                </c:pt>
                <c:pt idx="31">
                  <c:v>5930</c:v>
                </c:pt>
                <c:pt idx="32">
                  <c:v>5930</c:v>
                </c:pt>
                <c:pt idx="33">
                  <c:v>7505</c:v>
                </c:pt>
                <c:pt idx="34">
                  <c:v>7505.5</c:v>
                </c:pt>
                <c:pt idx="35">
                  <c:v>7612</c:v>
                </c:pt>
                <c:pt idx="36">
                  <c:v>7683</c:v>
                </c:pt>
                <c:pt idx="37">
                  <c:v>7683.5</c:v>
                </c:pt>
                <c:pt idx="38">
                  <c:v>7684</c:v>
                </c:pt>
                <c:pt idx="39">
                  <c:v>7825.5</c:v>
                </c:pt>
                <c:pt idx="40">
                  <c:v>8941.5</c:v>
                </c:pt>
                <c:pt idx="41">
                  <c:v>8987</c:v>
                </c:pt>
                <c:pt idx="42">
                  <c:v>9005.5</c:v>
                </c:pt>
                <c:pt idx="43">
                  <c:v>9173</c:v>
                </c:pt>
                <c:pt idx="44">
                  <c:v>10635.5</c:v>
                </c:pt>
                <c:pt idx="45">
                  <c:v>10636</c:v>
                </c:pt>
                <c:pt idx="46">
                  <c:v>11968.5</c:v>
                </c:pt>
                <c:pt idx="47">
                  <c:v>11969</c:v>
                </c:pt>
                <c:pt idx="48">
                  <c:v>11989</c:v>
                </c:pt>
                <c:pt idx="49">
                  <c:v>12195</c:v>
                </c:pt>
                <c:pt idx="50">
                  <c:v>12195.5</c:v>
                </c:pt>
                <c:pt idx="51">
                  <c:v>12200.5</c:v>
                </c:pt>
                <c:pt idx="52">
                  <c:v>13461.5</c:v>
                </c:pt>
                <c:pt idx="53">
                  <c:v>13709.5</c:v>
                </c:pt>
                <c:pt idx="54">
                  <c:v>14973.5</c:v>
                </c:pt>
                <c:pt idx="55">
                  <c:v>14974</c:v>
                </c:pt>
                <c:pt idx="56">
                  <c:v>16520</c:v>
                </c:pt>
              </c:numCache>
            </c:numRef>
          </c:xVal>
          <c:yVal>
            <c:numRef>
              <c:f>Active!$O$21:$O$971</c:f>
              <c:numCache>
                <c:formatCode>General</c:formatCode>
                <c:ptCount val="951"/>
                <c:pt idx="0">
                  <c:v>-8.8428312396267132E-3</c:v>
                </c:pt>
                <c:pt idx="1">
                  <c:v>-8.7084725942906688E-3</c:v>
                </c:pt>
                <c:pt idx="2">
                  <c:v>-4.9730545882429138E-3</c:v>
                </c:pt>
                <c:pt idx="3">
                  <c:v>-4.9724354239786914E-3</c:v>
                </c:pt>
                <c:pt idx="4">
                  <c:v>-4.9055656834427804E-3</c:v>
                </c:pt>
                <c:pt idx="5">
                  <c:v>-1.2190616542685157E-3</c:v>
                </c:pt>
                <c:pt idx="6">
                  <c:v>-1.2190616542685157E-3</c:v>
                </c:pt>
                <c:pt idx="7">
                  <c:v>-1.2190616542685157E-3</c:v>
                </c:pt>
                <c:pt idx="8">
                  <c:v>-1.2184424900042942E-3</c:v>
                </c:pt>
                <c:pt idx="9">
                  <c:v>-1.2184424900042942E-3</c:v>
                </c:pt>
                <c:pt idx="10">
                  <c:v>-1.1063737581802192E-3</c:v>
                </c:pt>
                <c:pt idx="11">
                  <c:v>-1.1063737581802192E-3</c:v>
                </c:pt>
                <c:pt idx="12">
                  <c:v>-1.1063737581802192E-3</c:v>
                </c:pt>
                <c:pt idx="13">
                  <c:v>-1.105754593915998E-3</c:v>
                </c:pt>
                <c:pt idx="14">
                  <c:v>-1.105754593915998E-3</c:v>
                </c:pt>
                <c:pt idx="15">
                  <c:v>-1.105754593915998E-3</c:v>
                </c:pt>
                <c:pt idx="16">
                  <c:v>6.9106010085452857E-4</c:v>
                </c:pt>
                <c:pt idx="17">
                  <c:v>6.9167926511875004E-4</c:v>
                </c:pt>
                <c:pt idx="18">
                  <c:v>8.9105015819804321E-4</c:v>
                </c:pt>
                <c:pt idx="19">
                  <c:v>8.9105015819804321E-4</c:v>
                </c:pt>
                <c:pt idx="20">
                  <c:v>8.9105015819804321E-4</c:v>
                </c:pt>
                <c:pt idx="21">
                  <c:v>8.9166932246226467E-4</c:v>
                </c:pt>
                <c:pt idx="22">
                  <c:v>8.9166932246226467E-4</c:v>
                </c:pt>
                <c:pt idx="23">
                  <c:v>8.9166932246226467E-4</c:v>
                </c:pt>
                <c:pt idx="24">
                  <c:v>1.1331433855086138E-3</c:v>
                </c:pt>
                <c:pt idx="25">
                  <c:v>2.4680615391699701E-3</c:v>
                </c:pt>
                <c:pt idx="26">
                  <c:v>2.4686807034341915E-3</c:v>
                </c:pt>
                <c:pt idx="27">
                  <c:v>4.2654953982047177E-3</c:v>
                </c:pt>
                <c:pt idx="28">
                  <c:v>4.2661145624689392E-3</c:v>
                </c:pt>
                <c:pt idx="29">
                  <c:v>6.1242265193973853E-3</c:v>
                </c:pt>
                <c:pt idx="30">
                  <c:v>6.1242265193973853E-3</c:v>
                </c:pt>
                <c:pt idx="31">
                  <c:v>6.1248456836616068E-3</c:v>
                </c:pt>
                <c:pt idx="32">
                  <c:v>6.1248456836616068E-3</c:v>
                </c:pt>
                <c:pt idx="33">
                  <c:v>8.0752131159590422E-3</c:v>
                </c:pt>
                <c:pt idx="34">
                  <c:v>8.0758322802232645E-3</c:v>
                </c:pt>
                <c:pt idx="35">
                  <c:v>8.2077142685024231E-3</c:v>
                </c:pt>
                <c:pt idx="36">
                  <c:v>8.2956355940218638E-3</c:v>
                </c:pt>
                <c:pt idx="37">
                  <c:v>8.2962547582860844E-3</c:v>
                </c:pt>
                <c:pt idx="38">
                  <c:v>8.2968739225503067E-3</c:v>
                </c:pt>
                <c:pt idx="39">
                  <c:v>8.4720974093249642E-3</c:v>
                </c:pt>
                <c:pt idx="40">
                  <c:v>9.8540720470671472E-3</c:v>
                </c:pt>
                <c:pt idx="41">
                  <c:v>9.910415995111296E-3</c:v>
                </c:pt>
                <c:pt idx="42">
                  <c:v>9.9333250728874875E-3</c:v>
                </c:pt>
                <c:pt idx="43">
                  <c:v>1.0140745101401659E-2</c:v>
                </c:pt>
                <c:pt idx="44">
                  <c:v>1.1951800574249279E-2</c:v>
                </c:pt>
                <c:pt idx="45">
                  <c:v>1.1952419738513501E-2</c:v>
                </c:pt>
                <c:pt idx="46">
                  <c:v>1.3602492502663554E-2</c:v>
                </c:pt>
                <c:pt idx="47">
                  <c:v>1.3603111666927774E-2</c:v>
                </c:pt>
                <c:pt idx="48">
                  <c:v>1.3627878237496631E-2</c:v>
                </c:pt>
                <c:pt idx="49">
                  <c:v>1.3882973914355851E-2</c:v>
                </c:pt>
                <c:pt idx="50">
                  <c:v>1.3883593078620072E-2</c:v>
                </c:pt>
                <c:pt idx="51">
                  <c:v>1.3889784721262287E-2</c:v>
                </c:pt>
                <c:pt idx="52">
                  <c:v>1.5451316995628676E-2</c:v>
                </c:pt>
                <c:pt idx="53">
                  <c:v>1.5758422470682498E-2</c:v>
                </c:pt>
                <c:pt idx="54">
                  <c:v>1.7323669730634216E-2</c:v>
                </c:pt>
                <c:pt idx="55">
                  <c:v>1.7324288894898437E-2</c:v>
                </c:pt>
                <c:pt idx="56">
                  <c:v>1.9238744799871033E-2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90-4B93-91DC-A4752F5A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43728"/>
        <c:axId val="1"/>
      </c:scatterChart>
      <c:valAx>
        <c:axId val="670043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43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7141354907372"/>
          <c:y val="0.9204921861831491"/>
          <c:w val="0.6558971162530369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9525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DEEA108-647A-02AD-CA54-24BA51C53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var.astro.cz/oejv/issues/oejv0107.pdf" TargetMode="External"/><Relationship Id="rId26" Type="http://schemas.openxmlformats.org/officeDocument/2006/relationships/hyperlink" Target="http://www.konkoly.hu/cgi-bin/IBVS?5837" TargetMode="External"/><Relationship Id="rId39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www.konkoly.hu/cgi-bin/IBVS?5992" TargetMode="External"/><Relationship Id="rId42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583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hyperlink" Target="http://www.konkoly.hu/cgi-bin/IBVS?5992" TargetMode="External"/><Relationship Id="rId38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01" TargetMode="External"/><Relationship Id="rId29" Type="http://schemas.openxmlformats.org/officeDocument/2006/relationships/hyperlink" Target="http://vsolj.cetus-net.org/vsoljno50.pdf" TargetMode="External"/><Relationship Id="rId41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konkoly.hu/cgi-bin/IBVS?5583" TargetMode="External"/><Relationship Id="rId24" Type="http://schemas.openxmlformats.org/officeDocument/2006/relationships/hyperlink" Target="http://www.bav-astro.de/sfs/BAVM_link.php?BAVMnr=201" TargetMode="External"/><Relationship Id="rId32" Type="http://schemas.openxmlformats.org/officeDocument/2006/relationships/hyperlink" Target="http://www.bav-astro.de/sfs/BAVM_link.php?BAVMnr=214" TargetMode="External"/><Relationship Id="rId37" Type="http://schemas.openxmlformats.org/officeDocument/2006/relationships/hyperlink" Target="http://www.bav-astro.de/sfs/BAVM_link.php?BAVMnr=220" TargetMode="External"/><Relationship Id="rId40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www.konkoly.hu/cgi-bin/IBVS?5741" TargetMode="External"/><Relationship Id="rId23" Type="http://schemas.openxmlformats.org/officeDocument/2006/relationships/hyperlink" Target="http://www.bav-astro.de/sfs/BAVM_link.php?BAVMnr=201" TargetMode="External"/><Relationship Id="rId28" Type="http://schemas.openxmlformats.org/officeDocument/2006/relationships/hyperlink" Target="http://www.konkoly.hu/cgi-bin/IBVS?5929" TargetMode="External"/><Relationship Id="rId36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var.astro.cz/oejv/issues/oejv0107.pdf" TargetMode="External"/><Relationship Id="rId31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konkoly.hu/cgi-bin/IBVS?5741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www.konkoly.hu/cgi-bin/IBVS?5929" TargetMode="External"/><Relationship Id="rId30" Type="http://schemas.openxmlformats.org/officeDocument/2006/relationships/hyperlink" Target="http://www.konkoly.hu/cgi-bin/IBVS?5894" TargetMode="External"/><Relationship Id="rId35" Type="http://schemas.openxmlformats.org/officeDocument/2006/relationships/hyperlink" Target="http://var.astro.cz/oejv/issues/oejv0147.pdf" TargetMode="External"/><Relationship Id="rId43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45</v>
      </c>
      <c r="B1" s="11"/>
      <c r="C1" s="1"/>
    </row>
    <row r="2" spans="1:6">
      <c r="A2" t="s">
        <v>23</v>
      </c>
      <c r="B2" t="s">
        <v>44</v>
      </c>
    </row>
    <row r="4" spans="1:6" ht="14.25" thickTop="1" thickBot="1">
      <c r="A4" s="4" t="s">
        <v>0</v>
      </c>
      <c r="C4" s="9" t="s">
        <v>43</v>
      </c>
      <c r="D4" s="10" t="s">
        <v>43</v>
      </c>
    </row>
    <row r="5" spans="1:6" ht="13.5" thickTop="1">
      <c r="A5" s="13" t="s">
        <v>48</v>
      </c>
      <c r="B5" s="12"/>
      <c r="C5" s="14">
        <v>-9.5</v>
      </c>
      <c r="D5" s="12" t="s">
        <v>49</v>
      </c>
    </row>
    <row r="6" spans="1:6">
      <c r="A6" s="4" t="s">
        <v>1</v>
      </c>
    </row>
    <row r="7" spans="1:6">
      <c r="A7" t="s">
        <v>2</v>
      </c>
      <c r="C7" s="63">
        <v>52745.524599999997</v>
      </c>
    </row>
    <row r="8" spans="1:6">
      <c r="A8" t="s">
        <v>3</v>
      </c>
      <c r="C8" s="64">
        <v>0.24115839999999999</v>
      </c>
      <c r="D8">
        <v>0.24115839999999999</v>
      </c>
      <c r="E8" s="31">
        <v>0.24115700000000001</v>
      </c>
    </row>
    <row r="9" spans="1:6">
      <c r="A9" s="28" t="s">
        <v>54</v>
      </c>
      <c r="B9" s="29">
        <v>21</v>
      </c>
      <c r="C9" s="17" t="str">
        <f>"F"&amp;B9</f>
        <v>F21</v>
      </c>
      <c r="D9" s="18" t="str">
        <f>"G"&amp;B9</f>
        <v>G21</v>
      </c>
    </row>
    <row r="10" spans="1:6" ht="13.5" thickBot="1">
      <c r="A10" s="12"/>
      <c r="B10" s="12"/>
      <c r="C10" s="3" t="s">
        <v>19</v>
      </c>
      <c r="D10" s="3" t="s">
        <v>20</v>
      </c>
      <c r="E10" s="12"/>
    </row>
    <row r="11" spans="1:6">
      <c r="A11" s="12" t="s">
        <v>15</v>
      </c>
      <c r="B11" s="12"/>
      <c r="C11" s="15">
        <f ca="1">INTERCEPT(INDIRECT($D$9):G986,INDIRECT($C$9):F986)</f>
        <v>-1.2184424900042942E-3</v>
      </c>
      <c r="D11" s="16"/>
      <c r="E11" s="12"/>
    </row>
    <row r="12" spans="1:6">
      <c r="A12" s="12" t="s">
        <v>16</v>
      </c>
      <c r="B12" s="12"/>
      <c r="C12" s="15">
        <f ca="1">SLOPE(INDIRECT($D$9):G986,INDIRECT($C$9):F986)</f>
        <v>1.2383285284428163E-6</v>
      </c>
      <c r="D12" s="16"/>
      <c r="E12" s="12"/>
    </row>
    <row r="13" spans="1:6">
      <c r="A13" s="12" t="s">
        <v>18</v>
      </c>
      <c r="B13" s="12"/>
      <c r="C13" s="16" t="s">
        <v>13</v>
      </c>
    </row>
    <row r="14" spans="1:6">
      <c r="A14" s="12"/>
      <c r="B14" s="12"/>
      <c r="C14" s="12"/>
    </row>
    <row r="15" spans="1:6">
      <c r="A15" s="19" t="s">
        <v>17</v>
      </c>
      <c r="B15" s="12"/>
      <c r="C15" s="20">
        <f ca="1">(C7+C11)+(C8+C12)*INT(MAX(F21:F3527))</f>
        <v>56729.480606744793</v>
      </c>
      <c r="E15" s="21" t="s">
        <v>61</v>
      </c>
      <c r="F15" s="14">
        <v>1</v>
      </c>
    </row>
    <row r="16" spans="1:6">
      <c r="A16" s="23" t="s">
        <v>4</v>
      </c>
      <c r="B16" s="12"/>
      <c r="C16" s="24">
        <f ca="1">+C8+C12</f>
        <v>0.24115963832852844</v>
      </c>
      <c r="E16" s="21" t="s">
        <v>50</v>
      </c>
      <c r="F16" s="22">
        <f ca="1">NOW()+15018.5+$C$5/24</f>
        <v>60324.724502662037</v>
      </c>
    </row>
    <row r="17" spans="1:18" ht="13.5" thickBot="1">
      <c r="A17" s="21" t="s">
        <v>46</v>
      </c>
      <c r="B17" s="12"/>
      <c r="C17" s="12">
        <f>COUNT(C21:C2185)</f>
        <v>57</v>
      </c>
      <c r="E17" s="21" t="s">
        <v>62</v>
      </c>
      <c r="F17" s="22">
        <f ca="1">ROUND(2*(F16-$C$7)/$C$8,0)/2+F15</f>
        <v>31429.5</v>
      </c>
    </row>
    <row r="18" spans="1:18" ht="14.25" thickTop="1" thickBot="1">
      <c r="A18" s="23" t="s">
        <v>5</v>
      </c>
      <c r="B18" s="12"/>
      <c r="C18" s="26">
        <f ca="1">+C15</f>
        <v>56729.480606744793</v>
      </c>
      <c r="D18" s="27">
        <f ca="1">+C16</f>
        <v>0.24115963832852844</v>
      </c>
      <c r="E18" s="21" t="s">
        <v>51</v>
      </c>
      <c r="F18" s="18">
        <f ca="1">ROUND(2*(F16-$C$15)/$C$16,0)/2+F15</f>
        <v>14909</v>
      </c>
    </row>
    <row r="19" spans="1:18" ht="13.5" thickTop="1">
      <c r="E19" s="21" t="s">
        <v>52</v>
      </c>
      <c r="F19" s="25">
        <f ca="1">+$C$15+$C$16*F18-15018.5-$C$5/24</f>
        <v>45306.825487918162</v>
      </c>
    </row>
    <row r="20" spans="1:18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78</v>
      </c>
      <c r="I20" s="6" t="s">
        <v>81</v>
      </c>
      <c r="J20" s="6" t="s">
        <v>75</v>
      </c>
      <c r="K20" s="6" t="s">
        <v>73</v>
      </c>
      <c r="L20" s="6" t="s">
        <v>273</v>
      </c>
      <c r="M20" s="6" t="s">
        <v>274</v>
      </c>
      <c r="N20" s="6" t="s">
        <v>275</v>
      </c>
      <c r="O20" s="6" t="s">
        <v>22</v>
      </c>
      <c r="P20" s="5" t="s">
        <v>21</v>
      </c>
      <c r="Q20" s="3" t="s">
        <v>14</v>
      </c>
    </row>
    <row r="21" spans="1:18">
      <c r="A21" s="30" t="s">
        <v>56</v>
      </c>
      <c r="B21" s="35" t="s">
        <v>41</v>
      </c>
      <c r="C21" s="30">
        <v>51260.704700000002</v>
      </c>
      <c r="D21" s="30">
        <v>6.9999999999999999E-4</v>
      </c>
      <c r="E21">
        <f t="shared" ref="E21:E52" si="0">+(C21-C$7)/C$8</f>
        <v>-6157.031643931934</v>
      </c>
      <c r="F21">
        <f t="shared" ref="F21:F52" si="1">ROUND(2*E21,0)/2</f>
        <v>-6157</v>
      </c>
      <c r="G21">
        <f t="shared" ref="G21:G52" si="2">+C21-(C$7+F21*C$8)</f>
        <v>-7.6311999946483411E-3</v>
      </c>
      <c r="H21">
        <f>+G21</f>
        <v>-7.6311999946483411E-3</v>
      </c>
      <c r="O21">
        <f t="shared" ref="O21:O52" ca="1" si="3">+C$11+C$12*$F21</f>
        <v>-8.8428312396267132E-3</v>
      </c>
      <c r="Q21" s="2">
        <f t="shared" ref="Q21:Q52" si="4">+C21-15018.5</f>
        <v>36242.204700000002</v>
      </c>
      <c r="R21" t="s">
        <v>276</v>
      </c>
    </row>
    <row r="22" spans="1:18">
      <c r="A22" s="36" t="s">
        <v>56</v>
      </c>
      <c r="B22" s="37" t="s">
        <v>40</v>
      </c>
      <c r="C22" s="36">
        <v>51286.869500000001</v>
      </c>
      <c r="D22" s="36">
        <v>6.9999999999999999E-4</v>
      </c>
      <c r="E22">
        <f t="shared" si="0"/>
        <v>-6048.5353195244134</v>
      </c>
      <c r="F22">
        <f t="shared" si="1"/>
        <v>-6048.5</v>
      </c>
      <c r="G22">
        <f t="shared" si="2"/>
        <v>-8.517599999322556E-3</v>
      </c>
      <c r="K22">
        <f t="shared" ref="K22:K36" si="5">+G22</f>
        <v>-8.517599999322556E-3</v>
      </c>
      <c r="O22">
        <f t="shared" ca="1" si="3"/>
        <v>-8.7084725942906688E-3</v>
      </c>
      <c r="Q22" s="2">
        <f t="shared" si="4"/>
        <v>36268.369500000001</v>
      </c>
      <c r="R22" t="s">
        <v>276</v>
      </c>
    </row>
    <row r="23" spans="1:18">
      <c r="A23" s="38" t="s">
        <v>57</v>
      </c>
      <c r="B23" s="39" t="s">
        <v>41</v>
      </c>
      <c r="C23" s="38">
        <v>52014.329059999996</v>
      </c>
      <c r="D23" s="38">
        <v>1.5E-3</v>
      </c>
      <c r="E23">
        <f t="shared" si="0"/>
        <v>-3032.013564528545</v>
      </c>
      <c r="F23">
        <f t="shared" si="1"/>
        <v>-3032</v>
      </c>
      <c r="G23">
        <f t="shared" si="2"/>
        <v>-3.2712000029277988E-3</v>
      </c>
      <c r="K23">
        <f t="shared" si="5"/>
        <v>-3.2712000029277988E-3</v>
      </c>
      <c r="N23">
        <f>+G23</f>
        <v>-3.2712000029277988E-3</v>
      </c>
      <c r="O23">
        <f t="shared" ca="1" si="3"/>
        <v>-4.9730545882429138E-3</v>
      </c>
      <c r="Q23" s="2">
        <f t="shared" si="4"/>
        <v>36995.829059999996</v>
      </c>
    </row>
    <row r="24" spans="1:18">
      <c r="A24" s="38" t="s">
        <v>57</v>
      </c>
      <c r="B24" s="39" t="s">
        <v>40</v>
      </c>
      <c r="C24" s="38">
        <v>52014.448060000002</v>
      </c>
      <c r="D24" s="38">
        <v>2.3E-3</v>
      </c>
      <c r="E24">
        <f t="shared" si="0"/>
        <v>-3031.5201129216093</v>
      </c>
      <c r="F24">
        <f t="shared" si="1"/>
        <v>-3031.5</v>
      </c>
      <c r="G24">
        <f t="shared" si="2"/>
        <v>-4.8503999933018349E-3</v>
      </c>
      <c r="K24">
        <f t="shared" si="5"/>
        <v>-4.8503999933018349E-3</v>
      </c>
      <c r="N24">
        <f>+G24</f>
        <v>-4.8503999933018349E-3</v>
      </c>
      <c r="O24">
        <f t="shared" ca="1" si="3"/>
        <v>-4.9724354239786914E-3</v>
      </c>
      <c r="Q24" s="2">
        <f t="shared" si="4"/>
        <v>36995.948060000002</v>
      </c>
    </row>
    <row r="25" spans="1:18">
      <c r="A25" s="38" t="s">
        <v>57</v>
      </c>
      <c r="B25" s="39" t="s">
        <v>40</v>
      </c>
      <c r="C25" s="38">
        <v>52027.471570000002</v>
      </c>
      <c r="D25" s="38">
        <v>1.6000000000000001E-3</v>
      </c>
      <c r="E25">
        <f t="shared" si="0"/>
        <v>-2977.516147063488</v>
      </c>
      <c r="F25">
        <f t="shared" si="1"/>
        <v>-2977.5</v>
      </c>
      <c r="G25">
        <f t="shared" si="2"/>
        <v>-3.8939999940339476E-3</v>
      </c>
      <c r="K25">
        <f t="shared" si="5"/>
        <v>-3.8939999940339476E-3</v>
      </c>
      <c r="N25">
        <f>+G25</f>
        <v>-3.8939999940339476E-3</v>
      </c>
      <c r="O25">
        <f t="shared" ca="1" si="3"/>
        <v>-4.9055656834427804E-3</v>
      </c>
      <c r="Q25" s="2">
        <f t="shared" si="4"/>
        <v>37008.971570000002</v>
      </c>
    </row>
    <row r="26" spans="1:18">
      <c r="A26" s="36" t="s">
        <v>39</v>
      </c>
      <c r="B26" s="37" t="s">
        <v>40</v>
      </c>
      <c r="C26" s="36">
        <v>52745.4035</v>
      </c>
      <c r="D26" s="36">
        <v>3.0999999999999999E-3</v>
      </c>
      <c r="E26">
        <f t="shared" si="0"/>
        <v>-0.50215957643050746</v>
      </c>
      <c r="F26">
        <f t="shared" si="1"/>
        <v>-0.5</v>
      </c>
      <c r="G26">
        <f t="shared" si="2"/>
        <v>-5.208000002312474E-4</v>
      </c>
      <c r="K26">
        <f t="shared" si="5"/>
        <v>-5.208000002312474E-4</v>
      </c>
      <c r="O26">
        <f t="shared" ca="1" si="3"/>
        <v>-1.2190616542685157E-3</v>
      </c>
      <c r="Q26" s="2">
        <f t="shared" si="4"/>
        <v>37726.9035</v>
      </c>
      <c r="R26" t="s">
        <v>73</v>
      </c>
    </row>
    <row r="27" spans="1:18">
      <c r="A27" s="61" t="s">
        <v>39</v>
      </c>
      <c r="B27" s="62" t="s">
        <v>40</v>
      </c>
      <c r="C27" s="61">
        <v>52745.404900000001</v>
      </c>
      <c r="D27" s="61" t="s">
        <v>81</v>
      </c>
      <c r="E27">
        <f t="shared" si="0"/>
        <v>-0.49635426340382949</v>
      </c>
      <c r="F27">
        <f t="shared" si="1"/>
        <v>-0.5</v>
      </c>
      <c r="G27">
        <f t="shared" si="2"/>
        <v>8.792000007815659E-4</v>
      </c>
      <c r="K27">
        <f t="shared" si="5"/>
        <v>8.792000007815659E-4</v>
      </c>
      <c r="O27">
        <f t="shared" ca="1" si="3"/>
        <v>-1.2190616542685157E-3</v>
      </c>
      <c r="Q27" s="2">
        <f t="shared" si="4"/>
        <v>37726.904900000001</v>
      </c>
      <c r="R27" t="s">
        <v>73</v>
      </c>
    </row>
    <row r="28" spans="1:18">
      <c r="A28" s="36" t="s">
        <v>39</v>
      </c>
      <c r="B28" s="37" t="s">
        <v>40</v>
      </c>
      <c r="C28" s="36">
        <v>52745.406300000002</v>
      </c>
      <c r="D28" s="36">
        <v>3.0999999999999999E-3</v>
      </c>
      <c r="E28">
        <f t="shared" si="0"/>
        <v>-0.49054895037715152</v>
      </c>
      <c r="F28">
        <f t="shared" si="1"/>
        <v>-0.5</v>
      </c>
      <c r="G28">
        <f t="shared" si="2"/>
        <v>2.2792000017943792E-3</v>
      </c>
      <c r="K28">
        <f t="shared" si="5"/>
        <v>2.2792000017943792E-3</v>
      </c>
      <c r="O28">
        <f t="shared" ca="1" si="3"/>
        <v>-1.2190616542685157E-3</v>
      </c>
      <c r="Q28" s="2">
        <f t="shared" si="4"/>
        <v>37726.906300000002</v>
      </c>
      <c r="R28" t="s">
        <v>73</v>
      </c>
    </row>
    <row r="29" spans="1:18">
      <c r="A29" s="61" t="s">
        <v>39</v>
      </c>
      <c r="B29" s="62" t="s">
        <v>41</v>
      </c>
      <c r="C29" s="61">
        <v>52745.524899999997</v>
      </c>
      <c r="D29" s="61" t="s">
        <v>81</v>
      </c>
      <c r="E29">
        <f t="shared" si="0"/>
        <v>1.243995646418786E-3</v>
      </c>
      <c r="F29">
        <f t="shared" si="1"/>
        <v>0</v>
      </c>
      <c r="G29">
        <f t="shared" si="2"/>
        <v>2.9999999969732016E-4</v>
      </c>
      <c r="K29">
        <f t="shared" si="5"/>
        <v>2.9999999969732016E-4</v>
      </c>
      <c r="O29">
        <f t="shared" ca="1" si="3"/>
        <v>-1.2184424900042942E-3</v>
      </c>
      <c r="Q29" s="2">
        <f t="shared" si="4"/>
        <v>37727.024899999997</v>
      </c>
      <c r="R29" t="s">
        <v>73</v>
      </c>
    </row>
    <row r="30" spans="1:18">
      <c r="A30" s="36" t="s">
        <v>39</v>
      </c>
      <c r="B30" s="37" t="s">
        <v>41</v>
      </c>
      <c r="C30" s="36">
        <v>52745.525399999999</v>
      </c>
      <c r="D30" s="36">
        <v>3.0999999999999999E-3</v>
      </c>
      <c r="E30">
        <f t="shared" si="0"/>
        <v>3.3173217338403845E-3</v>
      </c>
      <c r="F30">
        <f t="shared" si="1"/>
        <v>0</v>
      </c>
      <c r="G30">
        <f t="shared" si="2"/>
        <v>8.0000000161817297E-4</v>
      </c>
      <c r="K30">
        <f t="shared" si="5"/>
        <v>8.0000000161817297E-4</v>
      </c>
      <c r="O30">
        <f t="shared" ca="1" si="3"/>
        <v>-1.2184424900042942E-3</v>
      </c>
      <c r="Q30" s="2">
        <f t="shared" si="4"/>
        <v>37727.025399999999</v>
      </c>
      <c r="R30" t="s">
        <v>73</v>
      </c>
    </row>
    <row r="31" spans="1:18">
      <c r="A31" s="61" t="s">
        <v>39</v>
      </c>
      <c r="B31" s="62" t="s">
        <v>40</v>
      </c>
      <c r="C31" s="61">
        <v>52767.349800000004</v>
      </c>
      <c r="D31" s="61" t="s">
        <v>81</v>
      </c>
      <c r="E31">
        <f t="shared" si="0"/>
        <v>90.501512698734899</v>
      </c>
      <c r="F31">
        <f t="shared" si="1"/>
        <v>90.5</v>
      </c>
      <c r="G31">
        <f t="shared" si="2"/>
        <v>3.6480000562733039E-4</v>
      </c>
      <c r="K31">
        <f t="shared" si="5"/>
        <v>3.6480000562733039E-4</v>
      </c>
      <c r="O31">
        <f t="shared" ca="1" si="3"/>
        <v>-1.1063737581802192E-3</v>
      </c>
      <c r="Q31" s="2">
        <f t="shared" si="4"/>
        <v>37748.849800000004</v>
      </c>
      <c r="R31" t="s">
        <v>73</v>
      </c>
    </row>
    <row r="32" spans="1:18">
      <c r="A32" s="36" t="s">
        <v>39</v>
      </c>
      <c r="B32" s="37" t="s">
        <v>40</v>
      </c>
      <c r="C32" s="36">
        <v>52767.349900000001</v>
      </c>
      <c r="D32" s="36">
        <v>3.0999999999999999E-3</v>
      </c>
      <c r="E32">
        <f t="shared" si="0"/>
        <v>90.501927363940311</v>
      </c>
      <c r="F32">
        <f t="shared" si="1"/>
        <v>90.5</v>
      </c>
      <c r="G32">
        <f t="shared" si="2"/>
        <v>4.6480000310111791E-4</v>
      </c>
      <c r="K32">
        <f t="shared" si="5"/>
        <v>4.6480000310111791E-4</v>
      </c>
      <c r="O32">
        <f t="shared" ca="1" si="3"/>
        <v>-1.1063737581802192E-3</v>
      </c>
      <c r="Q32" s="2">
        <f t="shared" si="4"/>
        <v>37748.849900000001</v>
      </c>
      <c r="R32" t="s">
        <v>73</v>
      </c>
    </row>
    <row r="33" spans="1:18">
      <c r="A33" s="36" t="s">
        <v>39</v>
      </c>
      <c r="B33" s="37" t="s">
        <v>40</v>
      </c>
      <c r="C33" s="36">
        <v>52767.35</v>
      </c>
      <c r="D33" s="36">
        <v>3.0000000000000001E-3</v>
      </c>
      <c r="E33">
        <f t="shared" si="0"/>
        <v>90.502342029145723</v>
      </c>
      <c r="F33">
        <f t="shared" si="1"/>
        <v>90.5</v>
      </c>
      <c r="G33">
        <f t="shared" si="2"/>
        <v>5.6480000057490543E-4</v>
      </c>
      <c r="K33">
        <f t="shared" si="5"/>
        <v>5.6480000057490543E-4</v>
      </c>
      <c r="O33">
        <f t="shared" ca="1" si="3"/>
        <v>-1.1063737581802192E-3</v>
      </c>
      <c r="Q33" s="2">
        <f t="shared" si="4"/>
        <v>37748.85</v>
      </c>
      <c r="R33" t="s">
        <v>73</v>
      </c>
    </row>
    <row r="34" spans="1:18">
      <c r="A34" s="61" t="s">
        <v>39</v>
      </c>
      <c r="B34" s="62" t="s">
        <v>41</v>
      </c>
      <c r="C34" s="61">
        <v>52767.4709</v>
      </c>
      <c r="D34" s="61" t="s">
        <v>81</v>
      </c>
      <c r="E34">
        <f t="shared" si="0"/>
        <v>91.0036722751654</v>
      </c>
      <c r="F34">
        <f t="shared" si="1"/>
        <v>91</v>
      </c>
      <c r="G34">
        <f t="shared" si="2"/>
        <v>8.8560000585857779E-4</v>
      </c>
      <c r="K34">
        <f t="shared" si="5"/>
        <v>8.8560000585857779E-4</v>
      </c>
      <c r="O34">
        <f t="shared" ca="1" si="3"/>
        <v>-1.105754593915998E-3</v>
      </c>
      <c r="Q34" s="2">
        <f t="shared" si="4"/>
        <v>37748.9709</v>
      </c>
      <c r="R34" t="s">
        <v>73</v>
      </c>
    </row>
    <row r="35" spans="1:18">
      <c r="A35" s="36" t="s">
        <v>39</v>
      </c>
      <c r="B35" s="37" t="s">
        <v>41</v>
      </c>
      <c r="C35" s="36">
        <v>52767.471100000002</v>
      </c>
      <c r="D35" s="36">
        <v>3.2000000000000002E-3</v>
      </c>
      <c r="E35">
        <f t="shared" si="0"/>
        <v>91.004501605606407</v>
      </c>
      <c r="F35">
        <f t="shared" si="1"/>
        <v>91</v>
      </c>
      <c r="G35">
        <f t="shared" si="2"/>
        <v>1.0856000080821104E-3</v>
      </c>
      <c r="K35">
        <f t="shared" si="5"/>
        <v>1.0856000080821104E-3</v>
      </c>
      <c r="O35">
        <f t="shared" ca="1" si="3"/>
        <v>-1.105754593915998E-3</v>
      </c>
      <c r="Q35" s="2">
        <f t="shared" si="4"/>
        <v>37748.971100000002</v>
      </c>
      <c r="R35" t="s">
        <v>73</v>
      </c>
    </row>
    <row r="36" spans="1:18">
      <c r="A36" s="36" t="s">
        <v>39</v>
      </c>
      <c r="B36" s="37" t="s">
        <v>41</v>
      </c>
      <c r="C36" s="36">
        <v>52767.4712</v>
      </c>
      <c r="D36" s="36">
        <v>3.2000000000000002E-3</v>
      </c>
      <c r="E36">
        <f t="shared" si="0"/>
        <v>91.004916270811819</v>
      </c>
      <c r="F36">
        <f t="shared" si="1"/>
        <v>91</v>
      </c>
      <c r="G36">
        <f t="shared" si="2"/>
        <v>1.185600005555898E-3</v>
      </c>
      <c r="K36">
        <f t="shared" si="5"/>
        <v>1.185600005555898E-3</v>
      </c>
      <c r="O36">
        <f t="shared" ca="1" si="3"/>
        <v>-1.105754593915998E-3</v>
      </c>
      <c r="Q36" s="2">
        <f t="shared" si="4"/>
        <v>37748.9712</v>
      </c>
      <c r="R36" t="s">
        <v>73</v>
      </c>
    </row>
    <row r="37" spans="1:18">
      <c r="A37" s="40" t="s">
        <v>42</v>
      </c>
      <c r="B37" s="41"/>
      <c r="C37" s="30">
        <v>53117.3894</v>
      </c>
      <c r="D37" s="42"/>
      <c r="E37">
        <f t="shared" si="0"/>
        <v>1541.993975743756</v>
      </c>
      <c r="F37">
        <f t="shared" si="1"/>
        <v>1542</v>
      </c>
      <c r="G37">
        <f t="shared" si="2"/>
        <v>-1.4527999956044368E-3</v>
      </c>
      <c r="J37">
        <f>+G37</f>
        <v>-1.4527999956044368E-3</v>
      </c>
      <c r="O37">
        <f t="shared" ca="1" si="3"/>
        <v>6.9106010085452857E-4</v>
      </c>
      <c r="Q37" s="2">
        <f t="shared" si="4"/>
        <v>38098.8894</v>
      </c>
      <c r="R37" t="s">
        <v>75</v>
      </c>
    </row>
    <row r="38" spans="1:18">
      <c r="A38" s="40" t="s">
        <v>42</v>
      </c>
      <c r="B38" s="41"/>
      <c r="C38" s="30">
        <v>53117.510399999999</v>
      </c>
      <c r="D38" s="42"/>
      <c r="E38">
        <f t="shared" si="0"/>
        <v>1542.4957206549811</v>
      </c>
      <c r="F38">
        <f t="shared" si="1"/>
        <v>1542.5</v>
      </c>
      <c r="G38">
        <f t="shared" si="2"/>
        <v>-1.0320000001229346E-3</v>
      </c>
      <c r="J38">
        <f>+G38</f>
        <v>-1.0320000001229346E-3</v>
      </c>
      <c r="O38">
        <f t="shared" ca="1" si="3"/>
        <v>6.9167926511875004E-4</v>
      </c>
      <c r="Q38" s="2">
        <f t="shared" si="4"/>
        <v>38099.010399999999</v>
      </c>
      <c r="R38" t="s">
        <v>75</v>
      </c>
    </row>
    <row r="39" spans="1:18">
      <c r="A39" s="36" t="s">
        <v>39</v>
      </c>
      <c r="B39" s="37" t="s">
        <v>40</v>
      </c>
      <c r="C39" s="36">
        <v>53156.339</v>
      </c>
      <c r="D39" s="36">
        <v>1.1000000000000001E-3</v>
      </c>
      <c r="E39">
        <f t="shared" si="0"/>
        <v>1703.5044186725527</v>
      </c>
      <c r="F39">
        <f t="shared" si="1"/>
        <v>1703.5</v>
      </c>
      <c r="G39">
        <f t="shared" si="2"/>
        <v>1.0656000013113953E-3</v>
      </c>
      <c r="K39">
        <f t="shared" ref="K39:K44" si="6">+G39</f>
        <v>1.0656000013113953E-3</v>
      </c>
      <c r="O39">
        <f t="shared" ca="1" si="3"/>
        <v>8.9105015819804321E-4</v>
      </c>
      <c r="Q39" s="2">
        <f t="shared" si="4"/>
        <v>38137.839</v>
      </c>
      <c r="R39" t="s">
        <v>73</v>
      </c>
    </row>
    <row r="40" spans="1:18">
      <c r="A40" s="36" t="s">
        <v>39</v>
      </c>
      <c r="B40" s="37" t="s">
        <v>40</v>
      </c>
      <c r="C40" s="36">
        <v>53156.339099999997</v>
      </c>
      <c r="D40" s="36">
        <v>1.1000000000000001E-3</v>
      </c>
      <c r="E40">
        <f t="shared" si="0"/>
        <v>1703.5048333377581</v>
      </c>
      <c r="F40">
        <f t="shared" si="1"/>
        <v>1703.5</v>
      </c>
      <c r="G40">
        <f t="shared" si="2"/>
        <v>1.1655999987851828E-3</v>
      </c>
      <c r="K40">
        <f t="shared" si="6"/>
        <v>1.1655999987851828E-3</v>
      </c>
      <c r="O40">
        <f t="shared" ca="1" si="3"/>
        <v>8.9105015819804321E-4</v>
      </c>
      <c r="Q40" s="2">
        <f t="shared" si="4"/>
        <v>38137.839099999997</v>
      </c>
      <c r="R40" t="s">
        <v>73</v>
      </c>
    </row>
    <row r="41" spans="1:18">
      <c r="A41" s="61" t="s">
        <v>39</v>
      </c>
      <c r="B41" s="62" t="s">
        <v>40</v>
      </c>
      <c r="C41" s="61">
        <v>53156.339200000002</v>
      </c>
      <c r="D41" s="61" t="s">
        <v>81</v>
      </c>
      <c r="E41">
        <f t="shared" si="0"/>
        <v>1703.5052480029938</v>
      </c>
      <c r="F41">
        <f t="shared" si="1"/>
        <v>1703.5</v>
      </c>
      <c r="G41">
        <f t="shared" si="2"/>
        <v>1.265600003534928E-3</v>
      </c>
      <c r="K41">
        <f t="shared" si="6"/>
        <v>1.265600003534928E-3</v>
      </c>
      <c r="O41">
        <f t="shared" ca="1" si="3"/>
        <v>8.9105015819804321E-4</v>
      </c>
      <c r="Q41" s="2">
        <f t="shared" si="4"/>
        <v>38137.839200000002</v>
      </c>
      <c r="R41" t="s">
        <v>73</v>
      </c>
    </row>
    <row r="42" spans="1:18">
      <c r="A42" s="36" t="s">
        <v>39</v>
      </c>
      <c r="B42" s="37" t="s">
        <v>41</v>
      </c>
      <c r="C42" s="36">
        <v>53156.459000000003</v>
      </c>
      <c r="D42" s="36">
        <v>2.2000000000000001E-3</v>
      </c>
      <c r="E42">
        <f t="shared" si="0"/>
        <v>1704.0020169316331</v>
      </c>
      <c r="F42">
        <f t="shared" si="1"/>
        <v>1704</v>
      </c>
      <c r="G42">
        <f t="shared" si="2"/>
        <v>4.8640000750310719E-4</v>
      </c>
      <c r="K42">
        <f t="shared" si="6"/>
        <v>4.8640000750310719E-4</v>
      </c>
      <c r="O42">
        <f t="shared" ca="1" si="3"/>
        <v>8.9166932246226467E-4</v>
      </c>
      <c r="Q42" s="2">
        <f t="shared" si="4"/>
        <v>38137.959000000003</v>
      </c>
      <c r="R42" t="s">
        <v>73</v>
      </c>
    </row>
    <row r="43" spans="1:18">
      <c r="A43" s="61" t="s">
        <v>39</v>
      </c>
      <c r="B43" s="62" t="s">
        <v>41</v>
      </c>
      <c r="C43" s="61">
        <v>53156.459300000002</v>
      </c>
      <c r="D43" s="61" t="s">
        <v>81</v>
      </c>
      <c r="E43">
        <f t="shared" si="0"/>
        <v>1704.0032609272796</v>
      </c>
      <c r="F43">
        <f t="shared" si="1"/>
        <v>1704</v>
      </c>
      <c r="G43">
        <f t="shared" si="2"/>
        <v>7.8640000720042735E-4</v>
      </c>
      <c r="K43">
        <f t="shared" si="6"/>
        <v>7.8640000720042735E-4</v>
      </c>
      <c r="O43">
        <f t="shared" ca="1" si="3"/>
        <v>8.9166932246226467E-4</v>
      </c>
      <c r="Q43" s="2">
        <f t="shared" si="4"/>
        <v>38137.959300000002</v>
      </c>
      <c r="R43" t="s">
        <v>73</v>
      </c>
    </row>
    <row r="44" spans="1:18">
      <c r="A44" s="36" t="s">
        <v>39</v>
      </c>
      <c r="B44" s="37" t="s">
        <v>41</v>
      </c>
      <c r="C44" s="36">
        <v>53156.459499999997</v>
      </c>
      <c r="D44" s="36">
        <v>2.0999999999999999E-3</v>
      </c>
      <c r="E44">
        <f t="shared" si="0"/>
        <v>1704.0040902576905</v>
      </c>
      <c r="F44">
        <f t="shared" si="1"/>
        <v>1704</v>
      </c>
      <c r="G44">
        <f t="shared" si="2"/>
        <v>9.8640000214800239E-4</v>
      </c>
      <c r="K44">
        <f t="shared" si="6"/>
        <v>9.8640000214800239E-4</v>
      </c>
      <c r="O44">
        <f t="shared" ca="1" si="3"/>
        <v>8.9166932246226467E-4</v>
      </c>
      <c r="Q44" s="2">
        <f t="shared" si="4"/>
        <v>38137.959499999997</v>
      </c>
      <c r="R44" t="s">
        <v>73</v>
      </c>
    </row>
    <row r="45" spans="1:18">
      <c r="A45" s="40" t="s">
        <v>42</v>
      </c>
      <c r="B45" s="41"/>
      <c r="C45" s="30">
        <v>53203.482900000003</v>
      </c>
      <c r="D45" s="30">
        <v>1.1000000000000001E-3</v>
      </c>
      <c r="E45">
        <f t="shared" si="0"/>
        <v>1898.9937733871418</v>
      </c>
      <c r="F45">
        <f t="shared" si="1"/>
        <v>1899</v>
      </c>
      <c r="G45">
        <f t="shared" si="2"/>
        <v>-1.501599996117875E-3</v>
      </c>
      <c r="J45">
        <f>+G45</f>
        <v>-1.501599996117875E-3</v>
      </c>
      <c r="O45">
        <f t="shared" ca="1" si="3"/>
        <v>1.1331433855086138E-3</v>
      </c>
      <c r="Q45" s="2">
        <f t="shared" si="4"/>
        <v>38184.982900000003</v>
      </c>
      <c r="R45" t="s">
        <v>75</v>
      </c>
    </row>
    <row r="46" spans="1:18">
      <c r="A46" s="34" t="s">
        <v>53</v>
      </c>
      <c r="B46" s="41" t="s">
        <v>41</v>
      </c>
      <c r="C46" s="42">
        <v>53463.453500000003</v>
      </c>
      <c r="D46" s="42">
        <v>1E-4</v>
      </c>
      <c r="E46">
        <f t="shared" si="0"/>
        <v>2977.001423131047</v>
      </c>
      <c r="F46">
        <f t="shared" si="1"/>
        <v>2977</v>
      </c>
      <c r="G46">
        <f t="shared" si="2"/>
        <v>3.4320000850129873E-4</v>
      </c>
      <c r="K46">
        <f>+G46</f>
        <v>3.4320000850129873E-4</v>
      </c>
      <c r="O46">
        <f t="shared" ca="1" si="3"/>
        <v>2.4680615391699701E-3</v>
      </c>
      <c r="Q46" s="2">
        <f t="shared" si="4"/>
        <v>38444.953500000003</v>
      </c>
      <c r="R46" t="s">
        <v>73</v>
      </c>
    </row>
    <row r="47" spans="1:18">
      <c r="A47" s="34" t="s">
        <v>53</v>
      </c>
      <c r="B47" s="41" t="s">
        <v>40</v>
      </c>
      <c r="C47" s="42">
        <v>53463.575100000002</v>
      </c>
      <c r="D47" s="42">
        <v>2.0000000000000001E-4</v>
      </c>
      <c r="E47">
        <f t="shared" si="0"/>
        <v>2977.5056560335647</v>
      </c>
      <c r="F47">
        <f t="shared" si="1"/>
        <v>2977.5</v>
      </c>
      <c r="G47">
        <f t="shared" si="2"/>
        <v>1.3640000033774413E-3</v>
      </c>
      <c r="K47">
        <f>+G47</f>
        <v>1.3640000033774413E-3</v>
      </c>
      <c r="O47">
        <f t="shared" ca="1" si="3"/>
        <v>2.4686807034341915E-3</v>
      </c>
      <c r="Q47" s="2">
        <f t="shared" si="4"/>
        <v>38445.075100000002</v>
      </c>
      <c r="R47" t="s">
        <v>73</v>
      </c>
    </row>
    <row r="48" spans="1:18">
      <c r="A48" s="34" t="s">
        <v>47</v>
      </c>
      <c r="B48" s="43"/>
      <c r="C48" s="30">
        <v>53813.496299999999</v>
      </c>
      <c r="D48" s="30">
        <v>1.6000000000000001E-3</v>
      </c>
      <c r="E48">
        <f t="shared" si="0"/>
        <v>4428.5071554629731</v>
      </c>
      <c r="F48">
        <f t="shared" si="1"/>
        <v>4428.5</v>
      </c>
      <c r="G48">
        <f t="shared" si="2"/>
        <v>1.7255999991903082E-3</v>
      </c>
      <c r="J48">
        <f>+G48</f>
        <v>1.7255999991903082E-3</v>
      </c>
      <c r="O48">
        <f t="shared" ca="1" si="3"/>
        <v>4.2654953982047177E-3</v>
      </c>
      <c r="Q48" s="2">
        <f t="shared" si="4"/>
        <v>38794.996299999999</v>
      </c>
      <c r="R48" t="s">
        <v>75</v>
      </c>
    </row>
    <row r="49" spans="1:18">
      <c r="A49" s="34" t="s">
        <v>47</v>
      </c>
      <c r="B49" s="43"/>
      <c r="C49" s="30">
        <v>53813.614800000003</v>
      </c>
      <c r="D49" s="30">
        <v>8.9999999999999998E-4</v>
      </c>
      <c r="E49">
        <f t="shared" si="0"/>
        <v>4428.998533743822</v>
      </c>
      <c r="F49">
        <f t="shared" si="1"/>
        <v>4429</v>
      </c>
      <c r="G49">
        <f t="shared" si="2"/>
        <v>-3.5359999310458079E-4</v>
      </c>
      <c r="J49">
        <f>+G49</f>
        <v>-3.5359999310458079E-4</v>
      </c>
      <c r="O49">
        <f t="shared" ca="1" si="3"/>
        <v>4.2661145624689392E-3</v>
      </c>
      <c r="Q49" s="2">
        <f t="shared" si="4"/>
        <v>38795.114800000003</v>
      </c>
      <c r="R49" t="s">
        <v>75</v>
      </c>
    </row>
    <row r="50" spans="1:18">
      <c r="A50" s="61" t="s">
        <v>157</v>
      </c>
      <c r="B50" s="62" t="s">
        <v>40</v>
      </c>
      <c r="C50" s="61">
        <v>54175.477099999996</v>
      </c>
      <c r="D50" s="61" t="s">
        <v>81</v>
      </c>
      <c r="E50">
        <f t="shared" si="0"/>
        <v>5929.5156212680104</v>
      </c>
      <c r="F50">
        <f t="shared" si="1"/>
        <v>5929.5</v>
      </c>
      <c r="G50">
        <f t="shared" si="2"/>
        <v>3.767199996218551E-3</v>
      </c>
      <c r="K50">
        <f>+G50</f>
        <v>3.767199996218551E-3</v>
      </c>
      <c r="O50">
        <f t="shared" ca="1" si="3"/>
        <v>6.1242265193973853E-3</v>
      </c>
      <c r="Q50" s="2">
        <f t="shared" si="4"/>
        <v>39156.977099999996</v>
      </c>
    </row>
    <row r="51" spans="1:18">
      <c r="A51" s="34" t="s">
        <v>60</v>
      </c>
      <c r="B51" s="35" t="s">
        <v>40</v>
      </c>
      <c r="C51" s="30">
        <v>54175.477140000003</v>
      </c>
      <c r="D51" s="30">
        <v>1E-4</v>
      </c>
      <c r="E51">
        <f t="shared" si="0"/>
        <v>5929.5157871341235</v>
      </c>
      <c r="F51">
        <f t="shared" si="1"/>
        <v>5929.5</v>
      </c>
      <c r="G51">
        <f t="shared" si="2"/>
        <v>3.8072000024840236E-3</v>
      </c>
      <c r="K51">
        <f>+G51</f>
        <v>3.8072000024840236E-3</v>
      </c>
      <c r="N51">
        <f>+G51</f>
        <v>3.8072000024840236E-3</v>
      </c>
      <c r="O51">
        <f t="shared" ca="1" si="3"/>
        <v>6.1242265193973853E-3</v>
      </c>
      <c r="Q51" s="2">
        <f t="shared" si="4"/>
        <v>39156.977140000003</v>
      </c>
    </row>
    <row r="52" spans="1:18">
      <c r="A52" s="61" t="s">
        <v>157</v>
      </c>
      <c r="B52" s="62" t="s">
        <v>41</v>
      </c>
      <c r="C52" s="61">
        <v>54175.597600000001</v>
      </c>
      <c r="D52" s="61" t="s">
        <v>81</v>
      </c>
      <c r="E52">
        <f t="shared" si="0"/>
        <v>5930.0152928531788</v>
      </c>
      <c r="F52">
        <f t="shared" si="1"/>
        <v>5930</v>
      </c>
      <c r="G52">
        <f t="shared" si="2"/>
        <v>3.6880000043311156E-3</v>
      </c>
      <c r="K52">
        <f>+G52</f>
        <v>3.6880000043311156E-3</v>
      </c>
      <c r="O52">
        <f t="shared" ca="1" si="3"/>
        <v>6.1248456836616068E-3</v>
      </c>
      <c r="Q52" s="2">
        <f t="shared" si="4"/>
        <v>39157.097600000001</v>
      </c>
    </row>
    <row r="53" spans="1:18">
      <c r="A53" s="34" t="s">
        <v>60</v>
      </c>
      <c r="B53" s="35" t="s">
        <v>41</v>
      </c>
      <c r="C53" s="30">
        <v>54175.597650000003</v>
      </c>
      <c r="D53" s="30">
        <v>1E-4</v>
      </c>
      <c r="E53">
        <f t="shared" ref="E53:E77" si="7">+(C53-C$7)/C$8</f>
        <v>5930.0155001857966</v>
      </c>
      <c r="F53">
        <f t="shared" ref="F53:F77" si="8">ROUND(2*E53,0)/2</f>
        <v>5930</v>
      </c>
      <c r="G53">
        <f t="shared" ref="G53:G77" si="9">+C53-(C$7+F53*C$8)</f>
        <v>3.7380000067059882E-3</v>
      </c>
      <c r="K53">
        <f>+G53</f>
        <v>3.7380000067059882E-3</v>
      </c>
      <c r="N53">
        <f>+G53</f>
        <v>3.7380000067059882E-3</v>
      </c>
      <c r="O53">
        <f t="shared" ref="O53:O77" ca="1" si="10">+C$11+C$12*$F53</f>
        <v>6.1248456836616068E-3</v>
      </c>
      <c r="Q53" s="2">
        <f t="shared" ref="Q53:Q77" si="11">+C53-15018.5</f>
        <v>39157.097650000003</v>
      </c>
    </row>
    <row r="54" spans="1:18">
      <c r="A54" s="30" t="s">
        <v>58</v>
      </c>
      <c r="B54" s="35" t="s">
        <v>41</v>
      </c>
      <c r="C54" s="30">
        <v>54555.424099999997</v>
      </c>
      <c r="D54" s="30">
        <v>6.9999999999999999E-4</v>
      </c>
      <c r="E54">
        <f t="shared" si="7"/>
        <v>7505.0236690905213</v>
      </c>
      <c r="F54">
        <f t="shared" si="8"/>
        <v>7505</v>
      </c>
      <c r="G54">
        <f t="shared" si="9"/>
        <v>5.7079999969573691E-3</v>
      </c>
      <c r="J54">
        <f>+G54</f>
        <v>5.7079999969573691E-3</v>
      </c>
      <c r="O54">
        <f t="shared" ca="1" si="10"/>
        <v>8.0752131159590422E-3</v>
      </c>
      <c r="Q54" s="2">
        <f t="shared" si="11"/>
        <v>39536.924099999997</v>
      </c>
      <c r="R54" t="s">
        <v>75</v>
      </c>
    </row>
    <row r="55" spans="1:18">
      <c r="A55" s="30" t="s">
        <v>58</v>
      </c>
      <c r="B55" s="35" t="s">
        <v>41</v>
      </c>
      <c r="C55" s="30">
        <v>54555.5455</v>
      </c>
      <c r="D55" s="30">
        <v>1.1000000000000001E-3</v>
      </c>
      <c r="E55">
        <f t="shared" si="7"/>
        <v>7505.5270726626286</v>
      </c>
      <c r="F55">
        <f t="shared" si="8"/>
        <v>7505.5</v>
      </c>
      <c r="G55">
        <f t="shared" si="9"/>
        <v>6.5288000041618943E-3</v>
      </c>
      <c r="J55">
        <f>+G55</f>
        <v>6.5288000041618943E-3</v>
      </c>
      <c r="O55">
        <f t="shared" ca="1" si="10"/>
        <v>8.0758322802232645E-3</v>
      </c>
      <c r="Q55" s="2">
        <f t="shared" si="11"/>
        <v>39537.0455</v>
      </c>
      <c r="R55" t="s">
        <v>75</v>
      </c>
    </row>
    <row r="56" spans="1:18">
      <c r="A56" s="61" t="s">
        <v>175</v>
      </c>
      <c r="B56" s="62" t="s">
        <v>41</v>
      </c>
      <c r="C56" s="61">
        <v>54581.228199999998</v>
      </c>
      <c r="D56" s="61" t="s">
        <v>81</v>
      </c>
      <c r="E56">
        <f t="shared" si="7"/>
        <v>7612.0242960643327</v>
      </c>
      <c r="F56">
        <f t="shared" si="8"/>
        <v>7612</v>
      </c>
      <c r="G56">
        <f t="shared" si="9"/>
        <v>5.8591999986674637E-3</v>
      </c>
      <c r="K56">
        <f>+G56</f>
        <v>5.8591999986674637E-3</v>
      </c>
      <c r="O56">
        <f t="shared" ca="1" si="10"/>
        <v>8.2077142685024231E-3</v>
      </c>
      <c r="Q56" s="2">
        <f t="shared" si="11"/>
        <v>39562.728199999998</v>
      </c>
    </row>
    <row r="57" spans="1:18">
      <c r="A57" s="30" t="s">
        <v>58</v>
      </c>
      <c r="B57" s="35" t="s">
        <v>41</v>
      </c>
      <c r="C57" s="30">
        <v>54598.352899999998</v>
      </c>
      <c r="D57" s="30">
        <v>1E-3</v>
      </c>
      <c r="E57">
        <f t="shared" si="7"/>
        <v>7683.0344702900711</v>
      </c>
      <c r="F57">
        <f t="shared" si="8"/>
        <v>7683</v>
      </c>
      <c r="G57">
        <f t="shared" si="9"/>
        <v>8.3128000042052008E-3</v>
      </c>
      <c r="J57">
        <f>+G57</f>
        <v>8.3128000042052008E-3</v>
      </c>
      <c r="O57">
        <f t="shared" ca="1" si="10"/>
        <v>8.2956355940218638E-3</v>
      </c>
      <c r="Q57" s="2">
        <f t="shared" si="11"/>
        <v>39579.852899999998</v>
      </c>
      <c r="R57" t="s">
        <v>75</v>
      </c>
    </row>
    <row r="58" spans="1:18">
      <c r="A58" s="30" t="s">
        <v>58</v>
      </c>
      <c r="B58" s="35" t="s">
        <v>41</v>
      </c>
      <c r="C58" s="30">
        <v>54598.472699999998</v>
      </c>
      <c r="D58" s="30">
        <v>2.9999999999999997E-4</v>
      </c>
      <c r="E58">
        <f t="shared" si="7"/>
        <v>7683.5312392187107</v>
      </c>
      <c r="F58">
        <f t="shared" si="8"/>
        <v>7683.5</v>
      </c>
      <c r="G58">
        <f t="shared" si="9"/>
        <v>7.5336000008974224E-3</v>
      </c>
      <c r="J58">
        <f>+G58</f>
        <v>7.5336000008974224E-3</v>
      </c>
      <c r="O58">
        <f t="shared" ca="1" si="10"/>
        <v>8.2962547582860844E-3</v>
      </c>
      <c r="Q58" s="2">
        <f t="shared" si="11"/>
        <v>39579.972699999998</v>
      </c>
      <c r="R58" t="s">
        <v>75</v>
      </c>
    </row>
    <row r="59" spans="1:18">
      <c r="A59" s="30" t="s">
        <v>58</v>
      </c>
      <c r="B59" s="35" t="s">
        <v>41</v>
      </c>
      <c r="C59" s="30">
        <v>54598.587099999997</v>
      </c>
      <c r="D59" s="30">
        <v>2.0000000000000001E-4</v>
      </c>
      <c r="E59">
        <f t="shared" si="7"/>
        <v>7684.0056162256842</v>
      </c>
      <c r="F59">
        <f t="shared" si="8"/>
        <v>7684</v>
      </c>
      <c r="G59">
        <f t="shared" si="9"/>
        <v>1.3544000030378811E-3</v>
      </c>
      <c r="J59">
        <f>+G59</f>
        <v>1.3544000030378811E-3</v>
      </c>
      <c r="O59">
        <f t="shared" ca="1" si="10"/>
        <v>8.2968739225503067E-3</v>
      </c>
      <c r="Q59" s="2">
        <f t="shared" si="11"/>
        <v>39580.087099999997</v>
      </c>
      <c r="R59" t="s">
        <v>75</v>
      </c>
    </row>
    <row r="60" spans="1:18">
      <c r="A60" s="34" t="s">
        <v>55</v>
      </c>
      <c r="B60" s="35" t="s">
        <v>40</v>
      </c>
      <c r="C60" s="30">
        <v>54632.716699999997</v>
      </c>
      <c r="D60" s="44"/>
      <c r="E60">
        <f t="shared" si="7"/>
        <v>7825.5291957485215</v>
      </c>
      <c r="F60">
        <f t="shared" si="8"/>
        <v>7825.5</v>
      </c>
      <c r="G60">
        <f t="shared" si="9"/>
        <v>7.0408000028692186E-3</v>
      </c>
      <c r="J60">
        <f>+G60</f>
        <v>7.0408000028692186E-3</v>
      </c>
      <c r="O60">
        <f t="shared" ca="1" si="10"/>
        <v>8.4720974093249642E-3</v>
      </c>
      <c r="Q60" s="2">
        <f t="shared" si="11"/>
        <v>39614.216699999997</v>
      </c>
      <c r="R60" t="s">
        <v>75</v>
      </c>
    </row>
    <row r="61" spans="1:18">
      <c r="A61" s="45" t="s">
        <v>66</v>
      </c>
      <c r="B61" s="44"/>
      <c r="C61" s="30">
        <v>54901.849199999997</v>
      </c>
      <c r="D61" s="30">
        <v>4.0000000000000002E-4</v>
      </c>
      <c r="E61">
        <f t="shared" si="7"/>
        <v>8941.5280579071677</v>
      </c>
      <c r="F61">
        <f t="shared" si="8"/>
        <v>8941.5</v>
      </c>
      <c r="G61">
        <f t="shared" si="9"/>
        <v>6.7664000016520731E-3</v>
      </c>
      <c r="K61">
        <f>+G61</f>
        <v>6.7664000016520731E-3</v>
      </c>
      <c r="O61">
        <f t="shared" ca="1" si="10"/>
        <v>9.8540720470671472E-3</v>
      </c>
      <c r="Q61" s="2">
        <f t="shared" si="11"/>
        <v>39883.349199999997</v>
      </c>
      <c r="R61" t="s">
        <v>73</v>
      </c>
    </row>
    <row r="62" spans="1:18">
      <c r="A62" s="45" t="s">
        <v>66</v>
      </c>
      <c r="B62" s="44"/>
      <c r="C62" s="30">
        <v>54912.824200000003</v>
      </c>
      <c r="D62" s="30">
        <v>2.9999999999999997E-4</v>
      </c>
      <c r="E62">
        <f t="shared" si="7"/>
        <v>8987.0375653512619</v>
      </c>
      <c r="F62">
        <f t="shared" si="8"/>
        <v>8987</v>
      </c>
      <c r="G62">
        <f t="shared" si="9"/>
        <v>9.0592000051401556E-3</v>
      </c>
      <c r="K62">
        <f>+G62</f>
        <v>9.0592000051401556E-3</v>
      </c>
      <c r="O62">
        <f t="shared" ca="1" si="10"/>
        <v>9.910415995111296E-3</v>
      </c>
      <c r="Q62" s="2">
        <f t="shared" si="11"/>
        <v>39894.324200000003</v>
      </c>
      <c r="R62" t="s">
        <v>73</v>
      </c>
    </row>
    <row r="63" spans="1:18">
      <c r="A63" s="61" t="s">
        <v>208</v>
      </c>
      <c r="B63" s="62" t="s">
        <v>40</v>
      </c>
      <c r="C63" s="61">
        <v>54917.2837</v>
      </c>
      <c r="D63" s="61" t="s">
        <v>81</v>
      </c>
      <c r="E63">
        <f t="shared" si="7"/>
        <v>9005.5295606539221</v>
      </c>
      <c r="F63">
        <f t="shared" si="8"/>
        <v>9005.5</v>
      </c>
      <c r="G63">
        <f t="shared" si="9"/>
        <v>7.1288000035565346E-3</v>
      </c>
      <c r="K63">
        <f>+G63</f>
        <v>7.1288000035565346E-3</v>
      </c>
      <c r="O63">
        <f t="shared" ca="1" si="10"/>
        <v>9.9333250728874875E-3</v>
      </c>
      <c r="Q63" s="2">
        <f t="shared" si="11"/>
        <v>39898.7837</v>
      </c>
    </row>
    <row r="64" spans="1:18">
      <c r="A64" s="30" t="s">
        <v>59</v>
      </c>
      <c r="B64" s="35" t="s">
        <v>41</v>
      </c>
      <c r="C64" s="30">
        <v>54957.6806</v>
      </c>
      <c r="D64" s="30">
        <v>2.0000000000000001E-4</v>
      </c>
      <c r="E64">
        <f t="shared" si="7"/>
        <v>9173.0414532523137</v>
      </c>
      <c r="F64">
        <f t="shared" si="8"/>
        <v>9173</v>
      </c>
      <c r="G64">
        <f t="shared" si="9"/>
        <v>9.9967999994987622E-3</v>
      </c>
      <c r="K64">
        <f>+G64</f>
        <v>9.9967999994987622E-3</v>
      </c>
      <c r="O64">
        <f t="shared" ca="1" si="10"/>
        <v>1.0140745101401659E-2</v>
      </c>
      <c r="Q64" s="2">
        <f t="shared" si="11"/>
        <v>39939.1806</v>
      </c>
      <c r="R64" t="s">
        <v>73</v>
      </c>
    </row>
    <row r="65" spans="1:18">
      <c r="A65" s="36" t="s">
        <v>63</v>
      </c>
      <c r="B65" s="37" t="s">
        <v>41</v>
      </c>
      <c r="C65" s="36">
        <v>55310.377</v>
      </c>
      <c r="D65" s="36">
        <v>4.0000000000000002E-4</v>
      </c>
      <c r="E65">
        <f t="shared" si="7"/>
        <v>10635.550741753152</v>
      </c>
      <c r="F65">
        <f t="shared" si="8"/>
        <v>10635.5</v>
      </c>
      <c r="G65">
        <f t="shared" si="9"/>
        <v>1.2236800001119263E-2</v>
      </c>
      <c r="J65">
        <f>+G65</f>
        <v>1.2236800001119263E-2</v>
      </c>
      <c r="O65">
        <f t="shared" ca="1" si="10"/>
        <v>1.1951800574249279E-2</v>
      </c>
      <c r="Q65" s="2">
        <f t="shared" si="11"/>
        <v>40291.877</v>
      </c>
      <c r="R65" t="s">
        <v>75</v>
      </c>
    </row>
    <row r="66" spans="1:18">
      <c r="A66" s="36" t="s">
        <v>63</v>
      </c>
      <c r="B66" s="37" t="s">
        <v>41</v>
      </c>
      <c r="C66" s="36">
        <v>55310.499000000003</v>
      </c>
      <c r="D66" s="36">
        <v>8.9999999999999998E-4</v>
      </c>
      <c r="E66">
        <f t="shared" si="7"/>
        <v>10636.056633316552</v>
      </c>
      <c r="F66">
        <f t="shared" si="8"/>
        <v>10636</v>
      </c>
      <c r="G66">
        <f t="shared" si="9"/>
        <v>1.3657600007718429E-2</v>
      </c>
      <c r="J66">
        <f>+G66</f>
        <v>1.3657600007718429E-2</v>
      </c>
      <c r="O66">
        <f t="shared" ca="1" si="10"/>
        <v>1.1952419738513501E-2</v>
      </c>
      <c r="Q66" s="2">
        <f t="shared" si="11"/>
        <v>40291.999000000003</v>
      </c>
      <c r="R66" t="s">
        <v>75</v>
      </c>
    </row>
    <row r="67" spans="1:18">
      <c r="A67" s="36" t="s">
        <v>64</v>
      </c>
      <c r="B67" s="37" t="s">
        <v>40</v>
      </c>
      <c r="C67" s="36">
        <v>55631.843699999998</v>
      </c>
      <c r="D67" s="36">
        <v>2.0000000000000001E-4</v>
      </c>
      <c r="E67">
        <f t="shared" si="7"/>
        <v>11968.561327326772</v>
      </c>
      <c r="F67">
        <f t="shared" si="8"/>
        <v>11968.5</v>
      </c>
      <c r="G67">
        <f t="shared" si="9"/>
        <v>1.4789599998039193E-2</v>
      </c>
      <c r="K67">
        <f>+G67</f>
        <v>1.4789599998039193E-2</v>
      </c>
      <c r="O67">
        <f t="shared" ca="1" si="10"/>
        <v>1.3602492502663554E-2</v>
      </c>
      <c r="Q67" s="2">
        <f t="shared" si="11"/>
        <v>40613.343699999998</v>
      </c>
      <c r="R67" t="s">
        <v>73</v>
      </c>
    </row>
    <row r="68" spans="1:18">
      <c r="A68" s="36" t="s">
        <v>64</v>
      </c>
      <c r="B68" s="37" t="s">
        <v>41</v>
      </c>
      <c r="C68" s="36">
        <v>55631.964800000002</v>
      </c>
      <c r="D68" s="36">
        <v>8.0000000000000004E-4</v>
      </c>
      <c r="E68">
        <f t="shared" si="7"/>
        <v>11969.063486903233</v>
      </c>
      <c r="F68">
        <f t="shared" si="8"/>
        <v>11969</v>
      </c>
      <c r="G68">
        <f t="shared" si="9"/>
        <v>1.5310400005546398E-2</v>
      </c>
      <c r="K68">
        <f>+G68</f>
        <v>1.5310400005546398E-2</v>
      </c>
      <c r="O68">
        <f t="shared" ca="1" si="10"/>
        <v>1.3603111666927774E-2</v>
      </c>
      <c r="Q68" s="2">
        <f t="shared" si="11"/>
        <v>40613.464800000002</v>
      </c>
      <c r="R68" t="s">
        <v>73</v>
      </c>
    </row>
    <row r="69" spans="1:18">
      <c r="A69" s="34" t="s">
        <v>68</v>
      </c>
      <c r="B69" s="35" t="s">
        <v>41</v>
      </c>
      <c r="C69" s="30">
        <v>55636.785000000003</v>
      </c>
      <c r="D69" s="30">
        <v>8.0000000000000002E-3</v>
      </c>
      <c r="E69">
        <f t="shared" si="7"/>
        <v>11989.051179639633</v>
      </c>
      <c r="F69">
        <f t="shared" si="8"/>
        <v>11989</v>
      </c>
      <c r="G69">
        <f t="shared" si="9"/>
        <v>1.2342400004854426E-2</v>
      </c>
      <c r="I69">
        <f>+G69</f>
        <v>1.2342400004854426E-2</v>
      </c>
      <c r="N69">
        <f>+G69</f>
        <v>1.2342400004854426E-2</v>
      </c>
      <c r="O69">
        <f t="shared" ca="1" si="10"/>
        <v>1.3627878237496631E-2</v>
      </c>
      <c r="Q69" s="2">
        <f t="shared" si="11"/>
        <v>40618.285000000003</v>
      </c>
    </row>
    <row r="70" spans="1:18">
      <c r="A70" s="36" t="s">
        <v>65</v>
      </c>
      <c r="B70" s="37" t="s">
        <v>41</v>
      </c>
      <c r="C70" s="36">
        <v>55686.468500000003</v>
      </c>
      <c r="D70" s="36">
        <v>8.0000000000000004E-4</v>
      </c>
      <c r="E70">
        <f t="shared" si="7"/>
        <v>12195.071372176983</v>
      </c>
      <c r="F70">
        <f t="shared" si="8"/>
        <v>12195</v>
      </c>
      <c r="G70">
        <f t="shared" si="9"/>
        <v>1.7212000006111339E-2</v>
      </c>
      <c r="J70">
        <f>+G70</f>
        <v>1.7212000006111339E-2</v>
      </c>
      <c r="O70">
        <f t="shared" ca="1" si="10"/>
        <v>1.3882973914355851E-2</v>
      </c>
      <c r="Q70" s="2">
        <f t="shared" si="11"/>
        <v>40667.968500000003</v>
      </c>
      <c r="R70" t="s">
        <v>75</v>
      </c>
    </row>
    <row r="71" spans="1:18">
      <c r="A71" s="36" t="s">
        <v>65</v>
      </c>
      <c r="B71" s="37" t="s">
        <v>41</v>
      </c>
      <c r="C71" s="36">
        <v>55686.587699999996</v>
      </c>
      <c r="D71" s="36">
        <v>1.1000000000000001E-3</v>
      </c>
      <c r="E71">
        <f t="shared" si="7"/>
        <v>12195.565653114299</v>
      </c>
      <c r="F71">
        <f t="shared" si="8"/>
        <v>12195.5</v>
      </c>
      <c r="G71">
        <f t="shared" si="9"/>
        <v>1.5832799996132962E-2</v>
      </c>
      <c r="J71">
        <f>+G71</f>
        <v>1.5832799996132962E-2</v>
      </c>
      <c r="O71">
        <f t="shared" ca="1" si="10"/>
        <v>1.3883593078620072E-2</v>
      </c>
      <c r="Q71" s="2">
        <f t="shared" si="11"/>
        <v>40668.087699999996</v>
      </c>
      <c r="R71" t="s">
        <v>75</v>
      </c>
    </row>
    <row r="72" spans="1:18">
      <c r="A72" s="36" t="s">
        <v>64</v>
      </c>
      <c r="B72" s="37" t="s">
        <v>40</v>
      </c>
      <c r="C72" s="36">
        <v>55687.7932</v>
      </c>
      <c r="D72" s="36">
        <v>4.0000000000000002E-4</v>
      </c>
      <c r="E72">
        <f t="shared" si="7"/>
        <v>12200.564442291885</v>
      </c>
      <c r="F72">
        <f t="shared" si="8"/>
        <v>12200.5</v>
      </c>
      <c r="G72">
        <f t="shared" si="9"/>
        <v>1.5540800006419886E-2</v>
      </c>
      <c r="K72">
        <f>+G72</f>
        <v>1.5540800006419886E-2</v>
      </c>
      <c r="O72">
        <f t="shared" ca="1" si="10"/>
        <v>1.3889784721262287E-2</v>
      </c>
      <c r="Q72" s="2">
        <f t="shared" si="11"/>
        <v>40669.2932</v>
      </c>
      <c r="R72" t="s">
        <v>73</v>
      </c>
    </row>
    <row r="73" spans="1:18">
      <c r="A73" s="30" t="s">
        <v>67</v>
      </c>
      <c r="B73" s="35" t="s">
        <v>40</v>
      </c>
      <c r="C73" s="30">
        <v>55991.897599999997</v>
      </c>
      <c r="D73" s="30">
        <v>4.0000000000000002E-4</v>
      </c>
      <c r="E73">
        <f t="shared" si="7"/>
        <v>13461.579609086806</v>
      </c>
      <c r="F73">
        <f t="shared" si="8"/>
        <v>13461.5</v>
      </c>
      <c r="G73">
        <f t="shared" si="9"/>
        <v>1.9198399997549132E-2</v>
      </c>
      <c r="K73">
        <f>+G73</f>
        <v>1.9198399997549132E-2</v>
      </c>
      <c r="O73">
        <f t="shared" ca="1" si="10"/>
        <v>1.5451316995628676E-2</v>
      </c>
      <c r="Q73" s="2">
        <f t="shared" si="11"/>
        <v>40973.397599999997</v>
      </c>
      <c r="R73" t="s">
        <v>73</v>
      </c>
    </row>
    <row r="74" spans="1:18">
      <c r="A74" s="30" t="s">
        <v>67</v>
      </c>
      <c r="B74" s="35" t="s">
        <v>40</v>
      </c>
      <c r="C74" s="30">
        <v>56051.702899999997</v>
      </c>
      <c r="D74" s="30">
        <v>5.0000000000000001E-4</v>
      </c>
      <c r="E74">
        <f t="shared" si="7"/>
        <v>13709.571385446245</v>
      </c>
      <c r="F74">
        <f t="shared" si="8"/>
        <v>13709.5</v>
      </c>
      <c r="G74">
        <f t="shared" si="9"/>
        <v>1.7215200001373887E-2</v>
      </c>
      <c r="K74">
        <f>+G74</f>
        <v>1.7215200001373887E-2</v>
      </c>
      <c r="O74">
        <f t="shared" ca="1" si="10"/>
        <v>1.5758422470682498E-2</v>
      </c>
      <c r="Q74" s="2">
        <f t="shared" si="11"/>
        <v>41033.202899999997</v>
      </c>
      <c r="R74" t="s">
        <v>73</v>
      </c>
    </row>
    <row r="75" spans="1:18">
      <c r="A75" s="32" t="s">
        <v>69</v>
      </c>
      <c r="B75" s="33" t="s">
        <v>41</v>
      </c>
      <c r="C75" s="32">
        <v>56356.530700000003</v>
      </c>
      <c r="D75" s="32">
        <v>2E-3</v>
      </c>
      <c r="E75">
        <f t="shared" si="7"/>
        <v>14973.586240412966</v>
      </c>
      <c r="F75">
        <f t="shared" si="8"/>
        <v>14973.5</v>
      </c>
      <c r="G75">
        <f t="shared" si="9"/>
        <v>2.0797600009245798E-2</v>
      </c>
      <c r="J75">
        <f>+G75</f>
        <v>2.0797600009245798E-2</v>
      </c>
      <c r="O75">
        <f t="shared" ca="1" si="10"/>
        <v>1.7323669730634216E-2</v>
      </c>
      <c r="Q75" s="2">
        <f t="shared" si="11"/>
        <v>41338.030700000003</v>
      </c>
      <c r="R75" t="s">
        <v>75</v>
      </c>
    </row>
    <row r="76" spans="1:18">
      <c r="A76" s="32" t="s">
        <v>69</v>
      </c>
      <c r="B76" s="33" t="s">
        <v>41</v>
      </c>
      <c r="C76" s="32">
        <v>56356.652000000002</v>
      </c>
      <c r="D76" s="32">
        <v>6.9999999999999999E-4</v>
      </c>
      <c r="E76">
        <f t="shared" si="7"/>
        <v>14974.089229319838</v>
      </c>
      <c r="F76">
        <f t="shared" si="8"/>
        <v>14974</v>
      </c>
      <c r="G76">
        <f t="shared" si="9"/>
        <v>2.151840000442462E-2</v>
      </c>
      <c r="J76">
        <f>+G76</f>
        <v>2.151840000442462E-2</v>
      </c>
      <c r="O76">
        <f t="shared" ca="1" si="10"/>
        <v>1.7324288894898437E-2</v>
      </c>
      <c r="Q76" s="2">
        <f t="shared" si="11"/>
        <v>41338.152000000002</v>
      </c>
      <c r="R76" t="s">
        <v>75</v>
      </c>
    </row>
    <row r="77" spans="1:18">
      <c r="A77" s="46" t="s">
        <v>70</v>
      </c>
      <c r="B77" s="47"/>
      <c r="C77" s="46">
        <v>56729.480199999998</v>
      </c>
      <c r="D77" s="46">
        <v>1E-4</v>
      </c>
      <c r="E77">
        <f t="shared" si="7"/>
        <v>16520.078089753461</v>
      </c>
      <c r="F77">
        <f t="shared" si="8"/>
        <v>16520</v>
      </c>
      <c r="G77">
        <f t="shared" si="9"/>
        <v>1.8832000001566485E-2</v>
      </c>
      <c r="J77">
        <f>+G77</f>
        <v>1.8832000001566485E-2</v>
      </c>
      <c r="O77">
        <f t="shared" ca="1" si="10"/>
        <v>1.9238744799871033E-2</v>
      </c>
      <c r="Q77" s="2">
        <f t="shared" si="11"/>
        <v>41710.980199999998</v>
      </c>
      <c r="R77" t="s">
        <v>75</v>
      </c>
    </row>
    <row r="78" spans="1:18">
      <c r="A78" s="44"/>
      <c r="B78" s="35"/>
      <c r="C78" s="44"/>
      <c r="D78" s="44"/>
    </row>
    <row r="79" spans="1:18">
      <c r="A79" s="44"/>
      <c r="B79" s="35"/>
      <c r="C79" s="44"/>
      <c r="D79" s="44"/>
    </row>
    <row r="80" spans="1:18">
      <c r="A80" s="44"/>
      <c r="B80" s="44"/>
      <c r="C80" s="44"/>
      <c r="D80" s="44"/>
    </row>
    <row r="81" spans="1:4">
      <c r="A81" s="44"/>
      <c r="B81" s="44"/>
      <c r="C81" s="44"/>
      <c r="D81" s="44"/>
    </row>
    <row r="82" spans="1:4">
      <c r="A82" s="44"/>
      <c r="B82" s="44"/>
      <c r="C82" s="44"/>
      <c r="D82" s="44"/>
    </row>
    <row r="83" spans="1:4">
      <c r="A83" s="44"/>
      <c r="B83" s="44"/>
      <c r="C83" s="44"/>
      <c r="D83" s="44"/>
    </row>
    <row r="84" spans="1:4">
      <c r="A84" s="44"/>
      <c r="B84" s="44"/>
      <c r="C84" s="44"/>
      <c r="D84" s="44"/>
    </row>
    <row r="85" spans="1:4">
      <c r="A85" s="44"/>
      <c r="B85" s="44"/>
      <c r="C85" s="44"/>
      <c r="D85" s="44"/>
    </row>
    <row r="86" spans="1:4">
      <c r="A86" s="44"/>
      <c r="B86" s="44"/>
      <c r="C86" s="44"/>
      <c r="D86" s="44"/>
    </row>
    <row r="87" spans="1:4">
      <c r="A87" s="44"/>
      <c r="B87" s="44"/>
      <c r="C87" s="44"/>
      <c r="D87" s="44"/>
    </row>
    <row r="88" spans="1:4">
      <c r="A88" s="44"/>
      <c r="B88" s="44"/>
      <c r="C88" s="44"/>
      <c r="D88" s="44"/>
    </row>
    <row r="89" spans="1:4">
      <c r="A89" s="44"/>
      <c r="B89" s="44"/>
      <c r="C89" s="44"/>
      <c r="D89" s="44"/>
    </row>
    <row r="90" spans="1:4">
      <c r="A90" s="44"/>
      <c r="B90" s="44"/>
      <c r="C90" s="44"/>
      <c r="D90" s="44"/>
    </row>
    <row r="91" spans="1:4">
      <c r="A91" s="44"/>
      <c r="B91" s="44"/>
      <c r="C91" s="44"/>
      <c r="D91" s="44"/>
    </row>
    <row r="92" spans="1:4">
      <c r="A92" s="44"/>
      <c r="B92" s="44"/>
      <c r="C92" s="44"/>
      <c r="D92" s="44"/>
    </row>
    <row r="93" spans="1:4">
      <c r="A93" s="44"/>
      <c r="B93" s="44"/>
      <c r="C93" s="44"/>
      <c r="D93" s="44"/>
    </row>
    <row r="94" spans="1:4">
      <c r="A94" s="44"/>
      <c r="B94" s="44"/>
      <c r="C94" s="44"/>
      <c r="D94" s="44"/>
    </row>
    <row r="95" spans="1:4">
      <c r="A95" s="44"/>
      <c r="B95" s="44"/>
      <c r="C95" s="44"/>
      <c r="D95" s="44"/>
    </row>
    <row r="96" spans="1:4">
      <c r="A96" s="44"/>
      <c r="B96" s="44"/>
      <c r="C96" s="44"/>
      <c r="D96" s="44"/>
    </row>
    <row r="97" spans="1:4">
      <c r="A97" s="44"/>
      <c r="B97" s="44"/>
      <c r="C97" s="44"/>
      <c r="D97" s="44"/>
    </row>
    <row r="98" spans="1:4">
      <c r="A98" s="44"/>
      <c r="B98" s="44"/>
      <c r="C98" s="44"/>
      <c r="D98" s="44"/>
    </row>
    <row r="99" spans="1:4">
      <c r="A99" s="44"/>
      <c r="B99" s="44"/>
      <c r="C99" s="44"/>
      <c r="D99" s="44"/>
    </row>
    <row r="100" spans="1:4">
      <c r="A100" s="44"/>
      <c r="B100" s="44"/>
      <c r="C100" s="44"/>
      <c r="D100" s="44"/>
    </row>
    <row r="101" spans="1:4">
      <c r="A101" s="44"/>
      <c r="B101" s="44"/>
      <c r="C101" s="44"/>
      <c r="D101" s="44"/>
    </row>
    <row r="102" spans="1:4">
      <c r="A102" s="44"/>
      <c r="B102" s="44"/>
      <c r="C102" s="44"/>
      <c r="D102" s="44"/>
    </row>
    <row r="103" spans="1:4">
      <c r="A103" s="44"/>
      <c r="B103" s="44"/>
      <c r="C103" s="44"/>
      <c r="D103" s="44"/>
    </row>
    <row r="104" spans="1:4">
      <c r="A104" s="44"/>
      <c r="B104" s="44"/>
      <c r="C104" s="44"/>
      <c r="D104" s="44"/>
    </row>
    <row r="105" spans="1:4">
      <c r="A105" s="44"/>
      <c r="B105" s="44"/>
      <c r="C105" s="44"/>
      <c r="D105" s="44"/>
    </row>
    <row r="106" spans="1:4">
      <c r="A106" s="44"/>
      <c r="B106" s="44"/>
      <c r="C106" s="44"/>
      <c r="D106" s="44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M49"/>
  <sheetViews>
    <sheetView workbookViewId="0">
      <selection activeCell="C17" sqref="C17"/>
    </sheetView>
  </sheetViews>
  <sheetFormatPr defaultRowHeight="12.75"/>
  <sheetData>
    <row r="10" spans="1:13" ht="13.5" thickBot="1">
      <c r="A10" s="8" t="s">
        <v>26</v>
      </c>
      <c r="B10" s="3" t="s">
        <v>27</v>
      </c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38</v>
      </c>
    </row>
    <row r="11" spans="1:13">
      <c r="A11" s="7">
        <v>3756.87401</v>
      </c>
      <c r="B11">
        <v>13.095000000000001</v>
      </c>
      <c r="C11">
        <v>13.09</v>
      </c>
      <c r="D11">
        <v>13.019</v>
      </c>
      <c r="E11">
        <v>12.894</v>
      </c>
      <c r="F11">
        <v>12.865</v>
      </c>
      <c r="G11">
        <v>4.2000000000000003E-2</v>
      </c>
      <c r="H11">
        <v>0.02</v>
      </c>
      <c r="I11">
        <v>1.7999999999999999E-2</v>
      </c>
      <c r="J11">
        <v>2.1000000000000001E-2</v>
      </c>
      <c r="K11">
        <v>2.4E-2</v>
      </c>
      <c r="L11" t="s">
        <v>24</v>
      </c>
      <c r="M11">
        <v>175138</v>
      </c>
    </row>
    <row r="12" spans="1:13">
      <c r="A12" s="7">
        <v>3759.8706900000002</v>
      </c>
      <c r="B12">
        <v>13.113</v>
      </c>
      <c r="C12">
        <v>13.083</v>
      </c>
      <c r="D12">
        <v>13.007999999999999</v>
      </c>
      <c r="E12">
        <v>12.936999999999999</v>
      </c>
      <c r="F12">
        <v>12.872</v>
      </c>
      <c r="G12">
        <v>4.3999999999999997E-2</v>
      </c>
      <c r="H12">
        <v>0.02</v>
      </c>
      <c r="I12">
        <v>1.4E-2</v>
      </c>
      <c r="J12">
        <v>1.4999999999999999E-2</v>
      </c>
      <c r="K12">
        <v>1.7000000000000001E-2</v>
      </c>
      <c r="L12" t="s">
        <v>24</v>
      </c>
      <c r="M12">
        <v>175560</v>
      </c>
    </row>
    <row r="13" spans="1:13">
      <c r="A13" s="7">
        <v>3763.8556600000002</v>
      </c>
      <c r="B13">
        <v>13.28</v>
      </c>
      <c r="C13">
        <v>13.329000000000001</v>
      </c>
      <c r="D13">
        <v>13.422000000000001</v>
      </c>
      <c r="E13">
        <v>13.592000000000001</v>
      </c>
      <c r="F13">
        <v>13.907</v>
      </c>
      <c r="G13">
        <v>4.5999999999999999E-2</v>
      </c>
      <c r="H13">
        <v>2.7E-2</v>
      </c>
      <c r="I13">
        <v>2.5999999999999999E-2</v>
      </c>
      <c r="J13">
        <v>2.7E-2</v>
      </c>
      <c r="K13">
        <v>2.9000000000000001E-2</v>
      </c>
      <c r="L13" t="s">
        <v>24</v>
      </c>
      <c r="M13">
        <v>176085</v>
      </c>
    </row>
    <row r="14" spans="1:13">
      <c r="A14" s="7">
        <v>3766.85421</v>
      </c>
      <c r="B14">
        <v>13.512</v>
      </c>
      <c r="C14">
        <v>13.586</v>
      </c>
      <c r="D14">
        <v>13.638999999999999</v>
      </c>
      <c r="E14">
        <v>13.727</v>
      </c>
      <c r="F14">
        <v>13.750999999999999</v>
      </c>
      <c r="G14">
        <v>4.7E-2</v>
      </c>
      <c r="H14">
        <v>2.1999999999999999E-2</v>
      </c>
      <c r="I14">
        <v>1.7999999999999999E-2</v>
      </c>
      <c r="J14">
        <v>1.9E-2</v>
      </c>
      <c r="K14">
        <v>2.1000000000000001E-2</v>
      </c>
      <c r="L14" t="s">
        <v>24</v>
      </c>
      <c r="M14">
        <v>176508</v>
      </c>
    </row>
    <row r="15" spans="1:13">
      <c r="A15" s="7">
        <v>3769.8452000000002</v>
      </c>
      <c r="B15">
        <v>13.93</v>
      </c>
      <c r="C15">
        <v>13.911</v>
      </c>
      <c r="D15">
        <v>13.917</v>
      </c>
      <c r="E15">
        <v>13.859</v>
      </c>
      <c r="F15">
        <v>13.84</v>
      </c>
      <c r="G15">
        <v>0.04</v>
      </c>
      <c r="H15">
        <v>2.1999999999999999E-2</v>
      </c>
      <c r="I15">
        <v>0.02</v>
      </c>
      <c r="J15">
        <v>0.02</v>
      </c>
      <c r="K15">
        <v>2.1000000000000001E-2</v>
      </c>
      <c r="L15" t="s">
        <v>24</v>
      </c>
      <c r="M15">
        <v>176895</v>
      </c>
    </row>
    <row r="16" spans="1:13">
      <c r="A16" s="7">
        <v>3772.83374</v>
      </c>
      <c r="B16">
        <v>13.323</v>
      </c>
      <c r="C16">
        <v>13.271000000000001</v>
      </c>
      <c r="D16">
        <v>13.215999999999999</v>
      </c>
      <c r="E16">
        <v>13.250999999999999</v>
      </c>
      <c r="F16">
        <v>13.329000000000001</v>
      </c>
      <c r="G16">
        <v>3.1E-2</v>
      </c>
      <c r="H16">
        <v>1.7000000000000001E-2</v>
      </c>
      <c r="I16">
        <v>1.4999999999999999E-2</v>
      </c>
      <c r="J16">
        <v>1.4999999999999999E-2</v>
      </c>
      <c r="K16">
        <v>1.7000000000000001E-2</v>
      </c>
      <c r="L16" t="s">
        <v>24</v>
      </c>
      <c r="M16">
        <v>177277</v>
      </c>
    </row>
    <row r="17" spans="1:13">
      <c r="A17" s="7">
        <v>3775.8238200000001</v>
      </c>
      <c r="B17">
        <v>13.084</v>
      </c>
      <c r="C17">
        <v>13.066000000000001</v>
      </c>
      <c r="D17">
        <v>13.117000000000001</v>
      </c>
      <c r="E17">
        <v>13.249000000000001</v>
      </c>
      <c r="F17">
        <v>13.343999999999999</v>
      </c>
      <c r="G17">
        <v>3.7999999999999999E-2</v>
      </c>
      <c r="H17">
        <v>0.02</v>
      </c>
      <c r="I17">
        <v>1.6E-2</v>
      </c>
      <c r="J17">
        <v>1.6E-2</v>
      </c>
      <c r="K17">
        <v>1.7999999999999999E-2</v>
      </c>
      <c r="L17" t="s">
        <v>24</v>
      </c>
      <c r="M17">
        <v>177706</v>
      </c>
    </row>
    <row r="18" spans="1:13">
      <c r="A18" s="7">
        <v>3778.8162600000001</v>
      </c>
      <c r="B18">
        <v>13.047000000000001</v>
      </c>
      <c r="C18">
        <v>13.045999999999999</v>
      </c>
      <c r="D18">
        <v>12.993</v>
      </c>
      <c r="E18">
        <v>12.939</v>
      </c>
      <c r="F18">
        <v>12.904</v>
      </c>
      <c r="G18">
        <v>3.3000000000000002E-2</v>
      </c>
      <c r="H18">
        <v>1.7999999999999999E-2</v>
      </c>
      <c r="I18">
        <v>1.4999999999999999E-2</v>
      </c>
      <c r="J18">
        <v>1.6E-2</v>
      </c>
      <c r="K18">
        <v>1.9E-2</v>
      </c>
      <c r="L18" t="s">
        <v>24</v>
      </c>
      <c r="M18">
        <v>178162</v>
      </c>
    </row>
    <row r="19" spans="1:13">
      <c r="A19" s="7">
        <v>3781.8049299999998</v>
      </c>
      <c r="B19">
        <v>13.244</v>
      </c>
      <c r="C19">
        <v>13.342000000000001</v>
      </c>
      <c r="D19">
        <v>13.282999999999999</v>
      </c>
      <c r="E19">
        <v>13.202</v>
      </c>
      <c r="F19">
        <v>13.179</v>
      </c>
      <c r="G19">
        <v>3.5999999999999997E-2</v>
      </c>
      <c r="H19">
        <v>1.6E-2</v>
      </c>
      <c r="I19">
        <v>1.6E-2</v>
      </c>
      <c r="J19">
        <v>1.7000000000000001E-2</v>
      </c>
      <c r="K19">
        <v>1.9E-2</v>
      </c>
      <c r="L19" t="s">
        <v>24</v>
      </c>
      <c r="M19">
        <v>178541</v>
      </c>
    </row>
    <row r="20" spans="1:13">
      <c r="A20" s="7">
        <v>3788.79817</v>
      </c>
      <c r="B20">
        <v>13.128</v>
      </c>
      <c r="C20">
        <v>13.06</v>
      </c>
      <c r="D20">
        <v>12.946</v>
      </c>
      <c r="E20">
        <v>12.824999999999999</v>
      </c>
      <c r="F20">
        <v>12.766999999999999</v>
      </c>
      <c r="G20">
        <v>4.5999999999999999E-2</v>
      </c>
      <c r="H20">
        <v>2.1000000000000001E-2</v>
      </c>
      <c r="I20">
        <v>1.4999999999999999E-2</v>
      </c>
      <c r="J20">
        <v>1.9E-2</v>
      </c>
      <c r="K20">
        <v>2.1999999999999999E-2</v>
      </c>
      <c r="L20" t="s">
        <v>24</v>
      </c>
      <c r="M20">
        <v>179029</v>
      </c>
    </row>
    <row r="21" spans="1:13">
      <c r="A21" s="7">
        <v>3791.7877100000001</v>
      </c>
      <c r="B21">
        <v>13.802</v>
      </c>
      <c r="C21">
        <v>13.868</v>
      </c>
      <c r="D21">
        <v>13.879</v>
      </c>
      <c r="E21">
        <v>13.888</v>
      </c>
      <c r="F21">
        <v>13.721</v>
      </c>
      <c r="G21">
        <v>3.4000000000000002E-2</v>
      </c>
      <c r="H21">
        <v>1.7000000000000001E-2</v>
      </c>
      <c r="I21">
        <v>1.4999999999999999E-2</v>
      </c>
      <c r="J21">
        <v>1.6E-2</v>
      </c>
      <c r="K21">
        <v>1.7999999999999999E-2</v>
      </c>
      <c r="L21" t="s">
        <v>24</v>
      </c>
      <c r="M21">
        <v>179447</v>
      </c>
    </row>
    <row r="22" spans="1:13">
      <c r="A22" s="7">
        <v>3794.77691</v>
      </c>
      <c r="B22">
        <v>13.265000000000001</v>
      </c>
      <c r="C22">
        <v>13.241</v>
      </c>
      <c r="D22">
        <v>13.231</v>
      </c>
      <c r="E22">
        <v>13.231999999999999</v>
      </c>
      <c r="F22">
        <v>13.242000000000001</v>
      </c>
      <c r="G22">
        <v>3.4000000000000002E-2</v>
      </c>
      <c r="H22">
        <v>1.6E-2</v>
      </c>
      <c r="I22">
        <v>1.2999999999999999E-2</v>
      </c>
      <c r="J22">
        <v>1.4999999999999999E-2</v>
      </c>
      <c r="K22">
        <v>1.6E-2</v>
      </c>
      <c r="L22" t="s">
        <v>24</v>
      </c>
      <c r="M22">
        <v>179884</v>
      </c>
    </row>
    <row r="23" spans="1:13">
      <c r="A23" s="7">
        <v>3797.7655</v>
      </c>
      <c r="B23">
        <v>13.231</v>
      </c>
      <c r="C23">
        <v>13.23</v>
      </c>
      <c r="D23">
        <v>13.223000000000001</v>
      </c>
      <c r="E23">
        <v>13.212</v>
      </c>
      <c r="F23">
        <v>13.167</v>
      </c>
      <c r="G23">
        <v>3.1E-2</v>
      </c>
      <c r="H23">
        <v>1.7000000000000001E-2</v>
      </c>
      <c r="I23">
        <v>1.4999999999999999E-2</v>
      </c>
      <c r="J23">
        <v>1.4999999999999999E-2</v>
      </c>
      <c r="K23">
        <v>1.7000000000000001E-2</v>
      </c>
      <c r="L23" t="s">
        <v>24</v>
      </c>
      <c r="M23">
        <v>180302</v>
      </c>
    </row>
    <row r="24" spans="1:13">
      <c r="A24" s="7">
        <v>3800.7551899999999</v>
      </c>
      <c r="B24">
        <v>13.462999999999999</v>
      </c>
      <c r="C24">
        <v>13.441000000000001</v>
      </c>
      <c r="D24">
        <v>13.353</v>
      </c>
      <c r="E24">
        <v>13.204000000000001</v>
      </c>
      <c r="F24">
        <v>13.13</v>
      </c>
      <c r="G24">
        <v>2.7E-2</v>
      </c>
      <c r="H24">
        <v>1.7000000000000001E-2</v>
      </c>
      <c r="I24">
        <v>1.7999999999999999E-2</v>
      </c>
      <c r="J24">
        <v>1.9E-2</v>
      </c>
      <c r="K24">
        <v>2.1000000000000001E-2</v>
      </c>
      <c r="L24" t="s">
        <v>25</v>
      </c>
      <c r="M24">
        <v>180706</v>
      </c>
    </row>
    <row r="25" spans="1:13">
      <c r="A25" s="7">
        <v>3803.74748</v>
      </c>
      <c r="B25">
        <v>13.384</v>
      </c>
      <c r="C25">
        <v>13.364000000000001</v>
      </c>
      <c r="D25">
        <v>13.47</v>
      </c>
      <c r="E25">
        <v>13.731</v>
      </c>
      <c r="F25">
        <v>13.973000000000001</v>
      </c>
      <c r="G25">
        <v>2.7E-2</v>
      </c>
      <c r="H25">
        <v>1.7999999999999999E-2</v>
      </c>
      <c r="I25">
        <v>1.7999999999999999E-2</v>
      </c>
      <c r="J25">
        <v>1.7999999999999999E-2</v>
      </c>
      <c r="K25">
        <v>1.9E-2</v>
      </c>
      <c r="L25" t="s">
        <v>25</v>
      </c>
      <c r="M25">
        <v>181061</v>
      </c>
    </row>
    <row r="26" spans="1:13">
      <c r="A26" s="7">
        <v>3805.7525999999998</v>
      </c>
      <c r="B26">
        <v>13.548</v>
      </c>
      <c r="C26">
        <v>13.548</v>
      </c>
      <c r="D26">
        <v>13.603</v>
      </c>
      <c r="E26">
        <v>13.738</v>
      </c>
      <c r="F26">
        <v>13.992000000000001</v>
      </c>
      <c r="G26">
        <v>3.3000000000000002E-2</v>
      </c>
      <c r="H26">
        <v>1.7000000000000001E-2</v>
      </c>
      <c r="I26">
        <v>1.6E-2</v>
      </c>
      <c r="J26">
        <v>1.7000000000000001E-2</v>
      </c>
      <c r="K26">
        <v>0.02</v>
      </c>
      <c r="L26" t="s">
        <v>25</v>
      </c>
      <c r="M26">
        <v>181354</v>
      </c>
    </row>
    <row r="27" spans="1:13">
      <c r="A27" s="7">
        <v>3808.7376599999998</v>
      </c>
      <c r="B27">
        <v>13.131</v>
      </c>
      <c r="C27">
        <v>13.151</v>
      </c>
      <c r="D27">
        <v>13.132999999999999</v>
      </c>
      <c r="E27">
        <v>13.214</v>
      </c>
      <c r="F27">
        <v>13.14</v>
      </c>
      <c r="G27">
        <v>6.2E-2</v>
      </c>
      <c r="H27">
        <v>2.7E-2</v>
      </c>
      <c r="I27">
        <v>2.3E-2</v>
      </c>
      <c r="J27">
        <v>2.5000000000000001E-2</v>
      </c>
      <c r="K27">
        <v>2.8000000000000001E-2</v>
      </c>
      <c r="L27" t="s">
        <v>24</v>
      </c>
      <c r="M27">
        <v>181692</v>
      </c>
    </row>
    <row r="28" spans="1:13">
      <c r="A28" s="7">
        <v>3811.73387</v>
      </c>
      <c r="B28">
        <v>13.164999999999999</v>
      </c>
      <c r="C28">
        <v>13.08</v>
      </c>
      <c r="D28">
        <v>13.073</v>
      </c>
      <c r="E28">
        <v>13.11</v>
      </c>
      <c r="F28">
        <v>13.101000000000001</v>
      </c>
      <c r="G28">
        <v>3.7999999999999999E-2</v>
      </c>
      <c r="H28">
        <v>1.9E-2</v>
      </c>
      <c r="I28">
        <v>1.6E-2</v>
      </c>
      <c r="J28">
        <v>1.6E-2</v>
      </c>
      <c r="K28">
        <v>1.9E-2</v>
      </c>
      <c r="L28" t="s">
        <v>24</v>
      </c>
      <c r="M28">
        <v>182169</v>
      </c>
    </row>
    <row r="29" spans="1:13">
      <c r="A29" s="7">
        <v>3814.7204400000001</v>
      </c>
      <c r="B29">
        <v>13.359</v>
      </c>
      <c r="C29">
        <v>13.295</v>
      </c>
      <c r="D29">
        <v>13.275</v>
      </c>
      <c r="E29">
        <v>13.249000000000001</v>
      </c>
      <c r="F29">
        <v>13.23</v>
      </c>
      <c r="G29">
        <v>3.6999999999999998E-2</v>
      </c>
      <c r="H29">
        <v>1.7999999999999999E-2</v>
      </c>
      <c r="I29">
        <v>1.6E-2</v>
      </c>
      <c r="J29">
        <v>1.7000000000000001E-2</v>
      </c>
      <c r="K29">
        <v>1.9E-2</v>
      </c>
      <c r="L29" t="s">
        <v>24</v>
      </c>
      <c r="M29">
        <v>182644</v>
      </c>
    </row>
    <row r="30" spans="1:13">
      <c r="A30" s="7">
        <v>3817.7156300000001</v>
      </c>
      <c r="B30">
        <v>13.753</v>
      </c>
      <c r="C30">
        <v>13.699</v>
      </c>
      <c r="D30">
        <v>13.659000000000001</v>
      </c>
      <c r="E30">
        <v>13.548999999999999</v>
      </c>
      <c r="F30">
        <v>13.436999999999999</v>
      </c>
      <c r="G30">
        <v>3.7999999999999999E-2</v>
      </c>
      <c r="H30">
        <v>2.1000000000000001E-2</v>
      </c>
      <c r="I30">
        <v>1.9E-2</v>
      </c>
      <c r="J30">
        <v>2.1000000000000001E-2</v>
      </c>
      <c r="K30">
        <v>2.3E-2</v>
      </c>
      <c r="L30" t="s">
        <v>24</v>
      </c>
      <c r="M30">
        <v>183117</v>
      </c>
    </row>
    <row r="31" spans="1:13">
      <c r="A31" s="7">
        <v>3820.7079100000001</v>
      </c>
      <c r="B31">
        <v>13.798999999999999</v>
      </c>
      <c r="C31">
        <v>13.746</v>
      </c>
      <c r="D31">
        <v>13.746</v>
      </c>
      <c r="E31">
        <v>13.784000000000001</v>
      </c>
      <c r="F31">
        <v>13.739000000000001</v>
      </c>
      <c r="G31">
        <v>0.04</v>
      </c>
      <c r="H31">
        <v>2.1000000000000001E-2</v>
      </c>
      <c r="I31">
        <v>1.9E-2</v>
      </c>
      <c r="J31">
        <v>0.02</v>
      </c>
      <c r="K31">
        <v>1.9E-2</v>
      </c>
      <c r="L31" t="s">
        <v>24</v>
      </c>
      <c r="M31">
        <v>183599</v>
      </c>
    </row>
    <row r="32" spans="1:13">
      <c r="A32" s="7">
        <v>3823.6972300000002</v>
      </c>
      <c r="B32">
        <v>13.115</v>
      </c>
      <c r="C32">
        <v>13.11</v>
      </c>
      <c r="D32">
        <v>13.154</v>
      </c>
      <c r="E32">
        <v>13.236000000000001</v>
      </c>
      <c r="F32">
        <v>13.234999999999999</v>
      </c>
      <c r="G32">
        <v>6.4000000000000001E-2</v>
      </c>
      <c r="H32">
        <v>2.7E-2</v>
      </c>
      <c r="I32">
        <v>2.1000000000000001E-2</v>
      </c>
      <c r="J32">
        <v>2.1999999999999999E-2</v>
      </c>
      <c r="K32">
        <v>2.5000000000000001E-2</v>
      </c>
      <c r="L32" t="s">
        <v>24</v>
      </c>
      <c r="M32">
        <v>184081</v>
      </c>
    </row>
    <row r="33" spans="1:13">
      <c r="A33" s="7">
        <v>3826.6874499999999</v>
      </c>
      <c r="B33">
        <v>13.031000000000001</v>
      </c>
      <c r="C33">
        <v>13.04</v>
      </c>
      <c r="D33">
        <v>13.007999999999999</v>
      </c>
      <c r="E33">
        <v>12.976000000000001</v>
      </c>
      <c r="F33">
        <v>12.971</v>
      </c>
      <c r="G33">
        <v>3.4000000000000002E-2</v>
      </c>
      <c r="H33">
        <v>1.7000000000000001E-2</v>
      </c>
      <c r="I33">
        <v>1.4999999999999999E-2</v>
      </c>
      <c r="J33">
        <v>1.4999999999999999E-2</v>
      </c>
      <c r="K33">
        <v>1.7000000000000001E-2</v>
      </c>
      <c r="L33" t="s">
        <v>24</v>
      </c>
      <c r="M33">
        <v>184586</v>
      </c>
    </row>
    <row r="34" spans="1:13">
      <c r="A34" s="7">
        <v>3829.6782499999999</v>
      </c>
      <c r="B34">
        <v>13.319000000000001</v>
      </c>
      <c r="C34">
        <v>13.284000000000001</v>
      </c>
      <c r="D34">
        <v>13.327999999999999</v>
      </c>
      <c r="E34">
        <v>13.368</v>
      </c>
      <c r="F34">
        <v>13.397</v>
      </c>
      <c r="G34">
        <v>3.4000000000000002E-2</v>
      </c>
      <c r="H34">
        <v>1.7999999999999999E-2</v>
      </c>
      <c r="I34">
        <v>1.4999999999999999E-2</v>
      </c>
      <c r="J34">
        <v>1.4999999999999999E-2</v>
      </c>
      <c r="K34">
        <v>1.7000000000000001E-2</v>
      </c>
      <c r="L34" t="s">
        <v>24</v>
      </c>
      <c r="M34">
        <v>185086</v>
      </c>
    </row>
    <row r="35" spans="1:13">
      <c r="A35" s="7">
        <v>3831.6826099999998</v>
      </c>
      <c r="B35">
        <v>13.62</v>
      </c>
      <c r="C35">
        <v>13.569000000000001</v>
      </c>
      <c r="D35">
        <v>13.55</v>
      </c>
      <c r="E35">
        <v>13.558999999999999</v>
      </c>
      <c r="F35">
        <v>13.536</v>
      </c>
      <c r="G35">
        <v>2.8000000000000001E-2</v>
      </c>
      <c r="H35">
        <v>1.7000000000000001E-2</v>
      </c>
      <c r="I35">
        <v>1.4E-2</v>
      </c>
      <c r="J35">
        <v>1.4999999999999999E-2</v>
      </c>
      <c r="K35">
        <v>1.7000000000000001E-2</v>
      </c>
      <c r="L35" t="s">
        <v>24</v>
      </c>
      <c r="M35">
        <v>185432</v>
      </c>
    </row>
    <row r="36" spans="1:13">
      <c r="A36" s="7">
        <v>3833.6705299999999</v>
      </c>
      <c r="B36">
        <v>13.127000000000001</v>
      </c>
      <c r="C36">
        <v>13.087</v>
      </c>
      <c r="D36">
        <v>13.081</v>
      </c>
      <c r="E36">
        <v>13.166</v>
      </c>
      <c r="F36">
        <v>13.262</v>
      </c>
      <c r="G36">
        <v>4.5999999999999999E-2</v>
      </c>
      <c r="H36">
        <v>2.1999999999999999E-2</v>
      </c>
      <c r="I36">
        <v>1.7000000000000001E-2</v>
      </c>
      <c r="J36">
        <v>1.7999999999999999E-2</v>
      </c>
      <c r="K36">
        <v>2.1000000000000001E-2</v>
      </c>
      <c r="L36" t="s">
        <v>24</v>
      </c>
      <c r="M36">
        <v>185779</v>
      </c>
    </row>
    <row r="37" spans="1:13">
      <c r="A37" s="7">
        <v>3836.6567399999999</v>
      </c>
      <c r="B37">
        <v>13.733000000000001</v>
      </c>
      <c r="C37">
        <v>13.757</v>
      </c>
      <c r="D37">
        <v>13.683</v>
      </c>
      <c r="E37">
        <v>13.52</v>
      </c>
      <c r="F37">
        <v>13.468</v>
      </c>
      <c r="G37">
        <v>2.7E-2</v>
      </c>
      <c r="H37">
        <v>1.6E-2</v>
      </c>
      <c r="I37">
        <v>1.2999999999999999E-2</v>
      </c>
      <c r="J37">
        <v>1.4E-2</v>
      </c>
      <c r="K37">
        <v>1.7000000000000001E-2</v>
      </c>
      <c r="L37" t="s">
        <v>24</v>
      </c>
      <c r="M37">
        <v>186283</v>
      </c>
    </row>
    <row r="38" spans="1:13">
      <c r="A38" s="7">
        <v>3849.6243399999998</v>
      </c>
      <c r="B38">
        <v>13.22</v>
      </c>
      <c r="C38">
        <v>13.295</v>
      </c>
      <c r="D38">
        <v>13.327999999999999</v>
      </c>
      <c r="E38">
        <v>13.39</v>
      </c>
      <c r="F38">
        <v>13.423</v>
      </c>
      <c r="G38">
        <v>4.2000000000000003E-2</v>
      </c>
      <c r="H38">
        <v>1.7000000000000001E-2</v>
      </c>
      <c r="I38">
        <v>1.4E-2</v>
      </c>
      <c r="J38">
        <v>1.4999999999999999E-2</v>
      </c>
      <c r="K38">
        <v>1.7000000000000001E-2</v>
      </c>
      <c r="L38" t="s">
        <v>24</v>
      </c>
      <c r="M38">
        <v>187087</v>
      </c>
    </row>
    <row r="39" spans="1:13">
      <c r="A39" s="7">
        <v>3855.60572</v>
      </c>
      <c r="B39">
        <v>13.252000000000001</v>
      </c>
      <c r="C39">
        <v>13.239000000000001</v>
      </c>
      <c r="D39">
        <v>13.252000000000001</v>
      </c>
      <c r="E39">
        <v>13.244999999999999</v>
      </c>
      <c r="F39">
        <v>13.141</v>
      </c>
      <c r="G39">
        <v>3.2000000000000001E-2</v>
      </c>
      <c r="H39">
        <v>1.7000000000000001E-2</v>
      </c>
      <c r="I39">
        <v>1.7999999999999999E-2</v>
      </c>
      <c r="J39">
        <v>1.7999999999999999E-2</v>
      </c>
      <c r="K39">
        <v>0.02</v>
      </c>
      <c r="L39" t="s">
        <v>25</v>
      </c>
      <c r="M39">
        <v>188088</v>
      </c>
    </row>
    <row r="40" spans="1:13">
      <c r="A40" s="7">
        <v>3858.59663</v>
      </c>
      <c r="B40">
        <v>13.657</v>
      </c>
      <c r="C40">
        <v>13.625999999999999</v>
      </c>
      <c r="D40">
        <v>13.725</v>
      </c>
      <c r="E40">
        <v>13.943</v>
      </c>
      <c r="F40">
        <v>14.21</v>
      </c>
      <c r="G40">
        <v>5.5E-2</v>
      </c>
      <c r="H40">
        <v>2.8000000000000001E-2</v>
      </c>
      <c r="I40">
        <v>2.5000000000000001E-2</v>
      </c>
      <c r="J40">
        <v>2.5000000000000001E-2</v>
      </c>
      <c r="K40">
        <v>2.5000000000000001E-2</v>
      </c>
      <c r="L40" t="s">
        <v>24</v>
      </c>
      <c r="M40">
        <v>188513</v>
      </c>
    </row>
    <row r="41" spans="1:13">
      <c r="A41" s="7">
        <v>3861.5980399999999</v>
      </c>
      <c r="B41">
        <v>13.717000000000001</v>
      </c>
      <c r="C41">
        <v>13.711</v>
      </c>
      <c r="D41">
        <v>13.749000000000001</v>
      </c>
      <c r="E41">
        <v>13.801</v>
      </c>
      <c r="F41">
        <v>13.815</v>
      </c>
      <c r="G41">
        <v>3.5999999999999997E-2</v>
      </c>
      <c r="H41">
        <v>0.02</v>
      </c>
      <c r="I41">
        <v>1.6E-2</v>
      </c>
      <c r="J41">
        <v>1.7000000000000001E-2</v>
      </c>
      <c r="K41">
        <v>1.9E-2</v>
      </c>
      <c r="L41" t="s">
        <v>24</v>
      </c>
      <c r="M41">
        <v>189000</v>
      </c>
    </row>
    <row r="42" spans="1:13">
      <c r="A42" s="7">
        <v>3864.5861399999999</v>
      </c>
      <c r="B42">
        <v>13.103999999999999</v>
      </c>
      <c r="C42">
        <v>13.004</v>
      </c>
      <c r="D42">
        <v>13.028</v>
      </c>
      <c r="E42">
        <v>13.028</v>
      </c>
      <c r="F42">
        <v>13.038</v>
      </c>
      <c r="G42">
        <v>3.5999999999999997E-2</v>
      </c>
      <c r="H42">
        <v>1.9E-2</v>
      </c>
      <c r="I42">
        <v>1.7000000000000001E-2</v>
      </c>
      <c r="J42">
        <v>1.7000000000000001E-2</v>
      </c>
      <c r="K42">
        <v>1.9E-2</v>
      </c>
      <c r="L42" t="s">
        <v>24</v>
      </c>
      <c r="M42">
        <v>189517</v>
      </c>
    </row>
    <row r="43" spans="1:13">
      <c r="A43" s="7">
        <v>3867.57683</v>
      </c>
      <c r="B43">
        <v>13.103999999999999</v>
      </c>
      <c r="C43">
        <v>12.997</v>
      </c>
      <c r="D43">
        <v>12.896000000000001</v>
      </c>
      <c r="E43">
        <v>12.788</v>
      </c>
      <c r="F43">
        <v>12.708</v>
      </c>
      <c r="G43">
        <v>3.5000000000000003E-2</v>
      </c>
      <c r="H43">
        <v>1.9E-2</v>
      </c>
      <c r="I43">
        <v>1.6E-2</v>
      </c>
      <c r="J43">
        <v>1.6E-2</v>
      </c>
      <c r="K43">
        <v>1.7000000000000001E-2</v>
      </c>
      <c r="L43" t="s">
        <v>24</v>
      </c>
      <c r="M43">
        <v>190004</v>
      </c>
    </row>
    <row r="44" spans="1:13">
      <c r="A44" s="7">
        <v>3870.5650099999998</v>
      </c>
      <c r="B44">
        <v>13.292999999999999</v>
      </c>
      <c r="C44">
        <v>13.263999999999999</v>
      </c>
      <c r="D44">
        <v>13.273999999999999</v>
      </c>
      <c r="E44">
        <v>13.298999999999999</v>
      </c>
      <c r="F44">
        <v>13.227</v>
      </c>
      <c r="G44">
        <v>3.3000000000000002E-2</v>
      </c>
      <c r="H44">
        <v>1.7000000000000001E-2</v>
      </c>
      <c r="I44">
        <v>1.2999999999999999E-2</v>
      </c>
      <c r="J44">
        <v>1.2999999999999999E-2</v>
      </c>
      <c r="K44">
        <v>1.4999999999999999E-2</v>
      </c>
      <c r="L44" t="s">
        <v>24</v>
      </c>
      <c r="M44">
        <v>190530</v>
      </c>
    </row>
    <row r="45" spans="1:13">
      <c r="A45" s="7">
        <v>3872.5742300000002</v>
      </c>
      <c r="B45">
        <v>13.775</v>
      </c>
      <c r="C45">
        <v>13.894</v>
      </c>
      <c r="D45">
        <v>13.865</v>
      </c>
      <c r="E45">
        <v>13.728</v>
      </c>
      <c r="F45">
        <v>13.561</v>
      </c>
      <c r="G45">
        <v>0.05</v>
      </c>
      <c r="H45">
        <v>2.7E-2</v>
      </c>
      <c r="I45">
        <v>2.3E-2</v>
      </c>
      <c r="J45">
        <v>2.3E-2</v>
      </c>
      <c r="K45">
        <v>2.4E-2</v>
      </c>
      <c r="L45" t="s">
        <v>24</v>
      </c>
      <c r="M45">
        <v>190907</v>
      </c>
    </row>
    <row r="46" spans="1:13">
      <c r="A46" s="7">
        <v>3877.5473900000002</v>
      </c>
      <c r="B46">
        <v>13.324</v>
      </c>
      <c r="C46">
        <v>13.281000000000001</v>
      </c>
      <c r="D46">
        <v>13.262</v>
      </c>
      <c r="E46">
        <v>13.257999999999999</v>
      </c>
      <c r="F46">
        <v>13.257999999999999</v>
      </c>
      <c r="G46">
        <v>3.2000000000000001E-2</v>
      </c>
      <c r="H46">
        <v>1.4999999999999999E-2</v>
      </c>
      <c r="I46">
        <v>1.4E-2</v>
      </c>
      <c r="J46">
        <v>1.4E-2</v>
      </c>
      <c r="K46">
        <v>1.6E-2</v>
      </c>
      <c r="L46" t="s">
        <v>24</v>
      </c>
      <c r="M46">
        <v>191466</v>
      </c>
    </row>
    <row r="47" spans="1:13">
      <c r="A47" s="7">
        <v>3881.5364100000002</v>
      </c>
      <c r="B47">
        <v>13.257</v>
      </c>
      <c r="C47">
        <v>13.257999999999999</v>
      </c>
      <c r="D47">
        <v>13.276999999999999</v>
      </c>
      <c r="E47">
        <v>13.302</v>
      </c>
      <c r="F47">
        <v>13.231</v>
      </c>
      <c r="G47">
        <v>3.6999999999999998E-2</v>
      </c>
      <c r="H47">
        <v>1.4999999999999999E-2</v>
      </c>
      <c r="I47">
        <v>1.4E-2</v>
      </c>
      <c r="J47">
        <v>1.4E-2</v>
      </c>
      <c r="K47">
        <v>1.6E-2</v>
      </c>
      <c r="L47" t="s">
        <v>24</v>
      </c>
      <c r="M47">
        <v>191957</v>
      </c>
    </row>
    <row r="48" spans="1:13">
      <c r="A48" s="7">
        <v>3891.5053499999999</v>
      </c>
      <c r="B48">
        <v>13.680999999999999</v>
      </c>
      <c r="C48">
        <v>13.663</v>
      </c>
      <c r="D48">
        <v>13.621</v>
      </c>
      <c r="E48">
        <v>13.542999999999999</v>
      </c>
      <c r="F48">
        <v>13.445</v>
      </c>
      <c r="G48">
        <v>3.3000000000000002E-2</v>
      </c>
      <c r="H48">
        <v>1.7000000000000001E-2</v>
      </c>
      <c r="I48">
        <v>1.2999999999999999E-2</v>
      </c>
      <c r="J48">
        <v>1.4E-2</v>
      </c>
      <c r="K48">
        <v>1.7000000000000001E-2</v>
      </c>
      <c r="L48" t="s">
        <v>24</v>
      </c>
      <c r="M48">
        <v>193308</v>
      </c>
    </row>
    <row r="49" spans="1:13">
      <c r="A49" s="7">
        <v>3897.4941899999999</v>
      </c>
      <c r="B49">
        <v>13.064</v>
      </c>
      <c r="C49">
        <v>13.052</v>
      </c>
      <c r="D49">
        <v>12.936999999999999</v>
      </c>
      <c r="E49">
        <v>12.805</v>
      </c>
      <c r="F49">
        <v>12.839</v>
      </c>
      <c r="G49">
        <v>3.3000000000000002E-2</v>
      </c>
      <c r="H49">
        <v>0.02</v>
      </c>
      <c r="I49">
        <v>1.6E-2</v>
      </c>
      <c r="J49">
        <v>1.4999999999999999E-2</v>
      </c>
      <c r="K49">
        <v>1.7000000000000001E-2</v>
      </c>
      <c r="L49" t="s">
        <v>24</v>
      </c>
      <c r="M49">
        <v>194155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6"/>
  <sheetViews>
    <sheetView topLeftCell="A22" workbookViewId="0">
      <selection activeCell="A43" sqref="A43:D52"/>
    </sheetView>
  </sheetViews>
  <sheetFormatPr defaultRowHeight="12.75"/>
  <cols>
    <col min="1" max="1" width="19.7109375" style="31" customWidth="1"/>
    <col min="2" max="2" width="4.42578125" style="12" customWidth="1"/>
    <col min="3" max="3" width="12.7109375" style="31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1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8" t="s">
        <v>71</v>
      </c>
      <c r="I1" s="49" t="s">
        <v>72</v>
      </c>
      <c r="J1" s="50" t="s">
        <v>73</v>
      </c>
    </row>
    <row r="2" spans="1:16">
      <c r="I2" s="51" t="s">
        <v>74</v>
      </c>
      <c r="J2" s="52" t="s">
        <v>75</v>
      </c>
    </row>
    <row r="3" spans="1:16">
      <c r="A3" s="53" t="s">
        <v>76</v>
      </c>
      <c r="I3" s="51" t="s">
        <v>77</v>
      </c>
      <c r="J3" s="52" t="s">
        <v>78</v>
      </c>
    </row>
    <row r="4" spans="1:16">
      <c r="I4" s="51" t="s">
        <v>79</v>
      </c>
      <c r="J4" s="52" t="s">
        <v>78</v>
      </c>
    </row>
    <row r="5" spans="1:16" ht="13.5" thickBot="1">
      <c r="I5" s="54" t="s">
        <v>80</v>
      </c>
      <c r="J5" s="55" t="s">
        <v>81</v>
      </c>
    </row>
    <row r="10" spans="1:16" ht="13.5" thickBot="1"/>
    <row r="11" spans="1:16" ht="12.75" customHeight="1" thickBot="1">
      <c r="A11" s="31" t="str">
        <f t="shared" ref="A11:A52" si="0">P11</f>
        <v>OEJV 0074 </v>
      </c>
      <c r="B11" s="16" t="str">
        <f t="shared" ref="B11:B52" si="1">IF(H11=INT(H11),"I","II")</f>
        <v>I</v>
      </c>
      <c r="C11" s="31">
        <f t="shared" ref="C11:C52" si="2">1*G11</f>
        <v>52014.329059999996</v>
      </c>
      <c r="D11" s="12" t="str">
        <f t="shared" ref="D11:D52" si="3">VLOOKUP(F11,I$1:J$5,2,FALSE)</f>
        <v>vis</v>
      </c>
      <c r="E11" s="56">
        <f>VLOOKUP(C11,Active!C$21:E$973,3,FALSE)</f>
        <v>-3032.013564528545</v>
      </c>
      <c r="F11" s="16" t="s">
        <v>80</v>
      </c>
      <c r="G11" s="12" t="str">
        <f t="shared" ref="G11:G52" si="4">MID(I11,3,LEN(I11)-3)</f>
        <v>52014.32906</v>
      </c>
      <c r="H11" s="31">
        <f t="shared" ref="H11:H52" si="5">1*K11</f>
        <v>-2014</v>
      </c>
      <c r="I11" s="57" t="s">
        <v>82</v>
      </c>
      <c r="J11" s="58" t="s">
        <v>83</v>
      </c>
      <c r="K11" s="57">
        <v>-2014</v>
      </c>
      <c r="L11" s="57" t="s">
        <v>84</v>
      </c>
      <c r="M11" s="58" t="s">
        <v>85</v>
      </c>
      <c r="N11" s="58" t="s">
        <v>86</v>
      </c>
      <c r="O11" s="59" t="s">
        <v>87</v>
      </c>
      <c r="P11" s="60" t="s">
        <v>88</v>
      </c>
    </row>
    <row r="12" spans="1:16" ht="12.75" customHeight="1" thickBot="1">
      <c r="A12" s="31" t="str">
        <f t="shared" si="0"/>
        <v>OEJV 0074 </v>
      </c>
      <c r="B12" s="16" t="str">
        <f t="shared" si="1"/>
        <v>II</v>
      </c>
      <c r="C12" s="31">
        <f t="shared" si="2"/>
        <v>52014.448060000002</v>
      </c>
      <c r="D12" s="12" t="str">
        <f t="shared" si="3"/>
        <v>vis</v>
      </c>
      <c r="E12" s="56">
        <f>VLOOKUP(C12,Active!C$21:E$973,3,FALSE)</f>
        <v>-3031.5201129216093</v>
      </c>
      <c r="F12" s="16" t="s">
        <v>80</v>
      </c>
      <c r="G12" s="12" t="str">
        <f t="shared" si="4"/>
        <v>52014.44806</v>
      </c>
      <c r="H12" s="31">
        <f t="shared" si="5"/>
        <v>-2013.5</v>
      </c>
      <c r="I12" s="57" t="s">
        <v>89</v>
      </c>
      <c r="J12" s="58" t="s">
        <v>90</v>
      </c>
      <c r="K12" s="57">
        <v>-2013.5</v>
      </c>
      <c r="L12" s="57" t="s">
        <v>91</v>
      </c>
      <c r="M12" s="58" t="s">
        <v>85</v>
      </c>
      <c r="N12" s="58" t="s">
        <v>86</v>
      </c>
      <c r="O12" s="59" t="s">
        <v>87</v>
      </c>
      <c r="P12" s="60" t="s">
        <v>88</v>
      </c>
    </row>
    <row r="13" spans="1:16" ht="12.75" customHeight="1" thickBot="1">
      <c r="A13" s="31" t="str">
        <f t="shared" si="0"/>
        <v>OEJV 0074 </v>
      </c>
      <c r="B13" s="16" t="str">
        <f t="shared" si="1"/>
        <v>II</v>
      </c>
      <c r="C13" s="31">
        <f t="shared" si="2"/>
        <v>52027.471570000002</v>
      </c>
      <c r="D13" s="12" t="str">
        <f t="shared" si="3"/>
        <v>vis</v>
      </c>
      <c r="E13" s="56">
        <f>VLOOKUP(C13,Active!C$21:E$973,3,FALSE)</f>
        <v>-2977.516147063488</v>
      </c>
      <c r="F13" s="16" t="s">
        <v>80</v>
      </c>
      <c r="G13" s="12" t="str">
        <f t="shared" si="4"/>
        <v>52027.47157</v>
      </c>
      <c r="H13" s="31">
        <f t="shared" si="5"/>
        <v>-1959.5</v>
      </c>
      <c r="I13" s="57" t="s">
        <v>92</v>
      </c>
      <c r="J13" s="58" t="s">
        <v>93</v>
      </c>
      <c r="K13" s="57">
        <v>-1959.5</v>
      </c>
      <c r="L13" s="57" t="s">
        <v>94</v>
      </c>
      <c r="M13" s="58" t="s">
        <v>85</v>
      </c>
      <c r="N13" s="58" t="s">
        <v>86</v>
      </c>
      <c r="O13" s="59" t="s">
        <v>87</v>
      </c>
      <c r="P13" s="60" t="s">
        <v>88</v>
      </c>
    </row>
    <row r="14" spans="1:16" ht="12.75" customHeight="1" thickBot="1">
      <c r="A14" s="31" t="str">
        <f t="shared" si="0"/>
        <v>BAVM 173 </v>
      </c>
      <c r="B14" s="16" t="str">
        <f t="shared" si="1"/>
        <v>I</v>
      </c>
      <c r="C14" s="31">
        <f t="shared" si="2"/>
        <v>53117.3894</v>
      </c>
      <c r="D14" s="12" t="str">
        <f t="shared" si="3"/>
        <v>vis</v>
      </c>
      <c r="E14" s="56">
        <f>VLOOKUP(C14,Active!C$21:E$973,3,FALSE)</f>
        <v>1541.993975743756</v>
      </c>
      <c r="F14" s="16" t="s">
        <v>80</v>
      </c>
      <c r="G14" s="12" t="str">
        <f t="shared" si="4"/>
        <v>53117.3894</v>
      </c>
      <c r="H14" s="31">
        <f t="shared" si="5"/>
        <v>2560</v>
      </c>
      <c r="I14" s="57" t="s">
        <v>110</v>
      </c>
      <c r="J14" s="58" t="s">
        <v>111</v>
      </c>
      <c r="K14" s="57">
        <v>2560</v>
      </c>
      <c r="L14" s="57" t="s">
        <v>112</v>
      </c>
      <c r="M14" s="58" t="s">
        <v>98</v>
      </c>
      <c r="N14" s="58" t="s">
        <v>113</v>
      </c>
      <c r="O14" s="59" t="s">
        <v>114</v>
      </c>
      <c r="P14" s="60" t="s">
        <v>115</v>
      </c>
    </row>
    <row r="15" spans="1:16" ht="12.75" customHeight="1" thickBot="1">
      <c r="A15" s="31" t="str">
        <f t="shared" si="0"/>
        <v>BAVM 173 </v>
      </c>
      <c r="B15" s="16" t="str">
        <f t="shared" si="1"/>
        <v>II</v>
      </c>
      <c r="C15" s="31">
        <f t="shared" si="2"/>
        <v>53117.510399999999</v>
      </c>
      <c r="D15" s="12" t="str">
        <f t="shared" si="3"/>
        <v>vis</v>
      </c>
      <c r="E15" s="56">
        <f>VLOOKUP(C15,Active!C$21:E$973,3,FALSE)</f>
        <v>1542.4957206549811</v>
      </c>
      <c r="F15" s="16" t="s">
        <v>80</v>
      </c>
      <c r="G15" s="12" t="str">
        <f t="shared" si="4"/>
        <v>53117.5104</v>
      </c>
      <c r="H15" s="31">
        <f t="shared" si="5"/>
        <v>2560.5</v>
      </c>
      <c r="I15" s="57" t="s">
        <v>116</v>
      </c>
      <c r="J15" s="58" t="s">
        <v>117</v>
      </c>
      <c r="K15" s="57" t="s">
        <v>118</v>
      </c>
      <c r="L15" s="57" t="s">
        <v>119</v>
      </c>
      <c r="M15" s="58" t="s">
        <v>98</v>
      </c>
      <c r="N15" s="58" t="s">
        <v>113</v>
      </c>
      <c r="O15" s="59" t="s">
        <v>114</v>
      </c>
      <c r="P15" s="60" t="s">
        <v>115</v>
      </c>
    </row>
    <row r="16" spans="1:16" ht="12.75" customHeight="1" thickBot="1">
      <c r="A16" s="31" t="str">
        <f t="shared" si="0"/>
        <v>BAVM 173 </v>
      </c>
      <c r="B16" s="16" t="str">
        <f t="shared" si="1"/>
        <v>I</v>
      </c>
      <c r="C16" s="31">
        <f t="shared" si="2"/>
        <v>53203.482900000003</v>
      </c>
      <c r="D16" s="12" t="str">
        <f t="shared" si="3"/>
        <v>vis</v>
      </c>
      <c r="E16" s="56">
        <f>VLOOKUP(C16,Active!C$21:E$973,3,FALSE)</f>
        <v>1898.9937733871418</v>
      </c>
      <c r="F16" s="16" t="s">
        <v>80</v>
      </c>
      <c r="G16" s="12" t="str">
        <f t="shared" si="4"/>
        <v>53203.4829</v>
      </c>
      <c r="H16" s="31">
        <f t="shared" si="5"/>
        <v>2917</v>
      </c>
      <c r="I16" s="57" t="s">
        <v>128</v>
      </c>
      <c r="J16" s="58" t="s">
        <v>129</v>
      </c>
      <c r="K16" s="57" t="s">
        <v>130</v>
      </c>
      <c r="L16" s="57" t="s">
        <v>131</v>
      </c>
      <c r="M16" s="58" t="s">
        <v>98</v>
      </c>
      <c r="N16" s="58" t="s">
        <v>86</v>
      </c>
      <c r="O16" s="59" t="s">
        <v>114</v>
      </c>
      <c r="P16" s="60" t="s">
        <v>115</v>
      </c>
    </row>
    <row r="17" spans="1:16" ht="12.75" customHeight="1" thickBot="1">
      <c r="A17" s="31" t="str">
        <f t="shared" si="0"/>
        <v>IBVS 5741 </v>
      </c>
      <c r="B17" s="16" t="str">
        <f t="shared" si="1"/>
        <v>I</v>
      </c>
      <c r="C17" s="31">
        <f t="shared" si="2"/>
        <v>53463.453500000003</v>
      </c>
      <c r="D17" s="12" t="str">
        <f t="shared" si="3"/>
        <v>vis</v>
      </c>
      <c r="E17" s="56">
        <f>VLOOKUP(C17,Active!C$21:E$973,3,FALSE)</f>
        <v>2977.001423131047</v>
      </c>
      <c r="F17" s="16" t="s">
        <v>80</v>
      </c>
      <c r="G17" s="12" t="str">
        <f t="shared" si="4"/>
        <v>53463.4535</v>
      </c>
      <c r="H17" s="31">
        <f t="shared" si="5"/>
        <v>3995</v>
      </c>
      <c r="I17" s="57" t="s">
        <v>132</v>
      </c>
      <c r="J17" s="58" t="s">
        <v>133</v>
      </c>
      <c r="K17" s="57" t="s">
        <v>134</v>
      </c>
      <c r="L17" s="57" t="s">
        <v>135</v>
      </c>
      <c r="M17" s="58" t="s">
        <v>98</v>
      </c>
      <c r="N17" s="58" t="s">
        <v>99</v>
      </c>
      <c r="O17" s="59" t="s">
        <v>136</v>
      </c>
      <c r="P17" s="60" t="s">
        <v>137</v>
      </c>
    </row>
    <row r="18" spans="1:16" ht="12.75" customHeight="1" thickBot="1">
      <c r="A18" s="31" t="str">
        <f t="shared" si="0"/>
        <v>IBVS 5741 </v>
      </c>
      <c r="B18" s="16" t="str">
        <f t="shared" si="1"/>
        <v>II</v>
      </c>
      <c r="C18" s="31">
        <f t="shared" si="2"/>
        <v>53463.575100000002</v>
      </c>
      <c r="D18" s="12" t="str">
        <f t="shared" si="3"/>
        <v>vis</v>
      </c>
      <c r="E18" s="56">
        <f>VLOOKUP(C18,Active!C$21:E$973,3,FALSE)</f>
        <v>2977.5056560335647</v>
      </c>
      <c r="F18" s="16" t="s">
        <v>80</v>
      </c>
      <c r="G18" s="12" t="str">
        <f t="shared" si="4"/>
        <v>53463.5751</v>
      </c>
      <c r="H18" s="31">
        <f t="shared" si="5"/>
        <v>3995.5</v>
      </c>
      <c r="I18" s="57" t="s">
        <v>138</v>
      </c>
      <c r="J18" s="58" t="s">
        <v>139</v>
      </c>
      <c r="K18" s="57" t="s">
        <v>140</v>
      </c>
      <c r="L18" s="57" t="s">
        <v>141</v>
      </c>
      <c r="M18" s="58" t="s">
        <v>98</v>
      </c>
      <c r="N18" s="58" t="s">
        <v>99</v>
      </c>
      <c r="O18" s="59" t="s">
        <v>136</v>
      </c>
      <c r="P18" s="60" t="s">
        <v>137</v>
      </c>
    </row>
    <row r="19" spans="1:16" ht="12.75" customHeight="1" thickBot="1">
      <c r="A19" s="31" t="str">
        <f t="shared" si="0"/>
        <v>BAVM 178 </v>
      </c>
      <c r="B19" s="16" t="str">
        <f t="shared" si="1"/>
        <v>II</v>
      </c>
      <c r="C19" s="31">
        <f t="shared" si="2"/>
        <v>53813.496299999999</v>
      </c>
      <c r="D19" s="12" t="str">
        <f t="shared" si="3"/>
        <v>vis</v>
      </c>
      <c r="E19" s="56">
        <f>VLOOKUP(C19,Active!C$21:E$973,3,FALSE)</f>
        <v>4428.5071554629731</v>
      </c>
      <c r="F19" s="16" t="s">
        <v>80</v>
      </c>
      <c r="G19" s="12" t="str">
        <f t="shared" si="4"/>
        <v>53813.4963</v>
      </c>
      <c r="H19" s="31">
        <f t="shared" si="5"/>
        <v>5446.5</v>
      </c>
      <c r="I19" s="57" t="s">
        <v>142</v>
      </c>
      <c r="J19" s="58" t="s">
        <v>143</v>
      </c>
      <c r="K19" s="57" t="s">
        <v>144</v>
      </c>
      <c r="L19" s="57" t="s">
        <v>145</v>
      </c>
      <c r="M19" s="58" t="s">
        <v>85</v>
      </c>
      <c r="N19" s="58" t="s">
        <v>113</v>
      </c>
      <c r="O19" s="59" t="s">
        <v>114</v>
      </c>
      <c r="P19" s="60" t="s">
        <v>146</v>
      </c>
    </row>
    <row r="20" spans="1:16" ht="12.75" customHeight="1" thickBot="1">
      <c r="A20" s="31" t="str">
        <f t="shared" si="0"/>
        <v>BAVM 178 </v>
      </c>
      <c r="B20" s="16" t="str">
        <f t="shared" si="1"/>
        <v>I</v>
      </c>
      <c r="C20" s="31">
        <f t="shared" si="2"/>
        <v>53813.614800000003</v>
      </c>
      <c r="D20" s="12" t="str">
        <f t="shared" si="3"/>
        <v>vis</v>
      </c>
      <c r="E20" s="56">
        <f>VLOOKUP(C20,Active!C$21:E$973,3,FALSE)</f>
        <v>4428.998533743822</v>
      </c>
      <c r="F20" s="16" t="s">
        <v>80</v>
      </c>
      <c r="G20" s="12" t="str">
        <f t="shared" si="4"/>
        <v>53813.6148</v>
      </c>
      <c r="H20" s="31">
        <f t="shared" si="5"/>
        <v>5447</v>
      </c>
      <c r="I20" s="57" t="s">
        <v>147</v>
      </c>
      <c r="J20" s="58" t="s">
        <v>148</v>
      </c>
      <c r="K20" s="57" t="s">
        <v>149</v>
      </c>
      <c r="L20" s="57" t="s">
        <v>150</v>
      </c>
      <c r="M20" s="58" t="s">
        <v>85</v>
      </c>
      <c r="N20" s="58" t="s">
        <v>113</v>
      </c>
      <c r="O20" s="59" t="s">
        <v>114</v>
      </c>
      <c r="P20" s="60" t="s">
        <v>146</v>
      </c>
    </row>
    <row r="21" spans="1:16" ht="12.75" customHeight="1" thickBot="1">
      <c r="A21" s="31" t="str">
        <f t="shared" si="0"/>
        <v>BAVM 201 </v>
      </c>
      <c r="B21" s="16" t="str">
        <f t="shared" si="1"/>
        <v>I</v>
      </c>
      <c r="C21" s="31">
        <f t="shared" si="2"/>
        <v>54555.424099999997</v>
      </c>
      <c r="D21" s="12" t="str">
        <f t="shared" si="3"/>
        <v>vis</v>
      </c>
      <c r="E21" s="56">
        <f>VLOOKUP(C21,Active!C$21:E$973,3,FALSE)</f>
        <v>7505.0236690905213</v>
      </c>
      <c r="F21" s="16" t="s">
        <v>80</v>
      </c>
      <c r="G21" s="12" t="str">
        <f t="shared" si="4"/>
        <v>54555.4241</v>
      </c>
      <c r="H21" s="31">
        <f t="shared" si="5"/>
        <v>8523</v>
      </c>
      <c r="I21" s="57" t="s">
        <v>162</v>
      </c>
      <c r="J21" s="58" t="s">
        <v>163</v>
      </c>
      <c r="K21" s="57" t="s">
        <v>164</v>
      </c>
      <c r="L21" s="57" t="s">
        <v>165</v>
      </c>
      <c r="M21" s="58" t="s">
        <v>85</v>
      </c>
      <c r="N21" s="58" t="s">
        <v>113</v>
      </c>
      <c r="O21" s="59" t="s">
        <v>114</v>
      </c>
      <c r="P21" s="60" t="s">
        <v>166</v>
      </c>
    </row>
    <row r="22" spans="1:16" ht="12.75" customHeight="1" thickBot="1">
      <c r="A22" s="31" t="str">
        <f t="shared" si="0"/>
        <v>BAVM 201 </v>
      </c>
      <c r="B22" s="16" t="str">
        <f t="shared" si="1"/>
        <v>II</v>
      </c>
      <c r="C22" s="31">
        <f t="shared" si="2"/>
        <v>54555.5455</v>
      </c>
      <c r="D22" s="12" t="str">
        <f t="shared" si="3"/>
        <v>vis</v>
      </c>
      <c r="E22" s="56">
        <f>VLOOKUP(C22,Active!C$21:E$973,3,FALSE)</f>
        <v>7505.5270726626286</v>
      </c>
      <c r="F22" s="16" t="s">
        <v>80</v>
      </c>
      <c r="G22" s="12" t="str">
        <f t="shared" si="4"/>
        <v>54555.5455</v>
      </c>
      <c r="H22" s="31">
        <f t="shared" si="5"/>
        <v>8523.5</v>
      </c>
      <c r="I22" s="57" t="s">
        <v>167</v>
      </c>
      <c r="J22" s="58" t="s">
        <v>168</v>
      </c>
      <c r="K22" s="57" t="s">
        <v>169</v>
      </c>
      <c r="L22" s="57" t="s">
        <v>123</v>
      </c>
      <c r="M22" s="58" t="s">
        <v>85</v>
      </c>
      <c r="N22" s="58" t="s">
        <v>113</v>
      </c>
      <c r="O22" s="59" t="s">
        <v>114</v>
      </c>
      <c r="P22" s="60" t="s">
        <v>166</v>
      </c>
    </row>
    <row r="23" spans="1:16" ht="12.75" customHeight="1" thickBot="1">
      <c r="A23" s="31" t="str">
        <f t="shared" si="0"/>
        <v>BAVM 201 </v>
      </c>
      <c r="B23" s="16" t="str">
        <f t="shared" si="1"/>
        <v>I</v>
      </c>
      <c r="C23" s="31">
        <f t="shared" si="2"/>
        <v>54598.352899999998</v>
      </c>
      <c r="D23" s="12" t="str">
        <f t="shared" si="3"/>
        <v>vis</v>
      </c>
      <c r="E23" s="56">
        <f>VLOOKUP(C23,Active!C$21:E$973,3,FALSE)</f>
        <v>7683.0344702900711</v>
      </c>
      <c r="F23" s="16" t="s">
        <v>80</v>
      </c>
      <c r="G23" s="12" t="str">
        <f t="shared" si="4"/>
        <v>54598.3529</v>
      </c>
      <c r="H23" s="31">
        <f t="shared" si="5"/>
        <v>8701</v>
      </c>
      <c r="I23" s="57" t="s">
        <v>176</v>
      </c>
      <c r="J23" s="58" t="s">
        <v>177</v>
      </c>
      <c r="K23" s="57" t="s">
        <v>178</v>
      </c>
      <c r="L23" s="57" t="s">
        <v>179</v>
      </c>
      <c r="M23" s="58" t="s">
        <v>85</v>
      </c>
      <c r="N23" s="58" t="s">
        <v>113</v>
      </c>
      <c r="O23" s="59" t="s">
        <v>114</v>
      </c>
      <c r="P23" s="60" t="s">
        <v>166</v>
      </c>
    </row>
    <row r="24" spans="1:16" ht="12.75" customHeight="1" thickBot="1">
      <c r="A24" s="31" t="str">
        <f t="shared" si="0"/>
        <v>BAVM 201 </v>
      </c>
      <c r="B24" s="16" t="str">
        <f t="shared" si="1"/>
        <v>II</v>
      </c>
      <c r="C24" s="31">
        <f t="shared" si="2"/>
        <v>54598.472699999998</v>
      </c>
      <c r="D24" s="12" t="str">
        <f t="shared" si="3"/>
        <v>vis</v>
      </c>
      <c r="E24" s="56">
        <f>VLOOKUP(C24,Active!C$21:E$973,3,FALSE)</f>
        <v>7683.5312392187107</v>
      </c>
      <c r="F24" s="16" t="s">
        <v>80</v>
      </c>
      <c r="G24" s="12" t="str">
        <f t="shared" si="4"/>
        <v>54598.4727</v>
      </c>
      <c r="H24" s="31">
        <f t="shared" si="5"/>
        <v>8701.5</v>
      </c>
      <c r="I24" s="57" t="s">
        <v>180</v>
      </c>
      <c r="J24" s="58" t="s">
        <v>181</v>
      </c>
      <c r="K24" s="57" t="s">
        <v>182</v>
      </c>
      <c r="L24" s="57" t="s">
        <v>183</v>
      </c>
      <c r="M24" s="58" t="s">
        <v>85</v>
      </c>
      <c r="N24" s="58" t="s">
        <v>113</v>
      </c>
      <c r="O24" s="59" t="s">
        <v>114</v>
      </c>
      <c r="P24" s="60" t="s">
        <v>166</v>
      </c>
    </row>
    <row r="25" spans="1:16" ht="12.75" customHeight="1" thickBot="1">
      <c r="A25" s="31" t="str">
        <f t="shared" si="0"/>
        <v>BAVM 201 </v>
      </c>
      <c r="B25" s="16" t="str">
        <f t="shared" si="1"/>
        <v>I</v>
      </c>
      <c r="C25" s="31">
        <f t="shared" si="2"/>
        <v>54598.587099999997</v>
      </c>
      <c r="D25" s="12" t="str">
        <f t="shared" si="3"/>
        <v>vis</v>
      </c>
      <c r="E25" s="56">
        <f>VLOOKUP(C25,Active!C$21:E$973,3,FALSE)</f>
        <v>7684.0056162256842</v>
      </c>
      <c r="F25" s="16" t="s">
        <v>80</v>
      </c>
      <c r="G25" s="12" t="str">
        <f t="shared" si="4"/>
        <v>54598.5871</v>
      </c>
      <c r="H25" s="31">
        <f t="shared" si="5"/>
        <v>8702</v>
      </c>
      <c r="I25" s="57" t="s">
        <v>184</v>
      </c>
      <c r="J25" s="58" t="s">
        <v>185</v>
      </c>
      <c r="K25" s="57" t="s">
        <v>186</v>
      </c>
      <c r="L25" s="57" t="s">
        <v>187</v>
      </c>
      <c r="M25" s="58" t="s">
        <v>85</v>
      </c>
      <c r="N25" s="58" t="s">
        <v>113</v>
      </c>
      <c r="O25" s="59" t="s">
        <v>114</v>
      </c>
      <c r="P25" s="60" t="s">
        <v>166</v>
      </c>
    </row>
    <row r="26" spans="1:16" ht="12.75" customHeight="1" thickBot="1">
      <c r="A26" s="31" t="str">
        <f t="shared" si="0"/>
        <v>IBVS 5837 </v>
      </c>
      <c r="B26" s="16" t="str">
        <f t="shared" si="1"/>
        <v>II</v>
      </c>
      <c r="C26" s="31">
        <f t="shared" si="2"/>
        <v>54632.716699999997</v>
      </c>
      <c r="D26" s="12" t="str">
        <f t="shared" si="3"/>
        <v>vis</v>
      </c>
      <c r="E26" s="56">
        <f>VLOOKUP(C26,Active!C$21:E$973,3,FALSE)</f>
        <v>7825.5291957485215</v>
      </c>
      <c r="F26" s="16" t="s">
        <v>80</v>
      </c>
      <c r="G26" s="12" t="str">
        <f t="shared" si="4"/>
        <v>54632.7167</v>
      </c>
      <c r="H26" s="31">
        <f t="shared" si="5"/>
        <v>8843.5</v>
      </c>
      <c r="I26" s="57" t="s">
        <v>188</v>
      </c>
      <c r="J26" s="58" t="s">
        <v>189</v>
      </c>
      <c r="K26" s="57" t="s">
        <v>190</v>
      </c>
      <c r="L26" s="57" t="s">
        <v>191</v>
      </c>
      <c r="M26" s="58" t="s">
        <v>85</v>
      </c>
      <c r="N26" s="58" t="s">
        <v>80</v>
      </c>
      <c r="O26" s="59" t="s">
        <v>192</v>
      </c>
      <c r="P26" s="60" t="s">
        <v>193</v>
      </c>
    </row>
    <row r="27" spans="1:16" ht="12.75" customHeight="1" thickBot="1">
      <c r="A27" s="31" t="str">
        <f t="shared" si="0"/>
        <v>IBVS 5929 </v>
      </c>
      <c r="B27" s="16" t="str">
        <f t="shared" si="1"/>
        <v>II</v>
      </c>
      <c r="C27" s="31">
        <f t="shared" si="2"/>
        <v>54901.849199999997</v>
      </c>
      <c r="D27" s="12" t="str">
        <f t="shared" si="3"/>
        <v>vis</v>
      </c>
      <c r="E27" s="56">
        <f>VLOOKUP(C27,Active!C$21:E$973,3,FALSE)</f>
        <v>8941.5280579071677</v>
      </c>
      <c r="F27" s="16" t="s">
        <v>80</v>
      </c>
      <c r="G27" s="12" t="str">
        <f t="shared" si="4"/>
        <v>54901.8492</v>
      </c>
      <c r="H27" s="31">
        <f t="shared" si="5"/>
        <v>9959.5</v>
      </c>
      <c r="I27" s="57" t="s">
        <v>194</v>
      </c>
      <c r="J27" s="58" t="s">
        <v>195</v>
      </c>
      <c r="K27" s="57" t="s">
        <v>196</v>
      </c>
      <c r="L27" s="57" t="s">
        <v>197</v>
      </c>
      <c r="M27" s="58" t="s">
        <v>85</v>
      </c>
      <c r="N27" s="58" t="s">
        <v>155</v>
      </c>
      <c r="O27" s="59" t="s">
        <v>198</v>
      </c>
      <c r="P27" s="60" t="s">
        <v>199</v>
      </c>
    </row>
    <row r="28" spans="1:16" ht="12.75" customHeight="1" thickBot="1">
      <c r="A28" s="31" t="str">
        <f t="shared" si="0"/>
        <v>IBVS 5929 </v>
      </c>
      <c r="B28" s="16" t="str">
        <f t="shared" si="1"/>
        <v>I</v>
      </c>
      <c r="C28" s="31">
        <f t="shared" si="2"/>
        <v>54912.824200000003</v>
      </c>
      <c r="D28" s="12" t="str">
        <f t="shared" si="3"/>
        <v>vis</v>
      </c>
      <c r="E28" s="56">
        <f>VLOOKUP(C28,Active!C$21:E$973,3,FALSE)</f>
        <v>8987.0375653512619</v>
      </c>
      <c r="F28" s="16" t="s">
        <v>80</v>
      </c>
      <c r="G28" s="12" t="str">
        <f t="shared" si="4"/>
        <v>54912.8242</v>
      </c>
      <c r="H28" s="31">
        <f t="shared" si="5"/>
        <v>10005</v>
      </c>
      <c r="I28" s="57" t="s">
        <v>200</v>
      </c>
      <c r="J28" s="58" t="s">
        <v>201</v>
      </c>
      <c r="K28" s="57" t="s">
        <v>202</v>
      </c>
      <c r="L28" s="57" t="s">
        <v>203</v>
      </c>
      <c r="M28" s="58" t="s">
        <v>85</v>
      </c>
      <c r="N28" s="58" t="s">
        <v>155</v>
      </c>
      <c r="O28" s="59" t="s">
        <v>198</v>
      </c>
      <c r="P28" s="60" t="s">
        <v>199</v>
      </c>
    </row>
    <row r="29" spans="1:16" ht="12.75" customHeight="1" thickBot="1">
      <c r="A29" s="31" t="str">
        <f t="shared" si="0"/>
        <v>IBVS 5894 </v>
      </c>
      <c r="B29" s="16" t="str">
        <f t="shared" si="1"/>
        <v>I</v>
      </c>
      <c r="C29" s="31">
        <f t="shared" si="2"/>
        <v>54957.6806</v>
      </c>
      <c r="D29" s="12" t="str">
        <f t="shared" si="3"/>
        <v>vis</v>
      </c>
      <c r="E29" s="56">
        <f>VLOOKUP(C29,Active!C$21:E$973,3,FALSE)</f>
        <v>9173.0414532523137</v>
      </c>
      <c r="F29" s="16" t="s">
        <v>80</v>
      </c>
      <c r="G29" s="12" t="str">
        <f t="shared" si="4"/>
        <v>54957.6806</v>
      </c>
      <c r="H29" s="31">
        <f t="shared" si="5"/>
        <v>10191</v>
      </c>
      <c r="I29" s="57" t="s">
        <v>209</v>
      </c>
      <c r="J29" s="58" t="s">
        <v>210</v>
      </c>
      <c r="K29" s="57" t="s">
        <v>211</v>
      </c>
      <c r="L29" s="57" t="s">
        <v>212</v>
      </c>
      <c r="M29" s="58" t="s">
        <v>85</v>
      </c>
      <c r="N29" s="58" t="s">
        <v>80</v>
      </c>
      <c r="O29" s="59" t="s">
        <v>192</v>
      </c>
      <c r="P29" s="60" t="s">
        <v>213</v>
      </c>
    </row>
    <row r="30" spans="1:16" ht="12.75" customHeight="1" thickBot="1">
      <c r="A30" s="31" t="str">
        <f t="shared" si="0"/>
        <v>BAVM 214 </v>
      </c>
      <c r="B30" s="16" t="str">
        <f t="shared" si="1"/>
        <v>II</v>
      </c>
      <c r="C30" s="31">
        <f t="shared" si="2"/>
        <v>55310.377</v>
      </c>
      <c r="D30" s="12" t="str">
        <f t="shared" si="3"/>
        <v>vis</v>
      </c>
      <c r="E30" s="56">
        <f>VLOOKUP(C30,Active!C$21:E$973,3,FALSE)</f>
        <v>10635.550741753152</v>
      </c>
      <c r="F30" s="16" t="s">
        <v>80</v>
      </c>
      <c r="G30" s="12" t="str">
        <f t="shared" si="4"/>
        <v>55310.3770</v>
      </c>
      <c r="H30" s="31">
        <f t="shared" si="5"/>
        <v>11653.5</v>
      </c>
      <c r="I30" s="57" t="s">
        <v>214</v>
      </c>
      <c r="J30" s="58" t="s">
        <v>215</v>
      </c>
      <c r="K30" s="57" t="s">
        <v>216</v>
      </c>
      <c r="L30" s="57" t="s">
        <v>217</v>
      </c>
      <c r="M30" s="58" t="s">
        <v>85</v>
      </c>
      <c r="N30" s="58" t="s">
        <v>113</v>
      </c>
      <c r="O30" s="59" t="s">
        <v>114</v>
      </c>
      <c r="P30" s="60" t="s">
        <v>218</v>
      </c>
    </row>
    <row r="31" spans="1:16" ht="12.75" customHeight="1" thickBot="1">
      <c r="A31" s="31" t="str">
        <f t="shared" si="0"/>
        <v>BAVM 214 </v>
      </c>
      <c r="B31" s="16" t="str">
        <f t="shared" si="1"/>
        <v>I</v>
      </c>
      <c r="C31" s="31">
        <f t="shared" si="2"/>
        <v>55310.499000000003</v>
      </c>
      <c r="D31" s="12" t="str">
        <f t="shared" si="3"/>
        <v>vis</v>
      </c>
      <c r="E31" s="56">
        <f>VLOOKUP(C31,Active!C$21:E$973,3,FALSE)</f>
        <v>10636.056633316552</v>
      </c>
      <c r="F31" s="16" t="s">
        <v>80</v>
      </c>
      <c r="G31" s="12" t="str">
        <f t="shared" si="4"/>
        <v>55310.4990</v>
      </c>
      <c r="H31" s="31">
        <f t="shared" si="5"/>
        <v>11654</v>
      </c>
      <c r="I31" s="57" t="s">
        <v>219</v>
      </c>
      <c r="J31" s="58" t="s">
        <v>220</v>
      </c>
      <c r="K31" s="57" t="s">
        <v>221</v>
      </c>
      <c r="L31" s="57" t="s">
        <v>222</v>
      </c>
      <c r="M31" s="58" t="s">
        <v>85</v>
      </c>
      <c r="N31" s="58" t="s">
        <v>113</v>
      </c>
      <c r="O31" s="59" t="s">
        <v>114</v>
      </c>
      <c r="P31" s="60" t="s">
        <v>218</v>
      </c>
    </row>
    <row r="32" spans="1:16" ht="12.75" customHeight="1" thickBot="1">
      <c r="A32" s="31" t="str">
        <f t="shared" si="0"/>
        <v>IBVS 5992 </v>
      </c>
      <c r="B32" s="16" t="str">
        <f t="shared" si="1"/>
        <v>II</v>
      </c>
      <c r="C32" s="31">
        <f t="shared" si="2"/>
        <v>55631.843699999998</v>
      </c>
      <c r="D32" s="12" t="str">
        <f t="shared" si="3"/>
        <v>vis</v>
      </c>
      <c r="E32" s="56">
        <f>VLOOKUP(C32,Active!C$21:E$973,3,FALSE)</f>
        <v>11968.561327326772</v>
      </c>
      <c r="F32" s="16" t="s">
        <v>80</v>
      </c>
      <c r="G32" s="12" t="str">
        <f t="shared" si="4"/>
        <v>55631.8437</v>
      </c>
      <c r="H32" s="31">
        <f t="shared" si="5"/>
        <v>12986.5</v>
      </c>
      <c r="I32" s="57" t="s">
        <v>223</v>
      </c>
      <c r="J32" s="58" t="s">
        <v>224</v>
      </c>
      <c r="K32" s="57" t="s">
        <v>225</v>
      </c>
      <c r="L32" s="57" t="s">
        <v>222</v>
      </c>
      <c r="M32" s="58" t="s">
        <v>85</v>
      </c>
      <c r="N32" s="58" t="s">
        <v>80</v>
      </c>
      <c r="O32" s="59" t="s">
        <v>192</v>
      </c>
      <c r="P32" s="60" t="s">
        <v>226</v>
      </c>
    </row>
    <row r="33" spans="1:16" ht="12.75" customHeight="1" thickBot="1">
      <c r="A33" s="31" t="str">
        <f t="shared" si="0"/>
        <v>IBVS 5992 </v>
      </c>
      <c r="B33" s="16" t="str">
        <f t="shared" si="1"/>
        <v>I</v>
      </c>
      <c r="C33" s="31">
        <f t="shared" si="2"/>
        <v>55631.964800000002</v>
      </c>
      <c r="D33" s="12" t="str">
        <f t="shared" si="3"/>
        <v>vis</v>
      </c>
      <c r="E33" s="56">
        <f>VLOOKUP(C33,Active!C$21:E$973,3,FALSE)</f>
        <v>11969.063486903233</v>
      </c>
      <c r="F33" s="16" t="s">
        <v>80</v>
      </c>
      <c r="G33" s="12" t="str">
        <f t="shared" si="4"/>
        <v>55631.9648</v>
      </c>
      <c r="H33" s="31">
        <f t="shared" si="5"/>
        <v>12987</v>
      </c>
      <c r="I33" s="57" t="s">
        <v>227</v>
      </c>
      <c r="J33" s="58" t="s">
        <v>228</v>
      </c>
      <c r="K33" s="57" t="s">
        <v>229</v>
      </c>
      <c r="L33" s="57" t="s">
        <v>230</v>
      </c>
      <c r="M33" s="58" t="s">
        <v>85</v>
      </c>
      <c r="N33" s="58" t="s">
        <v>80</v>
      </c>
      <c r="O33" s="59" t="s">
        <v>192</v>
      </c>
      <c r="P33" s="60" t="s">
        <v>226</v>
      </c>
    </row>
    <row r="34" spans="1:16" ht="12.75" customHeight="1" thickBot="1">
      <c r="A34" s="31" t="str">
        <f t="shared" si="0"/>
        <v>OEJV 0147 </v>
      </c>
      <c r="B34" s="16" t="str">
        <f t="shared" si="1"/>
        <v>I</v>
      </c>
      <c r="C34" s="31">
        <f t="shared" si="2"/>
        <v>55636.785000000003</v>
      </c>
      <c r="D34" s="12" t="str">
        <f t="shared" si="3"/>
        <v>vis</v>
      </c>
      <c r="E34" s="56">
        <f>VLOOKUP(C34,Active!C$21:E$973,3,FALSE)</f>
        <v>11989.051179639633</v>
      </c>
      <c r="F34" s="16" t="s">
        <v>80</v>
      </c>
      <c r="G34" s="12" t="str">
        <f t="shared" si="4"/>
        <v>55636.785</v>
      </c>
      <c r="H34" s="31">
        <f t="shared" si="5"/>
        <v>13007</v>
      </c>
      <c r="I34" s="57" t="s">
        <v>231</v>
      </c>
      <c r="J34" s="58" t="s">
        <v>232</v>
      </c>
      <c r="K34" s="57" t="s">
        <v>233</v>
      </c>
      <c r="L34" s="57" t="s">
        <v>234</v>
      </c>
      <c r="M34" s="58" t="s">
        <v>85</v>
      </c>
      <c r="N34" s="58" t="s">
        <v>86</v>
      </c>
      <c r="O34" s="59" t="s">
        <v>235</v>
      </c>
      <c r="P34" s="60" t="s">
        <v>236</v>
      </c>
    </row>
    <row r="35" spans="1:16" ht="12.75" customHeight="1" thickBot="1">
      <c r="A35" s="31" t="str">
        <f t="shared" si="0"/>
        <v>BAVM 220 </v>
      </c>
      <c r="B35" s="16" t="str">
        <f t="shared" si="1"/>
        <v>I</v>
      </c>
      <c r="C35" s="31">
        <f t="shared" si="2"/>
        <v>55686.468500000003</v>
      </c>
      <c r="D35" s="12" t="str">
        <f t="shared" si="3"/>
        <v>vis</v>
      </c>
      <c r="E35" s="56">
        <f>VLOOKUP(C35,Active!C$21:E$973,3,FALSE)</f>
        <v>12195.071372176983</v>
      </c>
      <c r="F35" s="16" t="s">
        <v>80</v>
      </c>
      <c r="G35" s="12" t="str">
        <f t="shared" si="4"/>
        <v>55686.4685</v>
      </c>
      <c r="H35" s="31">
        <f t="shared" si="5"/>
        <v>13213</v>
      </c>
      <c r="I35" s="57" t="s">
        <v>237</v>
      </c>
      <c r="J35" s="58" t="s">
        <v>238</v>
      </c>
      <c r="K35" s="57" t="s">
        <v>239</v>
      </c>
      <c r="L35" s="57" t="s">
        <v>240</v>
      </c>
      <c r="M35" s="58" t="s">
        <v>85</v>
      </c>
      <c r="N35" s="58" t="s">
        <v>113</v>
      </c>
      <c r="O35" s="59" t="s">
        <v>114</v>
      </c>
      <c r="P35" s="60" t="s">
        <v>241</v>
      </c>
    </row>
    <row r="36" spans="1:16" ht="12.75" customHeight="1" thickBot="1">
      <c r="A36" s="31" t="str">
        <f t="shared" si="0"/>
        <v>BAVM 220 </v>
      </c>
      <c r="B36" s="16" t="str">
        <f t="shared" si="1"/>
        <v>II</v>
      </c>
      <c r="C36" s="31">
        <f t="shared" si="2"/>
        <v>55686.587699999996</v>
      </c>
      <c r="D36" s="12" t="str">
        <f t="shared" si="3"/>
        <v>vis</v>
      </c>
      <c r="E36" s="56">
        <f>VLOOKUP(C36,Active!C$21:E$973,3,FALSE)</f>
        <v>12195.565653114299</v>
      </c>
      <c r="F36" s="16" t="s">
        <v>80</v>
      </c>
      <c r="G36" s="12" t="str">
        <f t="shared" si="4"/>
        <v>55686.5877</v>
      </c>
      <c r="H36" s="31">
        <f t="shared" si="5"/>
        <v>13213.5</v>
      </c>
      <c r="I36" s="57" t="s">
        <v>242</v>
      </c>
      <c r="J36" s="58" t="s">
        <v>243</v>
      </c>
      <c r="K36" s="57" t="s">
        <v>244</v>
      </c>
      <c r="L36" s="57" t="s">
        <v>245</v>
      </c>
      <c r="M36" s="58" t="s">
        <v>85</v>
      </c>
      <c r="N36" s="58" t="s">
        <v>113</v>
      </c>
      <c r="O36" s="59" t="s">
        <v>114</v>
      </c>
      <c r="P36" s="60" t="s">
        <v>241</v>
      </c>
    </row>
    <row r="37" spans="1:16" ht="12.75" customHeight="1" thickBot="1">
      <c r="A37" s="31" t="str">
        <f t="shared" si="0"/>
        <v>IBVS 5992 </v>
      </c>
      <c r="B37" s="16" t="str">
        <f t="shared" si="1"/>
        <v>II</v>
      </c>
      <c r="C37" s="31">
        <f t="shared" si="2"/>
        <v>55687.7932</v>
      </c>
      <c r="D37" s="12" t="str">
        <f t="shared" si="3"/>
        <v>vis</v>
      </c>
      <c r="E37" s="56">
        <f>VLOOKUP(C37,Active!C$21:E$973,3,FALSE)</f>
        <v>12200.564442291885</v>
      </c>
      <c r="F37" s="16" t="s">
        <v>80</v>
      </c>
      <c r="G37" s="12" t="str">
        <f t="shared" si="4"/>
        <v>55687.7932</v>
      </c>
      <c r="H37" s="31">
        <f t="shared" si="5"/>
        <v>13218.5</v>
      </c>
      <c r="I37" s="57" t="s">
        <v>246</v>
      </c>
      <c r="J37" s="58" t="s">
        <v>247</v>
      </c>
      <c r="K37" s="57" t="s">
        <v>248</v>
      </c>
      <c r="L37" s="57" t="s">
        <v>230</v>
      </c>
      <c r="M37" s="58" t="s">
        <v>85</v>
      </c>
      <c r="N37" s="58" t="s">
        <v>80</v>
      </c>
      <c r="O37" s="59" t="s">
        <v>192</v>
      </c>
      <c r="P37" s="60" t="s">
        <v>226</v>
      </c>
    </row>
    <row r="38" spans="1:16" ht="12.75" customHeight="1" thickBot="1">
      <c r="A38" s="31" t="str">
        <f t="shared" si="0"/>
        <v>IBVS 6029 </v>
      </c>
      <c r="B38" s="16" t="str">
        <f t="shared" si="1"/>
        <v>II</v>
      </c>
      <c r="C38" s="31">
        <f t="shared" si="2"/>
        <v>55991.897599999997</v>
      </c>
      <c r="D38" s="12" t="str">
        <f t="shared" si="3"/>
        <v>vis</v>
      </c>
      <c r="E38" s="56">
        <f>VLOOKUP(C38,Active!C$21:E$973,3,FALSE)</f>
        <v>13461.579609086806</v>
      </c>
      <c r="F38" s="16" t="s">
        <v>80</v>
      </c>
      <c r="G38" s="12" t="str">
        <f t="shared" si="4"/>
        <v>55991.8976</v>
      </c>
      <c r="H38" s="31">
        <f t="shared" si="5"/>
        <v>14479.5</v>
      </c>
      <c r="I38" s="57" t="s">
        <v>249</v>
      </c>
      <c r="J38" s="58" t="s">
        <v>250</v>
      </c>
      <c r="K38" s="57" t="s">
        <v>251</v>
      </c>
      <c r="L38" s="57" t="s">
        <v>252</v>
      </c>
      <c r="M38" s="58" t="s">
        <v>85</v>
      </c>
      <c r="N38" s="58" t="s">
        <v>80</v>
      </c>
      <c r="O38" s="59" t="s">
        <v>192</v>
      </c>
      <c r="P38" s="60" t="s">
        <v>253</v>
      </c>
    </row>
    <row r="39" spans="1:16" ht="12.75" customHeight="1" thickBot="1">
      <c r="A39" s="31" t="str">
        <f t="shared" si="0"/>
        <v>IBVS 6029 </v>
      </c>
      <c r="B39" s="16" t="str">
        <f t="shared" si="1"/>
        <v>II</v>
      </c>
      <c r="C39" s="31">
        <f t="shared" si="2"/>
        <v>56051.702899999997</v>
      </c>
      <c r="D39" s="12" t="str">
        <f t="shared" si="3"/>
        <v>vis</v>
      </c>
      <c r="E39" s="56">
        <f>VLOOKUP(C39,Active!C$21:E$973,3,FALSE)</f>
        <v>13709.571385446245</v>
      </c>
      <c r="F39" s="16" t="s">
        <v>80</v>
      </c>
      <c r="G39" s="12" t="str">
        <f t="shared" si="4"/>
        <v>56051.7029</v>
      </c>
      <c r="H39" s="31">
        <f t="shared" si="5"/>
        <v>14727.5</v>
      </c>
      <c r="I39" s="57" t="s">
        <v>254</v>
      </c>
      <c r="J39" s="58" t="s">
        <v>255</v>
      </c>
      <c r="K39" s="57" t="s">
        <v>256</v>
      </c>
      <c r="L39" s="57" t="s">
        <v>245</v>
      </c>
      <c r="M39" s="58" t="s">
        <v>85</v>
      </c>
      <c r="N39" s="58" t="s">
        <v>80</v>
      </c>
      <c r="O39" s="59" t="s">
        <v>192</v>
      </c>
      <c r="P39" s="60" t="s">
        <v>253</v>
      </c>
    </row>
    <row r="40" spans="1:16" ht="12.75" customHeight="1" thickBot="1">
      <c r="A40" s="31" t="str">
        <f t="shared" si="0"/>
        <v>BAVM 232 </v>
      </c>
      <c r="B40" s="16" t="str">
        <f t="shared" si="1"/>
        <v>II</v>
      </c>
      <c r="C40" s="31">
        <f t="shared" si="2"/>
        <v>56356.530700000003</v>
      </c>
      <c r="D40" s="12" t="str">
        <f t="shared" si="3"/>
        <v>vis</v>
      </c>
      <c r="E40" s="56">
        <f>VLOOKUP(C40,Active!C$21:E$973,3,FALSE)</f>
        <v>14973.586240412966</v>
      </c>
      <c r="F40" s="16" t="s">
        <v>80</v>
      </c>
      <c r="G40" s="12" t="str">
        <f t="shared" si="4"/>
        <v>56356.5307</v>
      </c>
      <c r="H40" s="31">
        <f t="shared" si="5"/>
        <v>15991.5</v>
      </c>
      <c r="I40" s="57" t="s">
        <v>257</v>
      </c>
      <c r="J40" s="58" t="s">
        <v>258</v>
      </c>
      <c r="K40" s="57" t="s">
        <v>259</v>
      </c>
      <c r="L40" s="57" t="s">
        <v>260</v>
      </c>
      <c r="M40" s="58" t="s">
        <v>85</v>
      </c>
      <c r="N40" s="58" t="s">
        <v>80</v>
      </c>
      <c r="O40" s="59" t="s">
        <v>261</v>
      </c>
      <c r="P40" s="60" t="s">
        <v>262</v>
      </c>
    </row>
    <row r="41" spans="1:16" ht="12.75" customHeight="1" thickBot="1">
      <c r="A41" s="31" t="str">
        <f t="shared" si="0"/>
        <v>BAVM 232 </v>
      </c>
      <c r="B41" s="16" t="str">
        <f t="shared" si="1"/>
        <v>I</v>
      </c>
      <c r="C41" s="31">
        <f t="shared" si="2"/>
        <v>56356.652000000002</v>
      </c>
      <c r="D41" s="12" t="str">
        <f t="shared" si="3"/>
        <v>vis</v>
      </c>
      <c r="E41" s="56">
        <f>VLOOKUP(C41,Active!C$21:E$973,3,FALSE)</f>
        <v>14974.089229319838</v>
      </c>
      <c r="F41" s="16" t="s">
        <v>80</v>
      </c>
      <c r="G41" s="12" t="str">
        <f t="shared" si="4"/>
        <v>56356.6520</v>
      </c>
      <c r="H41" s="31">
        <f t="shared" si="5"/>
        <v>15992</v>
      </c>
      <c r="I41" s="57" t="s">
        <v>263</v>
      </c>
      <c r="J41" s="58" t="s">
        <v>264</v>
      </c>
      <c r="K41" s="57" t="s">
        <v>265</v>
      </c>
      <c r="L41" s="57" t="s">
        <v>266</v>
      </c>
      <c r="M41" s="58" t="s">
        <v>85</v>
      </c>
      <c r="N41" s="58" t="s">
        <v>80</v>
      </c>
      <c r="O41" s="59" t="s">
        <v>261</v>
      </c>
      <c r="P41" s="60" t="s">
        <v>262</v>
      </c>
    </row>
    <row r="42" spans="1:16" ht="12.75" customHeight="1" thickBot="1">
      <c r="A42" s="31" t="str">
        <f t="shared" si="0"/>
        <v>BAVM 239 </v>
      </c>
      <c r="B42" s="16" t="str">
        <f t="shared" si="1"/>
        <v>I</v>
      </c>
      <c r="C42" s="31">
        <f t="shared" si="2"/>
        <v>56729.480199999998</v>
      </c>
      <c r="D42" s="12" t="str">
        <f t="shared" si="3"/>
        <v>vis</v>
      </c>
      <c r="E42" s="56">
        <f>VLOOKUP(C42,Active!C$21:E$973,3,FALSE)</f>
        <v>16520.078089753461</v>
      </c>
      <c r="F42" s="16" t="s">
        <v>80</v>
      </c>
      <c r="G42" s="12" t="str">
        <f t="shared" si="4"/>
        <v>56729.4802</v>
      </c>
      <c r="H42" s="31">
        <f t="shared" si="5"/>
        <v>17538</v>
      </c>
      <c r="I42" s="57" t="s">
        <v>267</v>
      </c>
      <c r="J42" s="58" t="s">
        <v>268</v>
      </c>
      <c r="K42" s="57" t="s">
        <v>269</v>
      </c>
      <c r="L42" s="57" t="s">
        <v>270</v>
      </c>
      <c r="M42" s="58" t="s">
        <v>85</v>
      </c>
      <c r="N42" s="58" t="s">
        <v>86</v>
      </c>
      <c r="O42" s="59" t="s">
        <v>271</v>
      </c>
      <c r="P42" s="60" t="s">
        <v>272</v>
      </c>
    </row>
    <row r="43" spans="1:16" ht="12.75" customHeight="1" thickBot="1">
      <c r="A43" s="31" t="str">
        <f t="shared" si="0"/>
        <v>IBVS 5583 </v>
      </c>
      <c r="B43" s="16" t="str">
        <f t="shared" si="1"/>
        <v>II</v>
      </c>
      <c r="C43" s="31">
        <f t="shared" si="2"/>
        <v>52745.404900000001</v>
      </c>
      <c r="D43" s="12" t="str">
        <f t="shared" si="3"/>
        <v>vis</v>
      </c>
      <c r="E43" s="56">
        <f>VLOOKUP(C43,Active!C$21:E$973,3,FALSE)</f>
        <v>-0.49635426340382949</v>
      </c>
      <c r="F43" s="16" t="s">
        <v>80</v>
      </c>
      <c r="G43" s="12" t="str">
        <f t="shared" si="4"/>
        <v>52745.4049</v>
      </c>
      <c r="H43" s="31">
        <f t="shared" si="5"/>
        <v>1017.5</v>
      </c>
      <c r="I43" s="57" t="s">
        <v>95</v>
      </c>
      <c r="J43" s="58" t="s">
        <v>96</v>
      </c>
      <c r="K43" s="57">
        <v>1017.5</v>
      </c>
      <c r="L43" s="57" t="s">
        <v>97</v>
      </c>
      <c r="M43" s="58" t="s">
        <v>98</v>
      </c>
      <c r="N43" s="58" t="s">
        <v>99</v>
      </c>
      <c r="O43" s="59" t="s">
        <v>100</v>
      </c>
      <c r="P43" s="60" t="s">
        <v>101</v>
      </c>
    </row>
    <row r="44" spans="1:16" ht="12.75" customHeight="1" thickBot="1">
      <c r="A44" s="31" t="str">
        <f t="shared" si="0"/>
        <v>IBVS 5583 </v>
      </c>
      <c r="B44" s="16" t="str">
        <f t="shared" si="1"/>
        <v>I</v>
      </c>
      <c r="C44" s="31">
        <f t="shared" si="2"/>
        <v>52745.524899999997</v>
      </c>
      <c r="D44" s="12" t="str">
        <f t="shared" si="3"/>
        <v>vis</v>
      </c>
      <c r="E44" s="56">
        <f>VLOOKUP(C44,Active!C$21:E$973,3,FALSE)</f>
        <v>1.243995646418786E-3</v>
      </c>
      <c r="F44" s="16" t="s">
        <v>80</v>
      </c>
      <c r="G44" s="12" t="str">
        <f t="shared" si="4"/>
        <v>52745.5249</v>
      </c>
      <c r="H44" s="31">
        <f t="shared" si="5"/>
        <v>1018</v>
      </c>
      <c r="I44" s="57" t="s">
        <v>102</v>
      </c>
      <c r="J44" s="58" t="s">
        <v>103</v>
      </c>
      <c r="K44" s="57">
        <v>1018</v>
      </c>
      <c r="L44" s="57" t="s">
        <v>104</v>
      </c>
      <c r="M44" s="58" t="s">
        <v>98</v>
      </c>
      <c r="N44" s="58" t="s">
        <v>99</v>
      </c>
      <c r="O44" s="59" t="s">
        <v>100</v>
      </c>
      <c r="P44" s="60" t="s">
        <v>101</v>
      </c>
    </row>
    <row r="45" spans="1:16" ht="12.75" customHeight="1" thickBot="1">
      <c r="A45" s="31" t="str">
        <f t="shared" si="0"/>
        <v>IBVS 5583 </v>
      </c>
      <c r="B45" s="16" t="str">
        <f t="shared" si="1"/>
        <v>II</v>
      </c>
      <c r="C45" s="31">
        <f t="shared" si="2"/>
        <v>52767.349800000004</v>
      </c>
      <c r="D45" s="12" t="str">
        <f t="shared" si="3"/>
        <v>vis</v>
      </c>
      <c r="E45" s="56">
        <f>VLOOKUP(C45,Active!C$21:E$973,3,FALSE)</f>
        <v>90.501512698734899</v>
      </c>
      <c r="F45" s="16" t="s">
        <v>80</v>
      </c>
      <c r="G45" s="12" t="str">
        <f t="shared" si="4"/>
        <v>52767.3498</v>
      </c>
      <c r="H45" s="31">
        <f t="shared" si="5"/>
        <v>1108.5</v>
      </c>
      <c r="I45" s="57" t="s">
        <v>105</v>
      </c>
      <c r="J45" s="58" t="s">
        <v>106</v>
      </c>
      <c r="K45" s="57">
        <v>1108.5</v>
      </c>
      <c r="L45" s="57" t="s">
        <v>104</v>
      </c>
      <c r="M45" s="58" t="s">
        <v>98</v>
      </c>
      <c r="N45" s="58" t="s">
        <v>99</v>
      </c>
      <c r="O45" s="59" t="s">
        <v>100</v>
      </c>
      <c r="P45" s="60" t="s">
        <v>101</v>
      </c>
    </row>
    <row r="46" spans="1:16" ht="12.75" customHeight="1" thickBot="1">
      <c r="A46" s="31" t="str">
        <f t="shared" si="0"/>
        <v>IBVS 5583 </v>
      </c>
      <c r="B46" s="16" t="str">
        <f t="shared" si="1"/>
        <v>I</v>
      </c>
      <c r="C46" s="31">
        <f t="shared" si="2"/>
        <v>52767.4709</v>
      </c>
      <c r="D46" s="12" t="str">
        <f t="shared" si="3"/>
        <v>vis</v>
      </c>
      <c r="E46" s="56">
        <f>VLOOKUP(C46,Active!C$21:E$973,3,FALSE)</f>
        <v>91.0036722751654</v>
      </c>
      <c r="F46" s="16" t="s">
        <v>80</v>
      </c>
      <c r="G46" s="12" t="str">
        <f t="shared" si="4"/>
        <v>52767.4709</v>
      </c>
      <c r="H46" s="31">
        <f t="shared" si="5"/>
        <v>1109</v>
      </c>
      <c r="I46" s="57" t="s">
        <v>107</v>
      </c>
      <c r="J46" s="58" t="s">
        <v>108</v>
      </c>
      <c r="K46" s="57">
        <v>1109</v>
      </c>
      <c r="L46" s="57" t="s">
        <v>109</v>
      </c>
      <c r="M46" s="58" t="s">
        <v>98</v>
      </c>
      <c r="N46" s="58" t="s">
        <v>99</v>
      </c>
      <c r="O46" s="59" t="s">
        <v>100</v>
      </c>
      <c r="P46" s="60" t="s">
        <v>101</v>
      </c>
    </row>
    <row r="47" spans="1:16" ht="12.75" customHeight="1" thickBot="1">
      <c r="A47" s="31" t="str">
        <f t="shared" si="0"/>
        <v>IBVS 5583 </v>
      </c>
      <c r="B47" s="16" t="str">
        <f t="shared" si="1"/>
        <v>II</v>
      </c>
      <c r="C47" s="31">
        <f t="shared" si="2"/>
        <v>53156.339200000002</v>
      </c>
      <c r="D47" s="12" t="str">
        <f t="shared" si="3"/>
        <v>vis</v>
      </c>
      <c r="E47" s="56">
        <f>VLOOKUP(C47,Active!C$21:E$973,3,FALSE)</f>
        <v>1703.5052480029938</v>
      </c>
      <c r="F47" s="16" t="s">
        <v>80</v>
      </c>
      <c r="G47" s="12" t="str">
        <f t="shared" si="4"/>
        <v>53156.3392</v>
      </c>
      <c r="H47" s="31">
        <f t="shared" si="5"/>
        <v>2721.5</v>
      </c>
      <c r="I47" s="57" t="s">
        <v>120</v>
      </c>
      <c r="J47" s="58" t="s">
        <v>121</v>
      </c>
      <c r="K47" s="57" t="s">
        <v>122</v>
      </c>
      <c r="L47" s="57" t="s">
        <v>123</v>
      </c>
      <c r="M47" s="58" t="s">
        <v>98</v>
      </c>
      <c r="N47" s="58" t="s">
        <v>99</v>
      </c>
      <c r="O47" s="59" t="s">
        <v>100</v>
      </c>
      <c r="P47" s="60" t="s">
        <v>101</v>
      </c>
    </row>
    <row r="48" spans="1:16" ht="12.75" customHeight="1" thickBot="1">
      <c r="A48" s="31" t="str">
        <f t="shared" si="0"/>
        <v>IBVS 5583 </v>
      </c>
      <c r="B48" s="16" t="str">
        <f t="shared" si="1"/>
        <v>I</v>
      </c>
      <c r="C48" s="31">
        <f t="shared" si="2"/>
        <v>53156.459300000002</v>
      </c>
      <c r="D48" s="12" t="str">
        <f t="shared" si="3"/>
        <v>vis</v>
      </c>
      <c r="E48" s="56">
        <f>VLOOKUP(C48,Active!C$21:E$973,3,FALSE)</f>
        <v>1704.0032609272796</v>
      </c>
      <c r="F48" s="16" t="s">
        <v>80</v>
      </c>
      <c r="G48" s="12" t="str">
        <f t="shared" si="4"/>
        <v>53156.4593</v>
      </c>
      <c r="H48" s="31">
        <f t="shared" si="5"/>
        <v>2722</v>
      </c>
      <c r="I48" s="57" t="s">
        <v>124</v>
      </c>
      <c r="J48" s="58" t="s">
        <v>125</v>
      </c>
      <c r="K48" s="57" t="s">
        <v>126</v>
      </c>
      <c r="L48" s="57" t="s">
        <v>127</v>
      </c>
      <c r="M48" s="58" t="s">
        <v>98</v>
      </c>
      <c r="N48" s="58" t="s">
        <v>99</v>
      </c>
      <c r="O48" s="59" t="s">
        <v>100</v>
      </c>
      <c r="P48" s="60" t="s">
        <v>101</v>
      </c>
    </row>
    <row r="49" spans="1:16" ht="12.75" customHeight="1" thickBot="1">
      <c r="A49" s="31" t="str">
        <f t="shared" si="0"/>
        <v>OEJV 0107 </v>
      </c>
      <c r="B49" s="16" t="str">
        <f t="shared" si="1"/>
        <v>II</v>
      </c>
      <c r="C49" s="31">
        <f t="shared" si="2"/>
        <v>54175.477099999996</v>
      </c>
      <c r="D49" s="12" t="str">
        <f t="shared" si="3"/>
        <v>vis</v>
      </c>
      <c r="E49" s="56">
        <f>VLOOKUP(C49,Active!C$21:E$973,3,FALSE)</f>
        <v>5929.5156212680104</v>
      </c>
      <c r="F49" s="16" t="s">
        <v>80</v>
      </c>
      <c r="G49" s="12" t="str">
        <f t="shared" si="4"/>
        <v>54175.4771</v>
      </c>
      <c r="H49" s="31">
        <f t="shared" si="5"/>
        <v>6947.5</v>
      </c>
      <c r="I49" s="57" t="s">
        <v>151</v>
      </c>
      <c r="J49" s="58" t="s">
        <v>152</v>
      </c>
      <c r="K49" s="57" t="s">
        <v>153</v>
      </c>
      <c r="L49" s="57" t="s">
        <v>154</v>
      </c>
      <c r="M49" s="58" t="s">
        <v>85</v>
      </c>
      <c r="N49" s="58" t="s">
        <v>155</v>
      </c>
      <c r="O49" s="59" t="s">
        <v>156</v>
      </c>
      <c r="P49" s="60" t="s">
        <v>157</v>
      </c>
    </row>
    <row r="50" spans="1:16" ht="12.75" customHeight="1" thickBot="1">
      <c r="A50" s="31" t="str">
        <f t="shared" si="0"/>
        <v>OEJV 0107 </v>
      </c>
      <c r="B50" s="16" t="str">
        <f t="shared" si="1"/>
        <v>I</v>
      </c>
      <c r="C50" s="31">
        <f t="shared" si="2"/>
        <v>54175.597600000001</v>
      </c>
      <c r="D50" s="12" t="str">
        <f t="shared" si="3"/>
        <v>vis</v>
      </c>
      <c r="E50" s="56">
        <f>VLOOKUP(C50,Active!C$21:E$973,3,FALSE)</f>
        <v>5930.0152928531788</v>
      </c>
      <c r="F50" s="16" t="s">
        <v>80</v>
      </c>
      <c r="G50" s="12" t="str">
        <f t="shared" si="4"/>
        <v>54175.5976</v>
      </c>
      <c r="H50" s="31">
        <f t="shared" si="5"/>
        <v>6948</v>
      </c>
      <c r="I50" s="57" t="s">
        <v>158</v>
      </c>
      <c r="J50" s="58" t="s">
        <v>159</v>
      </c>
      <c r="K50" s="57" t="s">
        <v>160</v>
      </c>
      <c r="L50" s="57" t="s">
        <v>161</v>
      </c>
      <c r="M50" s="58" t="s">
        <v>85</v>
      </c>
      <c r="N50" s="58" t="s">
        <v>155</v>
      </c>
      <c r="O50" s="59" t="s">
        <v>156</v>
      </c>
      <c r="P50" s="60" t="s">
        <v>157</v>
      </c>
    </row>
    <row r="51" spans="1:16" ht="12.75" customHeight="1" thickBot="1">
      <c r="A51" s="31" t="str">
        <f t="shared" si="0"/>
        <v>VSB 48 </v>
      </c>
      <c r="B51" s="16" t="str">
        <f t="shared" si="1"/>
        <v>I</v>
      </c>
      <c r="C51" s="31">
        <f t="shared" si="2"/>
        <v>54581.228199999998</v>
      </c>
      <c r="D51" s="12" t="str">
        <f t="shared" si="3"/>
        <v>vis</v>
      </c>
      <c r="E51" s="56">
        <f>VLOOKUP(C51,Active!C$21:E$973,3,FALSE)</f>
        <v>7612.0242960643327</v>
      </c>
      <c r="F51" s="16" t="s">
        <v>80</v>
      </c>
      <c r="G51" s="12" t="str">
        <f t="shared" si="4"/>
        <v>54581.2282</v>
      </c>
      <c r="H51" s="31">
        <f t="shared" si="5"/>
        <v>8630</v>
      </c>
      <c r="I51" s="57" t="s">
        <v>170</v>
      </c>
      <c r="J51" s="58" t="s">
        <v>171</v>
      </c>
      <c r="K51" s="57" t="s">
        <v>172</v>
      </c>
      <c r="L51" s="57" t="s">
        <v>165</v>
      </c>
      <c r="M51" s="58" t="s">
        <v>85</v>
      </c>
      <c r="N51" s="58" t="s">
        <v>173</v>
      </c>
      <c r="O51" s="59" t="s">
        <v>174</v>
      </c>
      <c r="P51" s="60" t="s">
        <v>175</v>
      </c>
    </row>
    <row r="52" spans="1:16" ht="12.75" customHeight="1" thickBot="1">
      <c r="A52" s="31" t="str">
        <f t="shared" si="0"/>
        <v>VSB 50 </v>
      </c>
      <c r="B52" s="16" t="str">
        <f t="shared" si="1"/>
        <v>II</v>
      </c>
      <c r="C52" s="31">
        <f t="shared" si="2"/>
        <v>54917.2837</v>
      </c>
      <c r="D52" s="12" t="str">
        <f t="shared" si="3"/>
        <v>vis</v>
      </c>
      <c r="E52" s="56">
        <f>VLOOKUP(C52,Active!C$21:E$973,3,FALSE)</f>
        <v>9005.5295606539221</v>
      </c>
      <c r="F52" s="16" t="s">
        <v>80</v>
      </c>
      <c r="G52" s="12" t="str">
        <f t="shared" si="4"/>
        <v>54917.2837</v>
      </c>
      <c r="H52" s="31">
        <f t="shared" si="5"/>
        <v>10023.5</v>
      </c>
      <c r="I52" s="57" t="s">
        <v>204</v>
      </c>
      <c r="J52" s="58" t="s">
        <v>205</v>
      </c>
      <c r="K52" s="57" t="s">
        <v>206</v>
      </c>
      <c r="L52" s="57" t="s">
        <v>207</v>
      </c>
      <c r="M52" s="58" t="s">
        <v>85</v>
      </c>
      <c r="N52" s="58" t="s">
        <v>80</v>
      </c>
      <c r="O52" s="59" t="s">
        <v>174</v>
      </c>
      <c r="P52" s="60" t="s">
        <v>208</v>
      </c>
    </row>
    <row r="53" spans="1:16">
      <c r="B53" s="16"/>
      <c r="F53" s="16"/>
    </row>
    <row r="54" spans="1:16">
      <c r="B54" s="16"/>
      <c r="F54" s="16"/>
    </row>
    <row r="55" spans="1:16">
      <c r="B55" s="16"/>
      <c r="F55" s="16"/>
    </row>
    <row r="56" spans="1:16">
      <c r="B56" s="16"/>
      <c r="F56" s="16"/>
    </row>
    <row r="57" spans="1:16">
      <c r="B57" s="16"/>
      <c r="F57" s="16"/>
    </row>
    <row r="58" spans="1:16">
      <c r="B58" s="16"/>
      <c r="F58" s="16"/>
    </row>
    <row r="59" spans="1:16">
      <c r="B59" s="16"/>
      <c r="F59" s="16"/>
    </row>
    <row r="60" spans="1:16">
      <c r="B60" s="16"/>
      <c r="F60" s="16"/>
    </row>
    <row r="61" spans="1:16">
      <c r="B61" s="16"/>
      <c r="F61" s="16"/>
    </row>
    <row r="62" spans="1:16">
      <c r="B62" s="16"/>
      <c r="F62" s="16"/>
    </row>
    <row r="63" spans="1:16">
      <c r="B63" s="16"/>
      <c r="F63" s="16"/>
    </row>
    <row r="64" spans="1:16">
      <c r="B64" s="16"/>
      <c r="F64" s="16"/>
    </row>
    <row r="65" spans="2:6">
      <c r="B65" s="16"/>
      <c r="F65" s="16"/>
    </row>
    <row r="66" spans="2:6">
      <c r="B66" s="16"/>
      <c r="F66" s="16"/>
    </row>
    <row r="67" spans="2:6">
      <c r="B67" s="16"/>
      <c r="F67" s="16"/>
    </row>
    <row r="68" spans="2:6">
      <c r="B68" s="16"/>
      <c r="F68" s="16"/>
    </row>
    <row r="69" spans="2:6">
      <c r="B69" s="16"/>
      <c r="F69" s="16"/>
    </row>
    <row r="70" spans="2:6">
      <c r="B70" s="16"/>
      <c r="F70" s="16"/>
    </row>
    <row r="71" spans="2:6">
      <c r="B71" s="16"/>
      <c r="F71" s="16"/>
    </row>
    <row r="72" spans="2:6">
      <c r="B72" s="16"/>
      <c r="F72" s="16"/>
    </row>
    <row r="73" spans="2:6">
      <c r="B73" s="16"/>
      <c r="F73" s="16"/>
    </row>
    <row r="74" spans="2:6">
      <c r="B74" s="16"/>
      <c r="F74" s="16"/>
    </row>
    <row r="75" spans="2:6">
      <c r="B75" s="16"/>
      <c r="F75" s="16"/>
    </row>
    <row r="76" spans="2:6">
      <c r="B76" s="16"/>
      <c r="F76" s="16"/>
    </row>
    <row r="77" spans="2:6">
      <c r="B77" s="16"/>
      <c r="F77" s="16"/>
    </row>
    <row r="78" spans="2:6">
      <c r="B78" s="16"/>
      <c r="F78" s="16"/>
    </row>
    <row r="79" spans="2:6">
      <c r="B79" s="16"/>
      <c r="F79" s="16"/>
    </row>
    <row r="80" spans="2: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</sheetData>
  <phoneticPr fontId="8" type="noConversion"/>
  <hyperlinks>
    <hyperlink ref="A3" r:id="rId1"/>
    <hyperlink ref="P11" r:id="rId2" display="http://var.astro.cz/oejv/issues/oejv0074.pdf"/>
    <hyperlink ref="P12" r:id="rId3" display="http://var.astro.cz/oejv/issues/oejv0074.pdf"/>
    <hyperlink ref="P13" r:id="rId4" display="http://var.astro.cz/oejv/issues/oejv0074.pdf"/>
    <hyperlink ref="P43" r:id="rId5" display="http://www.konkoly.hu/cgi-bin/IBVS?5583"/>
    <hyperlink ref="P44" r:id="rId6" display="http://www.konkoly.hu/cgi-bin/IBVS?5583"/>
    <hyperlink ref="P45" r:id="rId7" display="http://www.konkoly.hu/cgi-bin/IBVS?5583"/>
    <hyperlink ref="P46" r:id="rId8" display="http://www.konkoly.hu/cgi-bin/IBVS?5583"/>
    <hyperlink ref="P14" r:id="rId9" display="http://www.bav-astro.de/sfs/BAVM_link.php?BAVMnr=173"/>
    <hyperlink ref="P15" r:id="rId10" display="http://www.bav-astro.de/sfs/BAVM_link.php?BAVMnr=173"/>
    <hyperlink ref="P47" r:id="rId11" display="http://www.konkoly.hu/cgi-bin/IBVS?5583"/>
    <hyperlink ref="P48" r:id="rId12" display="http://www.konkoly.hu/cgi-bin/IBVS?5583"/>
    <hyperlink ref="P16" r:id="rId13" display="http://www.bav-astro.de/sfs/BAVM_link.php?BAVMnr=173"/>
    <hyperlink ref="P17" r:id="rId14" display="http://www.konkoly.hu/cgi-bin/IBVS?5741"/>
    <hyperlink ref="P18" r:id="rId15" display="http://www.konkoly.hu/cgi-bin/IBVS?5741"/>
    <hyperlink ref="P19" r:id="rId16" display="http://www.bav-astro.de/sfs/BAVM_link.php?BAVMnr=178"/>
    <hyperlink ref="P20" r:id="rId17" display="http://www.bav-astro.de/sfs/BAVM_link.php?BAVMnr=178"/>
    <hyperlink ref="P49" r:id="rId18" display="http://var.astro.cz/oejv/issues/oejv0107.pdf"/>
    <hyperlink ref="P50" r:id="rId19" display="http://var.astro.cz/oejv/issues/oejv0107.pdf"/>
    <hyperlink ref="P21" r:id="rId20" display="http://www.bav-astro.de/sfs/BAVM_link.php?BAVMnr=201"/>
    <hyperlink ref="P22" r:id="rId21" display="http://www.bav-astro.de/sfs/BAVM_link.php?BAVMnr=201"/>
    <hyperlink ref="P51" r:id="rId22" display="http://vsolj.cetus-net.org/no48.pdf"/>
    <hyperlink ref="P23" r:id="rId23" display="http://www.bav-astro.de/sfs/BAVM_link.php?BAVMnr=201"/>
    <hyperlink ref="P24" r:id="rId24" display="http://www.bav-astro.de/sfs/BAVM_link.php?BAVMnr=201"/>
    <hyperlink ref="P25" r:id="rId25" display="http://www.bav-astro.de/sfs/BAVM_link.php?BAVMnr=201"/>
    <hyperlink ref="P26" r:id="rId26" display="http://www.konkoly.hu/cgi-bin/IBVS?5837"/>
    <hyperlink ref="P27" r:id="rId27" display="http://www.konkoly.hu/cgi-bin/IBVS?5929"/>
    <hyperlink ref="P28" r:id="rId28" display="http://www.konkoly.hu/cgi-bin/IBVS?5929"/>
    <hyperlink ref="P52" r:id="rId29" display="http://vsolj.cetus-net.org/vsoljno50.pdf"/>
    <hyperlink ref="P29" r:id="rId30" display="http://www.konkoly.hu/cgi-bin/IBVS?5894"/>
    <hyperlink ref="P30" r:id="rId31" display="http://www.bav-astro.de/sfs/BAVM_link.php?BAVMnr=214"/>
    <hyperlink ref="P31" r:id="rId32" display="http://www.bav-astro.de/sfs/BAVM_link.php?BAVMnr=214"/>
    <hyperlink ref="P32" r:id="rId33" display="http://www.konkoly.hu/cgi-bin/IBVS?5992"/>
    <hyperlink ref="P33" r:id="rId34" display="http://www.konkoly.hu/cgi-bin/IBVS?5992"/>
    <hyperlink ref="P34" r:id="rId35" display="http://var.astro.cz/oejv/issues/oejv0147.pdf"/>
    <hyperlink ref="P35" r:id="rId36" display="http://www.bav-astro.de/sfs/BAVM_link.php?BAVMnr=220"/>
    <hyperlink ref="P36" r:id="rId37" display="http://www.bav-astro.de/sfs/BAVM_link.php?BAVMnr=220"/>
    <hyperlink ref="P37" r:id="rId38" display="http://www.konkoly.hu/cgi-bin/IBVS?5992"/>
    <hyperlink ref="P38" r:id="rId39" display="http://www.konkoly.hu/cgi-bin/IBVS?6029"/>
    <hyperlink ref="P39" r:id="rId40" display="http://www.konkoly.hu/cgi-bin/IBVS?6029"/>
    <hyperlink ref="P40" r:id="rId41" display="http://www.bav-astro.de/sfs/BAVM_link.php?BAVMnr=232"/>
    <hyperlink ref="P41" r:id="rId42" display="http://www.bav-astro.de/sfs/BAVM_link.php?BAVMnr=232"/>
    <hyperlink ref="P42" r:id="rId43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2024-01-15T04:23:17Z</dcterms:modified>
</cp:coreProperties>
</file>