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EA1861-3A3D-4094-8C33-D8CD5EE7A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6" i="1"/>
  <c r="O25" i="1"/>
  <c r="O23" i="1"/>
  <c r="O27" i="1"/>
  <c r="O22" i="1"/>
  <c r="O29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<sst xmlns="http://schemas.openxmlformats.org/spreadsheetml/2006/main" count="69" uniqueCount="53">
  <si>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</si>
  <si>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</si>
  <si>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</si>
  <si>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</si>
  <si>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</si>
  <si>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</si>
  <si>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</si>
  <si>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</si>
  <si>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</si>
  <si>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</si>
  <si>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</si>
  <si>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</si>
  <si>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</si>
  <si>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</si>
  <si>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</si>
  <si>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</si>
  <si>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</si>
  <si>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</si>
  <si>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</si>
  <si>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</si>
  <si>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</si>
  <si>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</si>
  <si>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</si>
  <si>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</si>
  <si>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</si>
  <si>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</si>
  <si>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</si>
  <si>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</si>
  <si>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</si>
  <si>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</si>
  <si>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</si>
  <si>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</si>
  <si>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</si>
  <si>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</si>
  <si>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</si>
  <si>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</si>
  <si>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</si>
  <si>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</si>
  <si>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</si>
  <si>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</si>
  <si>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</si>
  <si>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</si>
  <si>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</si>
  <si>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</si>
  <si>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</si>
  <si>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LINEAR 9902637 Boo</t>
  </si>
  <si>
    <t>15.24 (0.62)</t>
  </si>
  <si>
    <t xml:space="preserve">Mag CV </t>
  </si>
  <si>
    <t>EW</t>
  </si>
  <si>
    <t>VSX</t>
  </si>
  <si>
    <t>BAV 91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</si>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</sst>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9902637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4.9359999975422397E-3</c:v>
                </c:pt>
                <c:pt idx="3">
                  <c:v>-1.7649999790592119E-4</c:v>
                </c:pt>
                <c:pt idx="4">
                  <c:v>-1.6299999697366729E-4</c:v>
                </c:pt>
                <c:pt idx="5">
                  <c:v>-1.8819999968400225E-3</c:v>
                </c:pt>
                <c:pt idx="6">
                  <c:v>-4.2649999522836879E-4</c:v>
                </c:pt>
                <c:pt idx="7">
                  <c:v>3.730000025825575E-4</c:v>
                </c:pt>
                <c:pt idx="8">
                  <c:v>-5.4600000294158235E-4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1.6013372455150983E-3</c:v>
                </c:pt>
                <c:pt idx="1">
                  <c:v>1.6013372455150983E-3</c:v>
                </c:pt>
                <c:pt idx="2">
                  <c:v>1.469840127259185E-3</c:v>
                </c:pt>
                <c:pt idx="3">
                  <c:v>-1.9955688184909032E-4</c:v>
                </c:pt>
                <c:pt idx="4">
                  <c:v>-3.772834557418483E-4</c:v>
                </c:pt>
                <c:pt idx="5">
                  <c:v>-4.1632166272407255E-4</c:v>
                </c:pt>
                <c:pt idx="6">
                  <c:v>-5.0775325276138745E-4</c:v>
                </c:pt>
                <c:pt idx="7">
                  <c:v>-5.0878057399776156E-4</c:v>
                </c:pt>
                <c:pt idx="8">
                  <c:v>-5.4781878097998581E-4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64</c:v>
                      </c:pt>
                      <c:pt idx="3">
                        <c:v>876.5</c:v>
                      </c:pt>
                      <c:pt idx="4">
                        <c:v>963</c:v>
                      </c:pt>
                      <c:pt idx="5">
                        <c:v>982</c:v>
                      </c:pt>
                      <c:pt idx="6">
                        <c:v>1026.5</c:v>
                      </c:pt>
                      <c:pt idx="7">
                        <c:v>1027</c:v>
                      </c:pt>
                      <c:pt idx="8">
                        <c:v>1046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4.9359999975422397E-3</c:v>
                </c:pt>
                <c:pt idx="3">
                  <c:v>-1.7649999790592119E-4</c:v>
                </c:pt>
                <c:pt idx="4">
                  <c:v>-1.6299999697366729E-4</c:v>
                </c:pt>
                <c:pt idx="5">
                  <c:v>-1.8819999968400225E-3</c:v>
                </c:pt>
                <c:pt idx="6">
                  <c:v>-4.2649999522836879E-4</c:v>
                </c:pt>
                <c:pt idx="7">
                  <c:v>3.730000025825575E-4</c:v>
                </c:pt>
                <c:pt idx="8">
                  <c:v>-5.4600000294158235E-4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1.6013372455150983E-3</c:v>
                </c:pt>
                <c:pt idx="1">
                  <c:v>1.6013372455150983E-3</c:v>
                </c:pt>
                <c:pt idx="2">
                  <c:v>1.469840127259185E-3</c:v>
                </c:pt>
                <c:pt idx="3">
                  <c:v>-1.9955688184909032E-4</c:v>
                </c:pt>
                <c:pt idx="4">
                  <c:v>-3.772834557418483E-4</c:v>
                </c:pt>
                <c:pt idx="5">
                  <c:v>-4.1632166272407255E-4</c:v>
                </c:pt>
                <c:pt idx="6">
                  <c:v>-5.0775325276138745E-4</c:v>
                </c:pt>
                <c:pt idx="7">
                  <c:v>-5.0878057399776156E-4</c:v>
                </c:pt>
                <c:pt idx="8">
                  <c:v>-5.4781878097998581E-4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876.5</c:v>
                </c:pt>
                <c:pt idx="4">
                  <c:v>963</c:v>
                </c:pt>
                <c:pt idx="5">
                  <c:v>982</c:v>
                </c:pt>
                <c:pt idx="6">
                  <c:v>1026.5</c:v>
                </c:pt>
                <c:pt idx="7">
                  <c:v>1027</c:v>
                </c:pt>
                <c:pt idx="8">
                  <c:v>1046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59723.429499999998</v>
      </c>
      <c r="D7" s="13" t="s">
        <v>50</v>
      </c>
    </row>
    <row r="8" spans="1:15" ht="12.95" customHeight="1" x14ac:dyDescent="0.2">
      <c r="A8" s="20" t="s">
        <v>3</v>
      </c>
      <c r="C8" s="28">
        <v>0.312801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1.6013372455150983E-3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-2.0546424727486464E-6</v>
      </c>
      <c r="D12" s="21"/>
      <c r="E12" s="35" t="s">
        <v>47</v>
      </c>
      <c r="F12" s="36" t="s">
        <v>46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60540.798660763889</v>
      </c>
    </row>
    <row r="15" spans="1:15" ht="12.95" customHeight="1" x14ac:dyDescent="0.2">
      <c r="A15" s="17" t="s">
        <v>17</v>
      </c>
      <c r="C15" s="18">
        <f ca="1">(C7+C11)+(C8+C12)*INT(MAX(F21:F3533))</f>
        <v>60050.618798181218</v>
      </c>
      <c r="E15" s="37" t="s">
        <v>33</v>
      </c>
      <c r="F15" s="39">
        <f ca="1">ROUND(2*(F14-$C$7)/$C$8,0)/2+F13</f>
        <v>2614</v>
      </c>
    </row>
    <row r="16" spans="1:15" ht="12.95" customHeight="1" x14ac:dyDescent="0.2">
      <c r="A16" s="17" t="s">
        <v>4</v>
      </c>
      <c r="C16" s="18">
        <f ca="1">+C8+C12</f>
        <v>0.31279894535752722</v>
      </c>
      <c r="E16" s="37" t="s">
        <v>34</v>
      </c>
      <c r="F16" s="39">
        <f ca="1">ROUND(2*(F14-$C$15)/$C$16,0)/2+F13</f>
        <v>1568</v>
      </c>
    </row>
    <row r="17" spans="1:21" ht="12.95" customHeight="1" thickBot="1" x14ac:dyDescent="0.25">
      <c r="A17" s="16" t="s">
        <v>27</v>
      </c>
      <c r="C17" s="20">
        <f>COUNT(C21:C2191)</f>
        <v>9</v>
      </c>
      <c r="E17" s="37" t="s">
        <v>43</v>
      </c>
      <c r="F17" s="40">
        <f ca="1">+$C$15+$C$16*$F$16-15018.5-$C$5/24</f>
        <v>45522.983377835153</v>
      </c>
    </row>
    <row r="18" spans="1:21" ht="12.95" customHeight="1" thickTop="1" thickBot="1" x14ac:dyDescent="0.25">
      <c r="A18" s="17" t="s">
        <v>5</v>
      </c>
      <c r="C18" s="24">
        <f ca="1">+C15</f>
        <v>60050.618798181218</v>
      </c>
      <c r="D18" s="25">
        <f ca="1">+C16</f>
        <v>0.31279894535752722</v>
      </c>
      <c r="E18" s="42" t="s">
        <v>44</v>
      </c>
      <c r="F18" s="41">
        <f ca="1">+($C$15+$C$16*$F$16)-($C$16/2)-15018.5-$C$5/24</f>
        <v>45522.826978362471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59723.429499999998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1.6013372455150983E-3</v>
      </c>
      <c r="Q21" s="26">
        <f>+C21-15018.5</f>
        <v>44704.929499999998</v>
      </c>
    </row>
    <row r="22" spans="1:21" ht="12.95" customHeight="1" x14ac:dyDescent="0.2">
      <c r="A22" s="43" t="s">
        <v>51</v>
      </c>
      <c r="B22" s="44" t="s">
        <v>52</v>
      </c>
      <c r="C22" s="43">
        <v>59723.429499999998</v>
      </c>
      <c r="D22" s="43">
        <v>3.5000000000000001E-3</v>
      </c>
      <c r="E22" s="20">
        <f t="shared" ref="E22:E29" si="0">+(C22-C$7)/C$8</f>
        <v>0</v>
      </c>
      <c r="F22" s="20">
        <f t="shared" ref="F22:F29" si="1">ROUND(2*E22,0)/2</f>
        <v>0</v>
      </c>
      <c r="G22" s="20">
        <f t="shared" ref="G22:G29" si="2">+C22-(C$7+F22*C$8)</f>
        <v>0</v>
      </c>
      <c r="K22" s="20">
        <f t="shared" ref="K22:K29" si="3">+G22</f>
        <v>0</v>
      </c>
      <c r="O22" s="20">
        <f t="shared" ref="O22:O29" ca="1" si="4">+C$11+C$12*$F22</f>
        <v>1.6013372455150983E-3</v>
      </c>
      <c r="Q22" s="26">
        <f t="shared" ref="Q22:Q29" si="5">+C22-15018.5</f>
        <v>44704.929499999998</v>
      </c>
    </row>
    <row r="23" spans="1:21" ht="12.95" customHeight="1" x14ac:dyDescent="0.2">
      <c r="A23" s="43" t="s">
        <v>51</v>
      </c>
      <c r="B23" s="44" t="s">
        <v>52</v>
      </c>
      <c r="C23" s="43">
        <v>59743.453699999998</v>
      </c>
      <c r="D23" s="43">
        <v>3.5000000000000001E-3</v>
      </c>
      <c r="E23" s="20">
        <f t="shared" si="0"/>
        <v>64.015780000702804</v>
      </c>
      <c r="F23" s="20">
        <f t="shared" si="1"/>
        <v>64</v>
      </c>
      <c r="G23" s="20">
        <f t="shared" si="2"/>
        <v>4.9359999975422397E-3</v>
      </c>
      <c r="K23" s="20">
        <f t="shared" si="3"/>
        <v>4.9359999975422397E-3</v>
      </c>
      <c r="O23" s="20">
        <f t="shared" ca="1" si="4"/>
        <v>1.469840127259185E-3</v>
      </c>
      <c r="Q23" s="26">
        <f t="shared" si="5"/>
        <v>44724.953699999998</v>
      </c>
    </row>
    <row r="24" spans="1:21" ht="12.95" customHeight="1" x14ac:dyDescent="0.2">
      <c r="A24" s="43" t="s">
        <v>51</v>
      </c>
      <c r="B24" s="44" t="s">
        <v>52</v>
      </c>
      <c r="C24" s="43">
        <v>59997.599399999999</v>
      </c>
      <c r="D24" s="43">
        <v>3.5000000000000001E-3</v>
      </c>
      <c r="E24" s="20">
        <f t="shared" si="0"/>
        <v>876.49943574349436</v>
      </c>
      <c r="F24" s="20">
        <f t="shared" si="1"/>
        <v>876.5</v>
      </c>
      <c r="G24" s="20">
        <f t="shared" si="2"/>
        <v>-1.7649999790592119E-4</v>
      </c>
      <c r="K24" s="20">
        <f t="shared" si="3"/>
        <v>-1.7649999790592119E-4</v>
      </c>
      <c r="O24" s="20">
        <f t="shared" ca="1" si="4"/>
        <v>-1.9955688184909032E-4</v>
      </c>
      <c r="Q24" s="26">
        <f t="shared" si="5"/>
        <v>44979.099399999999</v>
      </c>
    </row>
    <row r="25" spans="1:21" ht="12.95" customHeight="1" x14ac:dyDescent="0.2">
      <c r="A25" s="43" t="s">
        <v>51</v>
      </c>
      <c r="B25" s="44" t="s">
        <v>52</v>
      </c>
      <c r="C25" s="43">
        <v>60024.6567</v>
      </c>
      <c r="D25" s="43">
        <v>3.5000000000000001E-3</v>
      </c>
      <c r="E25" s="20">
        <f t="shared" si="0"/>
        <v>962.99947890192539</v>
      </c>
      <c r="F25" s="20">
        <f t="shared" si="1"/>
        <v>963</v>
      </c>
      <c r="G25" s="20">
        <f t="shared" si="2"/>
        <v>-1.6299999697366729E-4</v>
      </c>
      <c r="K25" s="20">
        <f t="shared" si="3"/>
        <v>-1.6299999697366729E-4</v>
      </c>
      <c r="O25" s="20">
        <f t="shared" ca="1" si="4"/>
        <v>-3.772834557418483E-4</v>
      </c>
      <c r="Q25" s="26">
        <f t="shared" si="5"/>
        <v>45006.1567</v>
      </c>
    </row>
    <row r="26" spans="1:21" ht="12.95" customHeight="1" x14ac:dyDescent="0.2">
      <c r="A26" s="43" t="s">
        <v>51</v>
      </c>
      <c r="B26" s="44" t="s">
        <v>52</v>
      </c>
      <c r="C26" s="43">
        <v>60030.5982</v>
      </c>
      <c r="D26" s="43">
        <v>3.5000000000000001E-3</v>
      </c>
      <c r="E26" s="20">
        <f t="shared" si="0"/>
        <v>981.99398339520008</v>
      </c>
      <c r="F26" s="20">
        <f t="shared" si="1"/>
        <v>982</v>
      </c>
      <c r="G26" s="20">
        <f t="shared" si="2"/>
        <v>-1.8819999968400225E-3</v>
      </c>
      <c r="K26" s="20">
        <f t="shared" si="3"/>
        <v>-1.8819999968400225E-3</v>
      </c>
      <c r="O26" s="20">
        <f t="shared" ca="1" si="4"/>
        <v>-4.1632166272407255E-4</v>
      </c>
      <c r="Q26" s="26">
        <f t="shared" si="5"/>
        <v>45012.0982</v>
      </c>
    </row>
    <row r="27" spans="1:21" ht="12.95" customHeight="1" x14ac:dyDescent="0.2">
      <c r="A27" s="43" t="s">
        <v>51</v>
      </c>
      <c r="B27" s="44" t="s">
        <v>52</v>
      </c>
      <c r="C27" s="43">
        <v>60044.5193</v>
      </c>
      <c r="D27" s="43">
        <v>3.5000000000000001E-3</v>
      </c>
      <c r="E27" s="20">
        <f t="shared" si="0"/>
        <v>1026.4986365133154</v>
      </c>
      <c r="F27" s="20">
        <f t="shared" si="1"/>
        <v>1026.5</v>
      </c>
      <c r="G27" s="20">
        <f t="shared" si="2"/>
        <v>-4.2649999522836879E-4</v>
      </c>
      <c r="K27" s="20">
        <f t="shared" si="3"/>
        <v>-4.2649999522836879E-4</v>
      </c>
      <c r="O27" s="20">
        <f t="shared" ca="1" si="4"/>
        <v>-5.0775325276138745E-4</v>
      </c>
      <c r="Q27" s="26">
        <f t="shared" si="5"/>
        <v>45026.0193</v>
      </c>
    </row>
    <row r="28" spans="1:21" ht="12.95" customHeight="1" x14ac:dyDescent="0.2">
      <c r="A28" s="43" t="s">
        <v>51</v>
      </c>
      <c r="B28" s="44" t="s">
        <v>52</v>
      </c>
      <c r="C28" s="43">
        <v>60044.676500000001</v>
      </c>
      <c r="D28" s="43">
        <v>3.5000000000000001E-3</v>
      </c>
      <c r="E28" s="20">
        <f t="shared" si="0"/>
        <v>1027.0011924514404</v>
      </c>
      <c r="F28" s="20">
        <f t="shared" si="1"/>
        <v>1027</v>
      </c>
      <c r="G28" s="20">
        <f t="shared" si="2"/>
        <v>3.730000025825575E-4</v>
      </c>
      <c r="K28" s="20">
        <f t="shared" si="3"/>
        <v>3.730000025825575E-4</v>
      </c>
      <c r="O28" s="20">
        <f t="shared" ca="1" si="4"/>
        <v>-5.0878057399776156E-4</v>
      </c>
      <c r="Q28" s="26">
        <f t="shared" si="5"/>
        <v>45026.176500000001</v>
      </c>
    </row>
    <row r="29" spans="1:21" ht="12.95" customHeight="1" x14ac:dyDescent="0.2">
      <c r="A29" s="43" t="s">
        <v>51</v>
      </c>
      <c r="B29" s="44" t="s">
        <v>52</v>
      </c>
      <c r="C29" s="43">
        <v>60050.618799999997</v>
      </c>
      <c r="D29" s="43">
        <v>3.5000000000000001E-3</v>
      </c>
      <c r="E29" s="20">
        <f t="shared" si="0"/>
        <v>1045.9982544812779</v>
      </c>
      <c r="F29" s="20">
        <f t="shared" si="1"/>
        <v>1046</v>
      </c>
      <c r="G29" s="20">
        <f t="shared" si="2"/>
        <v>-5.4600000294158235E-4</v>
      </c>
      <c r="K29" s="20">
        <f t="shared" si="3"/>
        <v>-5.4600000294158235E-4</v>
      </c>
      <c r="O29" s="20">
        <f t="shared" ca="1" si="4"/>
        <v>-5.4781878097998581E-4</v>
      </c>
      <c r="Q29" s="26">
        <f t="shared" si="5"/>
        <v>45032.118799999997</v>
      </c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2024-08-18T07:10:04Z</dcterms:modified>
</cp:coreProperties>
</file>