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3498A07-8E7B-4F41-8452-A79276890AB9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9" i="1" l="1"/>
  <c r="E28" i="1"/>
  <c r="F28" i="1"/>
  <c r="G28" i="1"/>
  <c r="I28" i="1"/>
  <c r="E29" i="1"/>
  <c r="F29" i="1"/>
  <c r="G29" i="1"/>
  <c r="I29" i="1"/>
  <c r="Q28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F27" i="1"/>
  <c r="R27" i="1"/>
  <c r="G11" i="1"/>
  <c r="F11" i="1"/>
  <c r="E21" i="1"/>
  <c r="F21" i="1"/>
  <c r="G21" i="1"/>
  <c r="H21" i="1"/>
  <c r="Q22" i="1"/>
  <c r="Q23" i="1"/>
  <c r="Q24" i="1"/>
  <c r="Q25" i="1"/>
  <c r="Q26" i="1"/>
  <c r="Q27" i="1"/>
  <c r="E14" i="1"/>
  <c r="C17" i="1"/>
  <c r="Q21" i="1"/>
  <c r="C12" i="1"/>
  <c r="C16" i="1" l="1"/>
  <c r="D18" i="1" s="1"/>
  <c r="E15" i="1"/>
  <c r="C11" i="1"/>
  <c r="O29" i="1" l="1"/>
  <c r="O24" i="1"/>
  <c r="O27" i="1"/>
  <c r="O28" i="1"/>
  <c r="O25" i="1"/>
  <c r="O23" i="1"/>
  <c r="O26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<sst xmlns="http://schemas.openxmlformats.org/spreadsheetml/2006/main" count="64" uniqueCount="55">
  <si>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</si>
  <si>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</si>
  <si>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</si>
  <si>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</si>
  <si>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</si>
  <si>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</si>
  <si>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</si>
  <si>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</si>
  <si>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</si>
  <si>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</si>
  <si>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</si>
  <si>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</si>
  <si>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</si>
  <si>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</si>
  <si>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</si>
  <si>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</si>
  <si>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</si>
  <si>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</si>
  <si>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</si>
  <si>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</si>
  <si>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</si>
  <si>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</si>
  <si>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</si>
  <si>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</si>
  <si>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</si>
  <si>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</si>
  <si>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</si>
  <si>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</si>
  <si>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</si>
  <si>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</si>
  <si>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</si>
  <si>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</si>
  <si>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</si>
  <si>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</si>
  <si>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</si>
  <si>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</si>
  <si>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</si>
  <si>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GCVS</t>
  </si>
  <si>
    <t>BAD</t>
  </si>
  <si>
    <t>Add cycle</t>
  </si>
  <si>
    <t>Old Cycle</t>
  </si>
  <si>
    <t>GCVS 4</t>
  </si>
  <si>
    <t>NR Boo</t>
  </si>
  <si>
    <t>NR Boo / GSC 0921-0412</t>
  </si>
  <si>
    <t>G0921-0412</t>
  </si>
  <si>
    <t xml:space="preserve">EW        </t>
  </si>
  <si>
    <t>IBVS 5713</t>
  </si>
  <si>
    <t>??</t>
  </si>
  <si>
    <t>IBVS 5894</t>
  </si>
  <si>
    <t>II</t>
  </si>
  <si>
    <t>I</t>
  </si>
  <si>
    <t>IBVS 5945</t>
  </si>
  <si>
    <t>IBVS 5992</t>
  </si>
  <si>
    <t>IBVS 6029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</si>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</sst>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10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Fill="1" applyBorder="1" applyAlignment="1">
      <alignment horizontal="center"/>
    </xf>
    <xf numFmtId="0" fontId="11" fillId="0" borderId="0" xfId="0" applyFont="1" applyAlignment="1"/>
    <xf numFmtId="0" fontId="0" fillId="0" borderId="6" xfId="0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0" fillId="0" borderId="7" xfId="0" applyBorder="1" applyAlignment="1">
      <alignment horizont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Boo - O-C Diagr.</a:t>
            </a:r>
          </a:p>
        </c:rich>
      </c:tx>
      <c:layout>
        <c:manualLayout>
          <c:xMode val="edge"/>
          <c:yMode val="edge"/>
          <c:x val="0.38345864661654133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50375939849624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284-4502-BA84-1B3560EBD3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-1.3395000059972517E-3</c:v>
                </c:pt>
                <c:pt idx="2">
                  <c:v>4.0254999985336326E-3</c:v>
                </c:pt>
                <c:pt idx="3">
                  <c:v>2.9609999983222224E-3</c:v>
                </c:pt>
                <c:pt idx="4">
                  <c:v>4.6589999983552843E-3</c:v>
                </c:pt>
                <c:pt idx="5">
                  <c:v>6.3974999939091504E-3</c:v>
                </c:pt>
                <c:pt idx="7">
                  <c:v>7.237500001792796E-3</c:v>
                </c:pt>
                <c:pt idx="8">
                  <c:v>8.630999996967148E-3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84-4502-BA84-1B3560EBD3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84-4502-BA84-1B3560EBD3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84-4502-BA84-1B3560EBD3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284-4502-BA84-1B3560EBD3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284-4502-BA84-1B3560EBD3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284-4502-BA84-1B3560EBD3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-4.2641168270328893E-3</c:v>
                </c:pt>
                <c:pt idx="1">
                  <c:v>-1.3092542394062684E-3</c:v>
                </c:pt>
                <c:pt idx="2">
                  <c:v>3.3500203545987553E-3</c:v>
                </c:pt>
                <c:pt idx="3">
                  <c:v>3.3507682317406506E-3</c:v>
                </c:pt>
                <c:pt idx="4">
                  <c:v>5.0529366066933692E-3</c:v>
                </c:pt>
                <c:pt idx="5">
                  <c:v>6.239817630880524E-3</c:v>
                </c:pt>
                <c:pt idx="6">
                  <c:v>6.444735967759717E-3</c:v>
                </c:pt>
                <c:pt idx="7">
                  <c:v>7.7954020860218467E-3</c:v>
                </c:pt>
                <c:pt idx="8">
                  <c:v>8.0923093113541081E-3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284-4502-BA84-1B3560EBD38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7.9324499994982034E-2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284-4502-BA84-1B3560EBD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2648"/>
        <c:axId val="1"/>
      </c:scatterChart>
      <c:valAx>
        <c:axId val="670042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2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"/>
          <c:y val="0.92353064690443099"/>
          <c:w val="0.74586466165413534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NR Boo - O-C Diagr.</a:t>
            </a:r>
          </a:p>
        </c:rich>
      </c:tx>
      <c:layout>
        <c:manualLayout>
          <c:xMode val="edge"/>
          <c:yMode val="edge"/>
          <c:x val="0.38288351343469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4076246334310852"/>
          <c:w val="0.824325533041146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30E-4326-A5EC-99CAB23E4B4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-1.3395000059972517E-3</c:v>
                </c:pt>
                <c:pt idx="2">
                  <c:v>4.0254999985336326E-3</c:v>
                </c:pt>
                <c:pt idx="3">
                  <c:v>2.9609999983222224E-3</c:v>
                </c:pt>
                <c:pt idx="4">
                  <c:v>4.6589999983552843E-3</c:v>
                </c:pt>
                <c:pt idx="5">
                  <c:v>6.3974999939091504E-3</c:v>
                </c:pt>
                <c:pt idx="7">
                  <c:v>7.237500001792796E-3</c:v>
                </c:pt>
                <c:pt idx="8">
                  <c:v>8.630999996967148E-3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30E-4326-A5EC-99CAB23E4B4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30E-4326-A5EC-99CAB23E4B4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30E-4326-A5EC-99CAB23E4B4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30E-4326-A5EC-99CAB23E4B4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30E-4326-A5EC-99CAB23E4B4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6.9999999999999999E-4</c:v>
                  </c:pt>
                  <c:pt idx="2">
                    <c:v>3.0000000000000001E-3</c:v>
                  </c:pt>
                  <c:pt idx="3">
                    <c:v>5.9999999999999995E-4</c:v>
                  </c:pt>
                  <c:pt idx="4">
                    <c:v>2.0000000000000001E-4</c:v>
                  </c:pt>
                  <c:pt idx="5">
                    <c:v>4.0000000000000002E-4</c:v>
                  </c:pt>
                  <c:pt idx="6">
                    <c:v>6.9999999999999999E-4</c:v>
                  </c:pt>
                  <c:pt idx="7">
                    <c:v>2.9999999999999997E-4</c:v>
                  </c:pt>
                  <c:pt idx="8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30E-4326-A5EC-99CAB23E4B4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-4.2641168270328893E-3</c:v>
                </c:pt>
                <c:pt idx="1">
                  <c:v>-1.3092542394062684E-3</c:v>
                </c:pt>
                <c:pt idx="2">
                  <c:v>3.3500203545987553E-3</c:v>
                </c:pt>
                <c:pt idx="3">
                  <c:v>3.3507682317406506E-3</c:v>
                </c:pt>
                <c:pt idx="4">
                  <c:v>5.0529366066933692E-3</c:v>
                </c:pt>
                <c:pt idx="5">
                  <c:v>6.239817630880524E-3</c:v>
                </c:pt>
                <c:pt idx="6">
                  <c:v>6.444735967759717E-3</c:v>
                </c:pt>
                <c:pt idx="7">
                  <c:v>7.7954020860218467E-3</c:v>
                </c:pt>
                <c:pt idx="8">
                  <c:v>8.0923093113541081E-3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30E-4326-A5EC-99CAB23E4B47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1975.5</c:v>
                </c:pt>
                <c:pt idx="2">
                  <c:v>5090.5</c:v>
                </c:pt>
                <c:pt idx="3">
                  <c:v>5091</c:v>
                </c:pt>
                <c:pt idx="4">
                  <c:v>6229</c:v>
                </c:pt>
                <c:pt idx="5">
                  <c:v>7022.5</c:v>
                </c:pt>
                <c:pt idx="6">
                  <c:v>7159.5</c:v>
                </c:pt>
                <c:pt idx="7">
                  <c:v>8062.5</c:v>
                </c:pt>
                <c:pt idx="8">
                  <c:v>8261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  <c:pt idx="6">
                  <c:v>7.9324499994982034E-2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30E-4326-A5EC-99CAB23E4B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50928"/>
        <c:axId val="1"/>
      </c:scatterChart>
      <c:valAx>
        <c:axId val="670050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50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67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9519551047110101"/>
          <c:y val="0.92375366568914952"/>
          <c:w val="0.7447458482104152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0</xdr:rowOff>
    </xdr:from>
    <xdr:to>
      <xdr:col>17</xdr:col>
      <xdr:colOff>619125</xdr:colOff>
      <xdr:row>18</xdr:row>
      <xdr:rowOff>152400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26F88003-9A1A-9615-6680-8A18AE616D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133350</xdr:colOff>
      <xdr:row>0</xdr:row>
      <xdr:rowOff>47625</xdr:rowOff>
    </xdr:from>
    <xdr:to>
      <xdr:col>27</xdr:col>
      <xdr:colOff>304800</xdr:colOff>
      <xdr:row>19</xdr:row>
      <xdr:rowOff>57150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6DE0904D-DD41-458A-3641-C82FD8EDA8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s="30" t="s">
        <v>42</v>
      </c>
      <c r="F1" t="s">
        <v>44</v>
      </c>
    </row>
    <row r="2" spans="1:7" x14ac:dyDescent="0.2">
      <c r="A2" t="s">
        <v>23</v>
      </c>
      <c r="B2" t="s">
        <v>45</v>
      </c>
      <c r="C2" s="3"/>
      <c r="D2" s="3"/>
      <c r="E2">
        <v>0</v>
      </c>
    </row>
    <row r="3" spans="1:7" ht="13.5" thickBot="1" x14ac:dyDescent="0.25"/>
    <row r="4" spans="1:7" ht="13.5" thickBot="1" x14ac:dyDescent="0.25">
      <c r="A4" s="5" t="s">
        <v>0</v>
      </c>
      <c r="C4" s="29">
        <v>53142.73</v>
      </c>
      <c r="D4" s="31">
        <v>0.35672900000000002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53142.73</v>
      </c>
      <c r="D7" s="28" t="e">
        <v>#N/A</v>
      </c>
    </row>
    <row r="8" spans="1:7" x14ac:dyDescent="0.2">
      <c r="A8" t="s">
        <v>3</v>
      </c>
      <c r="C8" s="36">
        <v>0.35672900000000002</v>
      </c>
      <c r="D8" s="28" t="e">
        <v>#N/A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-4.2641168270328893E-3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 x14ac:dyDescent="0.2">
      <c r="A12" s="10" t="s">
        <v>16</v>
      </c>
      <c r="B12" s="10"/>
      <c r="C12" s="22">
        <f ca="1">SLOPE(INDIRECT($G$11):G992,INDIRECT($F$11):F992)</f>
        <v>1.4957542837897348E-6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39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60324.746360532408</v>
      </c>
    </row>
    <row r="15" spans="1:7" x14ac:dyDescent="0.2">
      <c r="A15" s="12" t="s">
        <v>17</v>
      </c>
      <c r="B15" s="10"/>
      <c r="C15" s="13">
        <f ca="1">(C7+C11)+(C8+C12)*INT(MAX(F21:F3533))</f>
        <v>56089.676361309314</v>
      </c>
      <c r="D15" s="14" t="s">
        <v>40</v>
      </c>
      <c r="E15" s="15">
        <f ca="1">ROUND(2*(E14-$C$7)/$C$8,0)/2+E13</f>
        <v>20134</v>
      </c>
    </row>
    <row r="16" spans="1:7" x14ac:dyDescent="0.2">
      <c r="A16" s="16" t="s">
        <v>4</v>
      </c>
      <c r="B16" s="10"/>
      <c r="C16" s="17">
        <f ca="1">+C8+C12</f>
        <v>0.35673049575428378</v>
      </c>
      <c r="D16" s="14" t="s">
        <v>33</v>
      </c>
      <c r="E16" s="24">
        <f ca="1">ROUND(2*(E14-$C$15)/$C$16,0)/2+E13</f>
        <v>11873</v>
      </c>
    </row>
    <row r="17" spans="1:18" ht="13.5" thickBot="1" x14ac:dyDescent="0.25">
      <c r="A17" s="14" t="s">
        <v>29</v>
      </c>
      <c r="B17" s="10"/>
      <c r="C17" s="10">
        <f>COUNT(C21:C2191)</f>
        <v>9</v>
      </c>
      <c r="D17" s="14" t="s">
        <v>34</v>
      </c>
      <c r="E17" s="18">
        <f ca="1">+$C$15+$C$16*E16-15018.5-$C$9/24</f>
        <v>45307.033370733261</v>
      </c>
    </row>
    <row r="18" spans="1:18" ht="14.25" thickTop="1" thickBot="1" x14ac:dyDescent="0.25">
      <c r="A18" s="16" t="s">
        <v>5</v>
      </c>
      <c r="B18" s="10"/>
      <c r="C18" s="19">
        <f ca="1">+C15</f>
        <v>56089.676361309314</v>
      </c>
      <c r="D18" s="20">
        <f ca="1">+C16</f>
        <v>0.35673049575428378</v>
      </c>
      <c r="E18" s="21" t="s">
        <v>35</v>
      </c>
    </row>
    <row r="19" spans="1:18" ht="13.5" thickTop="1" x14ac:dyDescent="0.2">
      <c r="A19" s="25" t="s">
        <v>36</v>
      </c>
      <c r="E19" s="26">
        <v>22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28</v>
      </c>
      <c r="J20" s="7" t="s">
        <v>54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38</v>
      </c>
    </row>
    <row r="21" spans="1:18" x14ac:dyDescent="0.2">
      <c r="A21" s="28" t="s">
        <v>41</v>
      </c>
      <c r="C21" s="8">
        <v>53142.73</v>
      </c>
      <c r="D21" s="8" t="s">
        <v>13</v>
      </c>
      <c r="E21">
        <f>+(C21-C$7)/C$8</f>
        <v>0</v>
      </c>
      <c r="F21">
        <f>ROUND(2*E21,0)/2</f>
        <v>0</v>
      </c>
      <c r="G21">
        <f t="shared" ref="G21:G26" si="0">+C21-(C$7+F21*C$8)</f>
        <v>0</v>
      </c>
      <c r="H21">
        <f>+G21</f>
        <v>0</v>
      </c>
      <c r="O21">
        <f ca="1">+C$11+C$12*$F21</f>
        <v>-4.2641168270328893E-3</v>
      </c>
      <c r="Q21" s="2">
        <f>+C21-15018.5</f>
        <v>38124.230000000003</v>
      </c>
    </row>
    <row r="22" spans="1:18" x14ac:dyDescent="0.2">
      <c r="A22" s="32" t="s">
        <v>46</v>
      </c>
      <c r="B22" s="33" t="s">
        <v>47</v>
      </c>
      <c r="C22" s="32">
        <v>53847.446799999998</v>
      </c>
      <c r="D22" s="32">
        <v>6.9999999999999999E-4</v>
      </c>
      <c r="E22">
        <f t="shared" ref="E22:E27" si="1">+(C22-C$7)/C$8</f>
        <v>1975.4962450487476</v>
      </c>
      <c r="F22">
        <f t="shared" ref="F22:F29" si="2">ROUND(2*E22,0)/2</f>
        <v>1975.5</v>
      </c>
      <c r="G22">
        <f t="shared" si="0"/>
        <v>-1.3395000059972517E-3</v>
      </c>
      <c r="I22">
        <f>+G22</f>
        <v>-1.3395000059972517E-3</v>
      </c>
      <c r="O22">
        <f t="shared" ref="O22:O27" ca="1" si="3">+C$11+C$12*$F22</f>
        <v>-1.3092542394062684E-3</v>
      </c>
      <c r="Q22" s="2">
        <f t="shared" ref="Q22:Q27" si="4">+C22-15018.5</f>
        <v>38828.946799999998</v>
      </c>
    </row>
    <row r="23" spans="1:18" x14ac:dyDescent="0.2">
      <c r="A23" s="32" t="s">
        <v>48</v>
      </c>
      <c r="B23" s="33" t="s">
        <v>49</v>
      </c>
      <c r="C23" s="32">
        <v>54958.663</v>
      </c>
      <c r="D23" s="32">
        <v>3.0000000000000001E-3</v>
      </c>
      <c r="E23">
        <f t="shared" si="1"/>
        <v>5090.5112844764435</v>
      </c>
      <c r="F23">
        <f t="shared" si="2"/>
        <v>5090.5</v>
      </c>
      <c r="G23">
        <f t="shared" si="0"/>
        <v>4.0254999985336326E-3</v>
      </c>
      <c r="I23">
        <f>+G23</f>
        <v>4.0254999985336326E-3</v>
      </c>
      <c r="O23">
        <f t="shared" ca="1" si="3"/>
        <v>3.3500203545987553E-3</v>
      </c>
      <c r="Q23" s="2">
        <f t="shared" si="4"/>
        <v>39940.163</v>
      </c>
    </row>
    <row r="24" spans="1:18" x14ac:dyDescent="0.2">
      <c r="A24" s="32" t="s">
        <v>48</v>
      </c>
      <c r="B24" s="33" t="s">
        <v>50</v>
      </c>
      <c r="C24" s="32">
        <v>54958.840300000003</v>
      </c>
      <c r="D24" s="32">
        <v>5.9999999999999995E-4</v>
      </c>
      <c r="E24">
        <f t="shared" si="1"/>
        <v>5091.0083004185253</v>
      </c>
      <c r="F24">
        <f t="shared" si="2"/>
        <v>5091</v>
      </c>
      <c r="G24">
        <f t="shared" si="0"/>
        <v>2.9609999983222224E-3</v>
      </c>
      <c r="I24">
        <f>+G24</f>
        <v>2.9609999983222224E-3</v>
      </c>
      <c r="O24">
        <f t="shared" ca="1" si="3"/>
        <v>3.3507682317406506E-3</v>
      </c>
      <c r="Q24" s="2">
        <f t="shared" si="4"/>
        <v>39940.340300000003</v>
      </c>
    </row>
    <row r="25" spans="1:18" x14ac:dyDescent="0.2">
      <c r="A25" s="32" t="s">
        <v>51</v>
      </c>
      <c r="B25" s="33" t="s">
        <v>50</v>
      </c>
      <c r="C25" s="32">
        <v>55364.799599999998</v>
      </c>
      <c r="D25" s="32">
        <v>2.0000000000000001E-4</v>
      </c>
      <c r="E25">
        <f t="shared" si="1"/>
        <v>6229.0130603343014</v>
      </c>
      <c r="F25">
        <f t="shared" si="2"/>
        <v>6229</v>
      </c>
      <c r="G25">
        <f t="shared" si="0"/>
        <v>4.6589999983552843E-3</v>
      </c>
      <c r="I25">
        <f>+G25</f>
        <v>4.6589999983552843E-3</v>
      </c>
      <c r="O25">
        <f t="shared" ca="1" si="3"/>
        <v>5.0529366066933692E-3</v>
      </c>
      <c r="Q25" s="2">
        <f t="shared" si="4"/>
        <v>40346.299599999998</v>
      </c>
    </row>
    <row r="26" spans="1:18" x14ac:dyDescent="0.2">
      <c r="A26" s="32" t="s">
        <v>52</v>
      </c>
      <c r="B26" s="33" t="s">
        <v>49</v>
      </c>
      <c r="C26" s="32">
        <v>55647.8658</v>
      </c>
      <c r="D26" s="32">
        <v>4.0000000000000002E-4</v>
      </c>
      <c r="E26">
        <f t="shared" si="1"/>
        <v>7022.5179337816553</v>
      </c>
      <c r="F26">
        <f t="shared" si="2"/>
        <v>7022.5</v>
      </c>
      <c r="G26">
        <f t="shared" si="0"/>
        <v>6.3974999939091504E-3</v>
      </c>
      <c r="I26">
        <f>+G26</f>
        <v>6.3974999939091504E-3</v>
      </c>
      <c r="O26">
        <f t="shared" ca="1" si="3"/>
        <v>6.239817630880524E-3</v>
      </c>
      <c r="Q26" s="2">
        <f t="shared" si="4"/>
        <v>40629.3658</v>
      </c>
    </row>
    <row r="27" spans="1:18" x14ac:dyDescent="0.2">
      <c r="A27" s="32" t="s">
        <v>52</v>
      </c>
      <c r="B27" s="33" t="s">
        <v>49</v>
      </c>
      <c r="C27" s="32">
        <v>55696.810599999997</v>
      </c>
      <c r="D27" s="32">
        <v>6.9999999999999999E-4</v>
      </c>
      <c r="E27">
        <f t="shared" si="1"/>
        <v>7159.7223662780252</v>
      </c>
      <c r="F27">
        <f t="shared" si="2"/>
        <v>7159.5</v>
      </c>
      <c r="O27">
        <f t="shared" ca="1" si="3"/>
        <v>6.444735967759717E-3</v>
      </c>
      <c r="Q27" s="2">
        <f t="shared" si="4"/>
        <v>40678.310599999997</v>
      </c>
      <c r="R27">
        <f>+C27-(C$7+F27*C$8)</f>
        <v>7.9324499994982034E-2</v>
      </c>
    </row>
    <row r="28" spans="1:18" x14ac:dyDescent="0.2">
      <c r="A28" s="34" t="s">
        <v>53</v>
      </c>
      <c r="B28" s="35" t="s">
        <v>49</v>
      </c>
      <c r="C28" s="34">
        <v>56018.864800000003</v>
      </c>
      <c r="D28" s="34">
        <v>2.9999999999999997E-4</v>
      </c>
      <c r="E28">
        <f>+(C28-C$7)/C$8</f>
        <v>8062.5202885103245</v>
      </c>
      <c r="F28">
        <f t="shared" si="2"/>
        <v>8062.5</v>
      </c>
      <c r="G28">
        <f>+C28-(C$7+F28*C$8)</f>
        <v>7.237500001792796E-3</v>
      </c>
      <c r="I28">
        <f>+G28</f>
        <v>7.237500001792796E-3</v>
      </c>
      <c r="O28">
        <f ca="1">+C$11+C$12*$F28</f>
        <v>7.7954020860218467E-3</v>
      </c>
      <c r="Q28" s="2">
        <f>+C28-15018.5</f>
        <v>41000.364800000003</v>
      </c>
    </row>
    <row r="29" spans="1:18" x14ac:dyDescent="0.2">
      <c r="A29" s="34" t="s">
        <v>53</v>
      </c>
      <c r="B29" s="35" t="s">
        <v>50</v>
      </c>
      <c r="C29" s="34">
        <v>56089.676899999999</v>
      </c>
      <c r="D29" s="34">
        <v>4.0000000000000002E-4</v>
      </c>
      <c r="E29">
        <f>+(C29-C$7)/C$8</f>
        <v>8261.0241948369639</v>
      </c>
      <c r="F29">
        <f t="shared" si="2"/>
        <v>8261</v>
      </c>
      <c r="G29">
        <f>+C29-(C$7+F29*C$8)</f>
        <v>8.630999996967148E-3</v>
      </c>
      <c r="I29">
        <f>+G29</f>
        <v>8.630999996967148E-3</v>
      </c>
      <c r="O29">
        <f ca="1">+C$11+C$12*$F29</f>
        <v>8.0923093113541081E-3</v>
      </c>
      <c r="Q29" s="2">
        <f>+C29-15018.5</f>
        <v>41071.176899999999</v>
      </c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2024-01-15T04:54:45Z</dcterms:modified>
</cp:coreProperties>
</file>