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C3C2C18-EF5D-45A9-A0E3-BBC52CD13D4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4" i="1" l="1"/>
  <c r="F54" i="1"/>
  <c r="G54" i="1"/>
  <c r="K54" i="1"/>
  <c r="E55" i="1"/>
  <c r="F55" i="1"/>
  <c r="G55" i="1"/>
  <c r="K55" i="1"/>
  <c r="E56" i="1"/>
  <c r="F56" i="1"/>
  <c r="G56" i="1"/>
  <c r="K56" i="1"/>
  <c r="E57" i="1"/>
  <c r="F57" i="1"/>
  <c r="G57" i="1"/>
  <c r="K57" i="1"/>
  <c r="E58" i="1"/>
  <c r="F58" i="1"/>
  <c r="G58" i="1"/>
  <c r="K58" i="1"/>
  <c r="F27" i="1"/>
  <c r="G27" i="1"/>
  <c r="J27" i="1"/>
  <c r="F37" i="1"/>
  <c r="G37" i="1"/>
  <c r="K37" i="1"/>
  <c r="E39" i="1"/>
  <c r="F39" i="1"/>
  <c r="G39" i="1"/>
  <c r="K39" i="1"/>
  <c r="E40" i="1"/>
  <c r="F40" i="1"/>
  <c r="G40" i="1"/>
  <c r="K40" i="1"/>
  <c r="E41" i="1"/>
  <c r="F41" i="1"/>
  <c r="G41" i="1"/>
  <c r="K41" i="1"/>
  <c r="E42" i="1"/>
  <c r="F42" i="1"/>
  <c r="G42" i="1"/>
  <c r="K42" i="1"/>
  <c r="E43" i="1"/>
  <c r="F43" i="1"/>
  <c r="G43" i="1"/>
  <c r="J43" i="1"/>
  <c r="E44" i="1"/>
  <c r="F44" i="1"/>
  <c r="G44" i="1"/>
  <c r="J44" i="1"/>
  <c r="E45" i="1"/>
  <c r="F45" i="1"/>
  <c r="G45" i="1"/>
  <c r="K45" i="1"/>
  <c r="E46" i="1"/>
  <c r="F46" i="1"/>
  <c r="G46" i="1"/>
  <c r="K46" i="1"/>
  <c r="E47" i="1"/>
  <c r="F47" i="1"/>
  <c r="G47" i="1"/>
  <c r="K47" i="1"/>
  <c r="E48" i="1"/>
  <c r="F48" i="1"/>
  <c r="G48" i="1"/>
  <c r="K48" i="1"/>
  <c r="E49" i="1"/>
  <c r="F49" i="1"/>
  <c r="G49" i="1"/>
  <c r="K49" i="1"/>
  <c r="E50" i="1"/>
  <c r="F50" i="1"/>
  <c r="G50" i="1"/>
  <c r="K50" i="1"/>
  <c r="E51" i="1"/>
  <c r="F51" i="1"/>
  <c r="G51" i="1"/>
  <c r="K51" i="1"/>
  <c r="E52" i="1"/>
  <c r="F52" i="1"/>
  <c r="G52" i="1"/>
  <c r="K52" i="1"/>
  <c r="E53" i="1"/>
  <c r="F53" i="1"/>
  <c r="G53" i="1"/>
  <c r="K53" i="1"/>
  <c r="Q54" i="1"/>
  <c r="Q55" i="1"/>
  <c r="Q56" i="1"/>
  <c r="Q57" i="1"/>
  <c r="Q58" i="1"/>
  <c r="Q52" i="1"/>
  <c r="Q53" i="1"/>
  <c r="D9" i="1"/>
  <c r="C9" i="1"/>
  <c r="E22" i="1"/>
  <c r="F22" i="1"/>
  <c r="G22" i="1"/>
  <c r="K22" i="1"/>
  <c r="E23" i="1"/>
  <c r="F23" i="1"/>
  <c r="G23" i="1"/>
  <c r="J23" i="1"/>
  <c r="E24" i="1"/>
  <c r="F24" i="1"/>
  <c r="G24" i="1"/>
  <c r="J24" i="1"/>
  <c r="E25" i="1"/>
  <c r="F25" i="1"/>
  <c r="G25" i="1"/>
  <c r="K25" i="1"/>
  <c r="E26" i="1"/>
  <c r="F26" i="1"/>
  <c r="G26" i="1"/>
  <c r="J26" i="1"/>
  <c r="E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5" i="1"/>
  <c r="F35" i="1"/>
  <c r="G35" i="1"/>
  <c r="K35" i="1"/>
  <c r="E36" i="1"/>
  <c r="F36" i="1"/>
  <c r="G36" i="1"/>
  <c r="K36" i="1"/>
  <c r="E37" i="1"/>
  <c r="E38" i="1"/>
  <c r="F38" i="1"/>
  <c r="G38" i="1"/>
  <c r="K38" i="1"/>
  <c r="E33" i="1"/>
  <c r="F33" i="1"/>
  <c r="U33" i="1"/>
  <c r="E34" i="1"/>
  <c r="F34" i="1"/>
  <c r="U34" i="1"/>
  <c r="Q45" i="1"/>
  <c r="Q51" i="1"/>
  <c r="Q50" i="1"/>
  <c r="Q46" i="1"/>
  <c r="Q47" i="1"/>
  <c r="Q48" i="1"/>
  <c r="Q49" i="1"/>
  <c r="Q43" i="1"/>
  <c r="Q44" i="1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Q35" i="1"/>
  <c r="Q30" i="1"/>
  <c r="Q31" i="1"/>
  <c r="Q36" i="1"/>
  <c r="Q37" i="1"/>
  <c r="Q38" i="1"/>
  <c r="Q39" i="1"/>
  <c r="Q40" i="1"/>
  <c r="Q41" i="1"/>
  <c r="Q42" i="1"/>
  <c r="Q33" i="1"/>
  <c r="Q34" i="1"/>
  <c r="Q29" i="1"/>
  <c r="Q32" i="1"/>
  <c r="Q28" i="1"/>
  <c r="Q23" i="1"/>
  <c r="Q24" i="1"/>
  <c r="Q26" i="1"/>
  <c r="Q27" i="1"/>
  <c r="Q22" i="1"/>
  <c r="Q25" i="1"/>
  <c r="F16" i="1"/>
  <c r="F17" i="1" s="1"/>
  <c r="E21" i="1"/>
  <c r="F21" i="1"/>
  <c r="G21" i="1"/>
  <c r="K21" i="1"/>
  <c r="C17" i="1"/>
  <c r="Q21" i="1"/>
  <c r="C12" i="1"/>
  <c r="C11" i="1"/>
  <c r="O54" i="1" l="1"/>
  <c r="O26" i="1"/>
  <c r="O42" i="1"/>
  <c r="C15" i="1"/>
  <c r="O38" i="1"/>
  <c r="O45" i="1"/>
  <c r="O55" i="1"/>
  <c r="O44" i="1"/>
  <c r="O32" i="1"/>
  <c r="O31" i="1"/>
  <c r="O37" i="1"/>
  <c r="O47" i="1"/>
  <c r="O52" i="1"/>
  <c r="O35" i="1"/>
  <c r="O25" i="1"/>
  <c r="O51" i="1"/>
  <c r="O57" i="1"/>
  <c r="O40" i="1"/>
  <c r="O46" i="1"/>
  <c r="O29" i="1"/>
  <c r="O58" i="1"/>
  <c r="O33" i="1"/>
  <c r="O27" i="1"/>
  <c r="O41" i="1"/>
  <c r="O23" i="1"/>
  <c r="O36" i="1"/>
  <c r="O21" i="1"/>
  <c r="O39" i="1"/>
  <c r="O24" i="1"/>
  <c r="O53" i="1"/>
  <c r="O34" i="1"/>
  <c r="O56" i="1"/>
  <c r="O28" i="1"/>
  <c r="O30" i="1"/>
  <c r="O49" i="1"/>
  <c r="O22" i="1"/>
  <c r="O43" i="1"/>
  <c r="O48" i="1"/>
  <c r="O50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<sst xmlns="http://schemas.openxmlformats.org/spreadsheetml/2006/main" count="213" uniqueCount="108">
  <si>
    <t>VSB-063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</si>
  <si>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</si>
  <si>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</si>
  <si>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</si>
  <si>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</si>
  <si>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</si>
  <si>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</si>
  <si>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</si>
  <si>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</si>
  <si>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</si>
  <si>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</si>
  <si>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</si>
  <si>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</si>
  <si>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</si>
  <si>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</si>
  <si>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</si>
  <si>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</si>
  <si>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</si>
  <si>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</si>
  <si>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</si>
  <si>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</si>
  <si>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</si>
  <si>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</si>
  <si>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</si>
  <si>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</si>
  <si>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</si>
  <si>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</si>
  <si>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</si>
  <si>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</si>
  <si>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</si>
  <si>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</si>
  <si>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</si>
  <si>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</si>
  <si>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</si>
  <si>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</si>
  <si>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</si>
  <si>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</si>
  <si>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</si>
  <si>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</si>
  <si>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</si>
  <si>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</si>
  <si>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NX Boo / GSC 2565-0331</t>
  </si>
  <si>
    <t>EW</t>
  </si>
  <si>
    <t>IBVS 6029</t>
  </si>
  <si>
    <t>I</t>
  </si>
  <si>
    <t>IBVS 6070</t>
  </si>
  <si>
    <t>IBVS 6084</t>
  </si>
  <si>
    <t>OEJV 0168</t>
  </si>
  <si>
    <t>II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</si>
  <si>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</si>
  <si>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</si>
  <si>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</si>
  <si>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</si>
  <si>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</si>
  <si>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</si>
  <si>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</si>
  <si>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</si>
  <si>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</si>
  <si>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</si>
  <si>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</si>
  <si>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2454640.796 </t>
  </si>
  <si>
    <t> 23.06.2008 07:06 </t>
  </si>
  <si>
    <t> -0.005 </t>
  </si>
  <si>
    <t>C </t>
  </si>
  <si>
    <t>o</t>
  </si>
  <si>
    <t> A.Paschke </t>
  </si>
  <si>
    <t>OEJV 0162 </t>
  </si>
  <si>
    <t>2456016.8937 </t>
  </si>
  <si>
    <t> 30.03.2012 09:26 </t>
  </si>
  <si>
    <t> 0.0036 </t>
  </si>
  <si>
    <t> R.Diethelm </t>
  </si>
  <si>
    <t>IBVS 6029 </t>
  </si>
  <si>
    <t>2456069.3811 </t>
  </si>
  <si>
    <t> 21.05.2012 21:08 </t>
  </si>
  <si>
    <t> 0.0040 </t>
  </si>
  <si>
    <t>-I</t>
  </si>
  <si>
    <t> F.Agerer </t>
  </si>
  <si>
    <t>BAVM 231 </t>
  </si>
  <si>
    <t>2456069.5051 </t>
  </si>
  <si>
    <t> 22.05.2012 00:07 </t>
  </si>
  <si>
    <t>-1562</t>
  </si>
  <si>
    <t> 0.0024 </t>
  </si>
  <si>
    <t>2456086.7081 </t>
  </si>
  <si>
    <t> 08.06.2012 04:59 </t>
  </si>
  <si>
    <t>-1493.5</t>
  </si>
  <si>
    <t> 0.0027 </t>
  </si>
  <si>
    <t>2456408.4112 </t>
  </si>
  <si>
    <t> 25.04.2013 21:52 </t>
  </si>
  <si>
    <t>-212.5</t>
  </si>
  <si>
    <t> 0.0032 </t>
  </si>
  <si>
    <t>BAVM 232 </t>
  </si>
  <si>
    <t>2456408.5375 </t>
  </si>
  <si>
    <t> 26.04.2013 00:54 </t>
  </si>
  <si>
    <t>-212</t>
  </si>
  <si>
    <t> 0.0039 </t>
  </si>
  <si>
    <t>2457066.8874 </t>
  </si>
  <si>
    <t> 13.02.2015 09:17 </t>
  </si>
  <si>
    <t>2409.5</t>
  </si>
  <si>
    <t> 0.0060 </t>
  </si>
  <si>
    <t> W.Moschner &amp; P.Frank </t>
  </si>
  <si>
    <t>BAVM 241 (=IBVS 6157) </t>
  </si>
  <si>
    <t>2457121.3842 </t>
  </si>
  <si>
    <t> 08.04.2015 21:13 </t>
  </si>
  <si>
    <t>2626.5</t>
  </si>
  <si>
    <t> 0.0067 </t>
  </si>
  <si>
    <t>IBVS 6157</t>
  </si>
  <si>
    <t>OEJV 0179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</si>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</sst>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6" fillId="0" borderId="0" xfId="0" applyFont="1">
      <alignment vertical="top"/>
    </xf>
    <xf numFmtId="0" fontId="1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0" applyFont="1" applyAlignment="1"/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0" fillId="0" borderId="0" xfId="0" applyAlignment="1">
      <alignment horizontal="righ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NX Boo - O-C Diagr.</a:t>
            </a:r>
          </a:p>
        </c:rich>
      </c:tx>
      <c:layout>
        <c:manualLayout>
          <c:xMode val="edge"/>
          <c:yMode val="edge"/>
          <c:x val="0.3922114047287899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4631432545202"/>
          <c:y val="0.14035127795846455"/>
          <c:w val="0.8275382475660639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2E-3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8.9999999999999998E-4</c:v>
                  </c:pt>
                  <c:pt idx="23">
                    <c:v>2.9999999999999997E-4</c:v>
                  </c:pt>
                  <c:pt idx="24">
                    <c:v>1.1999999999999999E-3</c:v>
                  </c:pt>
                  <c:pt idx="25">
                    <c:v>4.4999999999999997E-3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1.6000000000000001E-3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4.0000000000000002E-4</c:v>
                  </c:pt>
                  <c:pt idx="37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2E-3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8.9999999999999998E-4</c:v>
                  </c:pt>
                  <c:pt idx="23">
                    <c:v>2.9999999999999997E-4</c:v>
                  </c:pt>
                  <c:pt idx="24">
                    <c:v>1.1999999999999999E-3</c:v>
                  </c:pt>
                  <c:pt idx="25">
                    <c:v>4.4999999999999997E-3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1.6000000000000001E-3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4.0000000000000002E-4</c:v>
                  </c:pt>
                  <c:pt idx="3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17672</c:v>
                </c:pt>
                <c:pt idx="2">
                  <c:v>17881</c:v>
                </c:pt>
                <c:pt idx="3">
                  <c:v>17881.5</c:v>
                </c:pt>
                <c:pt idx="4">
                  <c:v>17950</c:v>
                </c:pt>
                <c:pt idx="5">
                  <c:v>19231</c:v>
                </c:pt>
                <c:pt idx="6">
                  <c:v>19231.5</c:v>
                </c:pt>
                <c:pt idx="7">
                  <c:v>20573.5</c:v>
                </c:pt>
                <c:pt idx="8">
                  <c:v>20632.5</c:v>
                </c:pt>
                <c:pt idx="9">
                  <c:v>20632.5</c:v>
                </c:pt>
                <c:pt idx="10">
                  <c:v>20633</c:v>
                </c:pt>
                <c:pt idx="11">
                  <c:v>20633</c:v>
                </c:pt>
                <c:pt idx="12">
                  <c:v>20648.5</c:v>
                </c:pt>
                <c:pt idx="13">
                  <c:v>20648.5</c:v>
                </c:pt>
                <c:pt idx="14">
                  <c:v>20784</c:v>
                </c:pt>
                <c:pt idx="15">
                  <c:v>20784</c:v>
                </c:pt>
                <c:pt idx="16">
                  <c:v>20851.5</c:v>
                </c:pt>
                <c:pt idx="17">
                  <c:v>20851.5</c:v>
                </c:pt>
                <c:pt idx="18">
                  <c:v>20851.5</c:v>
                </c:pt>
                <c:pt idx="19">
                  <c:v>20852</c:v>
                </c:pt>
                <c:pt idx="20">
                  <c:v>20852</c:v>
                </c:pt>
                <c:pt idx="21">
                  <c:v>20852</c:v>
                </c:pt>
                <c:pt idx="22">
                  <c:v>21853</c:v>
                </c:pt>
                <c:pt idx="23">
                  <c:v>22070</c:v>
                </c:pt>
                <c:pt idx="24">
                  <c:v>22098</c:v>
                </c:pt>
                <c:pt idx="25">
                  <c:v>22098.5</c:v>
                </c:pt>
                <c:pt idx="26">
                  <c:v>22181.5</c:v>
                </c:pt>
                <c:pt idx="27">
                  <c:v>22181.5</c:v>
                </c:pt>
                <c:pt idx="28">
                  <c:v>23424.5</c:v>
                </c:pt>
                <c:pt idx="29">
                  <c:v>23436</c:v>
                </c:pt>
                <c:pt idx="30">
                  <c:v>23436.5</c:v>
                </c:pt>
                <c:pt idx="31">
                  <c:v>23697.5</c:v>
                </c:pt>
                <c:pt idx="32">
                  <c:v>23698</c:v>
                </c:pt>
                <c:pt idx="33">
                  <c:v>24921.5</c:v>
                </c:pt>
                <c:pt idx="34">
                  <c:v>24921.5</c:v>
                </c:pt>
                <c:pt idx="35">
                  <c:v>24921.5</c:v>
                </c:pt>
                <c:pt idx="36">
                  <c:v>24921.5</c:v>
                </c:pt>
                <c:pt idx="37">
                  <c:v>24957.5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40-45E9-876A-DAA8142A30D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2E-3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8.9999999999999998E-4</c:v>
                  </c:pt>
                  <c:pt idx="23">
                    <c:v>2.9999999999999997E-4</c:v>
                  </c:pt>
                  <c:pt idx="24">
                    <c:v>1.1999999999999999E-3</c:v>
                  </c:pt>
                  <c:pt idx="25">
                    <c:v>4.4999999999999997E-3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1.6000000000000001E-3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4.0000000000000002E-4</c:v>
                  </c:pt>
                  <c:pt idx="3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2E-3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8.9999999999999998E-4</c:v>
                  </c:pt>
                  <c:pt idx="23">
                    <c:v>2.9999999999999997E-4</c:v>
                  </c:pt>
                  <c:pt idx="24">
                    <c:v>1.1999999999999999E-3</c:v>
                  </c:pt>
                  <c:pt idx="25">
                    <c:v>4.4999999999999997E-3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1.6000000000000001E-3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4.0000000000000002E-4</c:v>
                  </c:pt>
                  <c:pt idx="3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17672</c:v>
                </c:pt>
                <c:pt idx="2">
                  <c:v>17881</c:v>
                </c:pt>
                <c:pt idx="3">
                  <c:v>17881.5</c:v>
                </c:pt>
                <c:pt idx="4">
                  <c:v>17950</c:v>
                </c:pt>
                <c:pt idx="5">
                  <c:v>19231</c:v>
                </c:pt>
                <c:pt idx="6">
                  <c:v>19231.5</c:v>
                </c:pt>
                <c:pt idx="7">
                  <c:v>20573.5</c:v>
                </c:pt>
                <c:pt idx="8">
                  <c:v>20632.5</c:v>
                </c:pt>
                <c:pt idx="9">
                  <c:v>20632.5</c:v>
                </c:pt>
                <c:pt idx="10">
                  <c:v>20633</c:v>
                </c:pt>
                <c:pt idx="11">
                  <c:v>20633</c:v>
                </c:pt>
                <c:pt idx="12">
                  <c:v>20648.5</c:v>
                </c:pt>
                <c:pt idx="13">
                  <c:v>20648.5</c:v>
                </c:pt>
                <c:pt idx="14">
                  <c:v>20784</c:v>
                </c:pt>
                <c:pt idx="15">
                  <c:v>20784</c:v>
                </c:pt>
                <c:pt idx="16">
                  <c:v>20851.5</c:v>
                </c:pt>
                <c:pt idx="17">
                  <c:v>20851.5</c:v>
                </c:pt>
                <c:pt idx="18">
                  <c:v>20851.5</c:v>
                </c:pt>
                <c:pt idx="19">
                  <c:v>20852</c:v>
                </c:pt>
                <c:pt idx="20">
                  <c:v>20852</c:v>
                </c:pt>
                <c:pt idx="21">
                  <c:v>20852</c:v>
                </c:pt>
                <c:pt idx="22">
                  <c:v>21853</c:v>
                </c:pt>
                <c:pt idx="23">
                  <c:v>22070</c:v>
                </c:pt>
                <c:pt idx="24">
                  <c:v>22098</c:v>
                </c:pt>
                <c:pt idx="25">
                  <c:v>22098.5</c:v>
                </c:pt>
                <c:pt idx="26">
                  <c:v>22181.5</c:v>
                </c:pt>
                <c:pt idx="27">
                  <c:v>22181.5</c:v>
                </c:pt>
                <c:pt idx="28">
                  <c:v>23424.5</c:v>
                </c:pt>
                <c:pt idx="29">
                  <c:v>23436</c:v>
                </c:pt>
                <c:pt idx="30">
                  <c:v>23436.5</c:v>
                </c:pt>
                <c:pt idx="31">
                  <c:v>23697.5</c:v>
                </c:pt>
                <c:pt idx="32">
                  <c:v>23698</c:v>
                </c:pt>
                <c:pt idx="33">
                  <c:v>24921.5</c:v>
                </c:pt>
                <c:pt idx="34">
                  <c:v>24921.5</c:v>
                </c:pt>
                <c:pt idx="35">
                  <c:v>24921.5</c:v>
                </c:pt>
                <c:pt idx="36">
                  <c:v>24921.5</c:v>
                </c:pt>
                <c:pt idx="37">
                  <c:v>24957.5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40-45E9-876A-DAA8142A30D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2E-3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8.9999999999999998E-4</c:v>
                  </c:pt>
                  <c:pt idx="23">
                    <c:v>2.9999999999999997E-4</c:v>
                  </c:pt>
                  <c:pt idx="24">
                    <c:v>1.1999999999999999E-3</c:v>
                  </c:pt>
                  <c:pt idx="25">
                    <c:v>4.4999999999999997E-3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1.6000000000000001E-3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4.0000000000000002E-4</c:v>
                  </c:pt>
                  <c:pt idx="3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2E-3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8.9999999999999998E-4</c:v>
                  </c:pt>
                  <c:pt idx="23">
                    <c:v>2.9999999999999997E-4</c:v>
                  </c:pt>
                  <c:pt idx="24">
                    <c:v>1.1999999999999999E-3</c:v>
                  </c:pt>
                  <c:pt idx="25">
                    <c:v>4.4999999999999997E-3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1.6000000000000001E-3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4.0000000000000002E-4</c:v>
                  </c:pt>
                  <c:pt idx="3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17672</c:v>
                </c:pt>
                <c:pt idx="2">
                  <c:v>17881</c:v>
                </c:pt>
                <c:pt idx="3">
                  <c:v>17881.5</c:v>
                </c:pt>
                <c:pt idx="4">
                  <c:v>17950</c:v>
                </c:pt>
                <c:pt idx="5">
                  <c:v>19231</c:v>
                </c:pt>
                <c:pt idx="6">
                  <c:v>19231.5</c:v>
                </c:pt>
                <c:pt idx="7">
                  <c:v>20573.5</c:v>
                </c:pt>
                <c:pt idx="8">
                  <c:v>20632.5</c:v>
                </c:pt>
                <c:pt idx="9">
                  <c:v>20632.5</c:v>
                </c:pt>
                <c:pt idx="10">
                  <c:v>20633</c:v>
                </c:pt>
                <c:pt idx="11">
                  <c:v>20633</c:v>
                </c:pt>
                <c:pt idx="12">
                  <c:v>20648.5</c:v>
                </c:pt>
                <c:pt idx="13">
                  <c:v>20648.5</c:v>
                </c:pt>
                <c:pt idx="14">
                  <c:v>20784</c:v>
                </c:pt>
                <c:pt idx="15">
                  <c:v>20784</c:v>
                </c:pt>
                <c:pt idx="16">
                  <c:v>20851.5</c:v>
                </c:pt>
                <c:pt idx="17">
                  <c:v>20851.5</c:v>
                </c:pt>
                <c:pt idx="18">
                  <c:v>20851.5</c:v>
                </c:pt>
                <c:pt idx="19">
                  <c:v>20852</c:v>
                </c:pt>
                <c:pt idx="20">
                  <c:v>20852</c:v>
                </c:pt>
                <c:pt idx="21">
                  <c:v>20852</c:v>
                </c:pt>
                <c:pt idx="22">
                  <c:v>21853</c:v>
                </c:pt>
                <c:pt idx="23">
                  <c:v>22070</c:v>
                </c:pt>
                <c:pt idx="24">
                  <c:v>22098</c:v>
                </c:pt>
                <c:pt idx="25">
                  <c:v>22098.5</c:v>
                </c:pt>
                <c:pt idx="26">
                  <c:v>22181.5</c:v>
                </c:pt>
                <c:pt idx="27">
                  <c:v>22181.5</c:v>
                </c:pt>
                <c:pt idx="28">
                  <c:v>23424.5</c:v>
                </c:pt>
                <c:pt idx="29">
                  <c:v>23436</c:v>
                </c:pt>
                <c:pt idx="30">
                  <c:v>23436.5</c:v>
                </c:pt>
                <c:pt idx="31">
                  <c:v>23697.5</c:v>
                </c:pt>
                <c:pt idx="32">
                  <c:v>23698</c:v>
                </c:pt>
                <c:pt idx="33">
                  <c:v>24921.5</c:v>
                </c:pt>
                <c:pt idx="34">
                  <c:v>24921.5</c:v>
                </c:pt>
                <c:pt idx="35">
                  <c:v>24921.5</c:v>
                </c:pt>
                <c:pt idx="36">
                  <c:v>24921.5</c:v>
                </c:pt>
                <c:pt idx="37">
                  <c:v>24957.5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3.4627000000909902E-2</c:v>
                </c:pt>
                <c:pt idx="3">
                  <c:v>3.3060500005376525E-2</c:v>
                </c:pt>
                <c:pt idx="5">
                  <c:v>3.5177000005205628E-2</c:v>
                </c:pt>
                <c:pt idx="6">
                  <c:v>3.5910500002501067E-2</c:v>
                </c:pt>
                <c:pt idx="22">
                  <c:v>4.0651000002981164E-2</c:v>
                </c:pt>
                <c:pt idx="23">
                  <c:v>4.1590000000724103E-2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40-45E9-876A-DAA8142A30D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2E-3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8.9999999999999998E-4</c:v>
                  </c:pt>
                  <c:pt idx="23">
                    <c:v>2.9999999999999997E-4</c:v>
                  </c:pt>
                  <c:pt idx="24">
                    <c:v>1.1999999999999999E-3</c:v>
                  </c:pt>
                  <c:pt idx="25">
                    <c:v>4.4999999999999997E-3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1.6000000000000001E-3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4.0000000000000002E-4</c:v>
                  </c:pt>
                  <c:pt idx="3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2E-3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8.9999999999999998E-4</c:v>
                  </c:pt>
                  <c:pt idx="23">
                    <c:v>2.9999999999999997E-4</c:v>
                  </c:pt>
                  <c:pt idx="24">
                    <c:v>1.1999999999999999E-3</c:v>
                  </c:pt>
                  <c:pt idx="25">
                    <c:v>4.4999999999999997E-3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1.6000000000000001E-3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4.0000000000000002E-4</c:v>
                  </c:pt>
                  <c:pt idx="3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17672</c:v>
                </c:pt>
                <c:pt idx="2">
                  <c:v>17881</c:v>
                </c:pt>
                <c:pt idx="3">
                  <c:v>17881.5</c:v>
                </c:pt>
                <c:pt idx="4">
                  <c:v>17950</c:v>
                </c:pt>
                <c:pt idx="5">
                  <c:v>19231</c:v>
                </c:pt>
                <c:pt idx="6">
                  <c:v>19231.5</c:v>
                </c:pt>
                <c:pt idx="7">
                  <c:v>20573.5</c:v>
                </c:pt>
                <c:pt idx="8">
                  <c:v>20632.5</c:v>
                </c:pt>
                <c:pt idx="9">
                  <c:v>20632.5</c:v>
                </c:pt>
                <c:pt idx="10">
                  <c:v>20633</c:v>
                </c:pt>
                <c:pt idx="11">
                  <c:v>20633</c:v>
                </c:pt>
                <c:pt idx="12">
                  <c:v>20648.5</c:v>
                </c:pt>
                <c:pt idx="13">
                  <c:v>20648.5</c:v>
                </c:pt>
                <c:pt idx="14">
                  <c:v>20784</c:v>
                </c:pt>
                <c:pt idx="15">
                  <c:v>20784</c:v>
                </c:pt>
                <c:pt idx="16">
                  <c:v>20851.5</c:v>
                </c:pt>
                <c:pt idx="17">
                  <c:v>20851.5</c:v>
                </c:pt>
                <c:pt idx="18">
                  <c:v>20851.5</c:v>
                </c:pt>
                <c:pt idx="19">
                  <c:v>20852</c:v>
                </c:pt>
                <c:pt idx="20">
                  <c:v>20852</c:v>
                </c:pt>
                <c:pt idx="21">
                  <c:v>20852</c:v>
                </c:pt>
                <c:pt idx="22">
                  <c:v>21853</c:v>
                </c:pt>
                <c:pt idx="23">
                  <c:v>22070</c:v>
                </c:pt>
                <c:pt idx="24">
                  <c:v>22098</c:v>
                </c:pt>
                <c:pt idx="25">
                  <c:v>22098.5</c:v>
                </c:pt>
                <c:pt idx="26">
                  <c:v>22181.5</c:v>
                </c:pt>
                <c:pt idx="27">
                  <c:v>22181.5</c:v>
                </c:pt>
                <c:pt idx="28">
                  <c:v>23424.5</c:v>
                </c:pt>
                <c:pt idx="29">
                  <c:v>23436</c:v>
                </c:pt>
                <c:pt idx="30">
                  <c:v>23436.5</c:v>
                </c:pt>
                <c:pt idx="31">
                  <c:v>23697.5</c:v>
                </c:pt>
                <c:pt idx="32">
                  <c:v>23698</c:v>
                </c:pt>
                <c:pt idx="33">
                  <c:v>24921.5</c:v>
                </c:pt>
                <c:pt idx="34">
                  <c:v>24921.5</c:v>
                </c:pt>
                <c:pt idx="35">
                  <c:v>24921.5</c:v>
                </c:pt>
                <c:pt idx="36">
                  <c:v>24921.5</c:v>
                </c:pt>
                <c:pt idx="37">
                  <c:v>24957.5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3.4024000000499655E-2</c:v>
                </c:pt>
                <c:pt idx="4">
                  <c:v>3.3450000002630986E-2</c:v>
                </c:pt>
                <c:pt idx="7">
                  <c:v>3.7704500005929731E-2</c:v>
                </c:pt>
                <c:pt idx="8">
                  <c:v>3.6797499997192062E-2</c:v>
                </c:pt>
                <c:pt idx="9">
                  <c:v>3.8437499999417923E-2</c:v>
                </c:pt>
                <c:pt idx="10">
                  <c:v>3.7111000005097594E-2</c:v>
                </c:pt>
                <c:pt idx="11">
                  <c:v>3.7121000001206994E-2</c:v>
                </c:pt>
                <c:pt idx="14">
                  <c:v>3.768800000398187E-2</c:v>
                </c:pt>
                <c:pt idx="15">
                  <c:v>3.8037999998778105E-2</c:v>
                </c:pt>
                <c:pt idx="16">
                  <c:v>3.8150500004121568E-2</c:v>
                </c:pt>
                <c:pt idx="17">
                  <c:v>3.8530500001797918E-2</c:v>
                </c:pt>
                <c:pt idx="18">
                  <c:v>3.8850500000989996E-2</c:v>
                </c:pt>
                <c:pt idx="19">
                  <c:v>3.8103999999293592E-2</c:v>
                </c:pt>
                <c:pt idx="20">
                  <c:v>3.8194000000657979E-2</c:v>
                </c:pt>
                <c:pt idx="21">
                  <c:v>3.8734000001568347E-2</c:v>
                </c:pt>
                <c:pt idx="24">
                  <c:v>4.0966000000480562E-2</c:v>
                </c:pt>
                <c:pt idx="25">
                  <c:v>3.9999500004341826E-2</c:v>
                </c:pt>
                <c:pt idx="26">
                  <c:v>4.0320499996596482E-2</c:v>
                </c:pt>
                <c:pt idx="27">
                  <c:v>4.1950499995436985E-2</c:v>
                </c:pt>
                <c:pt idx="28">
                  <c:v>4.2631500000425149E-2</c:v>
                </c:pt>
                <c:pt idx="29">
                  <c:v>4.5012000002316199E-2</c:v>
                </c:pt>
                <c:pt idx="30">
                  <c:v>4.2245500000717584E-2</c:v>
                </c:pt>
                <c:pt idx="31">
                  <c:v>4.3432500002381857E-2</c:v>
                </c:pt>
                <c:pt idx="32">
                  <c:v>4.4765999999071937E-2</c:v>
                </c:pt>
                <c:pt idx="33">
                  <c:v>4.4690500166325364E-2</c:v>
                </c:pt>
                <c:pt idx="34">
                  <c:v>4.4810500148741994E-2</c:v>
                </c:pt>
                <c:pt idx="35">
                  <c:v>4.5120500180928502E-2</c:v>
                </c:pt>
                <c:pt idx="36">
                  <c:v>4.5350500069616828E-2</c:v>
                </c:pt>
                <c:pt idx="37">
                  <c:v>4.6542499818315264E-2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40-45E9-876A-DAA8142A30D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2E-3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8.9999999999999998E-4</c:v>
                  </c:pt>
                  <c:pt idx="23">
                    <c:v>2.9999999999999997E-4</c:v>
                  </c:pt>
                  <c:pt idx="24">
                    <c:v>1.1999999999999999E-3</c:v>
                  </c:pt>
                  <c:pt idx="25">
                    <c:v>4.4999999999999997E-3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1.6000000000000001E-3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4.0000000000000002E-4</c:v>
                  </c:pt>
                  <c:pt idx="3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2E-3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8.9999999999999998E-4</c:v>
                  </c:pt>
                  <c:pt idx="23">
                    <c:v>2.9999999999999997E-4</c:v>
                  </c:pt>
                  <c:pt idx="24">
                    <c:v>1.1999999999999999E-3</c:v>
                  </c:pt>
                  <c:pt idx="25">
                    <c:v>4.4999999999999997E-3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1.6000000000000001E-3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4.0000000000000002E-4</c:v>
                  </c:pt>
                  <c:pt idx="3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17672</c:v>
                </c:pt>
                <c:pt idx="2">
                  <c:v>17881</c:v>
                </c:pt>
                <c:pt idx="3">
                  <c:v>17881.5</c:v>
                </c:pt>
                <c:pt idx="4">
                  <c:v>17950</c:v>
                </c:pt>
                <c:pt idx="5">
                  <c:v>19231</c:v>
                </c:pt>
                <c:pt idx="6">
                  <c:v>19231.5</c:v>
                </c:pt>
                <c:pt idx="7">
                  <c:v>20573.5</c:v>
                </c:pt>
                <c:pt idx="8">
                  <c:v>20632.5</c:v>
                </c:pt>
                <c:pt idx="9">
                  <c:v>20632.5</c:v>
                </c:pt>
                <c:pt idx="10">
                  <c:v>20633</c:v>
                </c:pt>
                <c:pt idx="11">
                  <c:v>20633</c:v>
                </c:pt>
                <c:pt idx="12">
                  <c:v>20648.5</c:v>
                </c:pt>
                <c:pt idx="13">
                  <c:v>20648.5</c:v>
                </c:pt>
                <c:pt idx="14">
                  <c:v>20784</c:v>
                </c:pt>
                <c:pt idx="15">
                  <c:v>20784</c:v>
                </c:pt>
                <c:pt idx="16">
                  <c:v>20851.5</c:v>
                </c:pt>
                <c:pt idx="17">
                  <c:v>20851.5</c:v>
                </c:pt>
                <c:pt idx="18">
                  <c:v>20851.5</c:v>
                </c:pt>
                <c:pt idx="19">
                  <c:v>20852</c:v>
                </c:pt>
                <c:pt idx="20">
                  <c:v>20852</c:v>
                </c:pt>
                <c:pt idx="21">
                  <c:v>20852</c:v>
                </c:pt>
                <c:pt idx="22">
                  <c:v>21853</c:v>
                </c:pt>
                <c:pt idx="23">
                  <c:v>22070</c:v>
                </c:pt>
                <c:pt idx="24">
                  <c:v>22098</c:v>
                </c:pt>
                <c:pt idx="25">
                  <c:v>22098.5</c:v>
                </c:pt>
                <c:pt idx="26">
                  <c:v>22181.5</c:v>
                </c:pt>
                <c:pt idx="27">
                  <c:v>22181.5</c:v>
                </c:pt>
                <c:pt idx="28">
                  <c:v>23424.5</c:v>
                </c:pt>
                <c:pt idx="29">
                  <c:v>23436</c:v>
                </c:pt>
                <c:pt idx="30">
                  <c:v>23436.5</c:v>
                </c:pt>
                <c:pt idx="31">
                  <c:v>23697.5</c:v>
                </c:pt>
                <c:pt idx="32">
                  <c:v>23698</c:v>
                </c:pt>
                <c:pt idx="33">
                  <c:v>24921.5</c:v>
                </c:pt>
                <c:pt idx="34">
                  <c:v>24921.5</c:v>
                </c:pt>
                <c:pt idx="35">
                  <c:v>24921.5</c:v>
                </c:pt>
                <c:pt idx="36">
                  <c:v>24921.5</c:v>
                </c:pt>
                <c:pt idx="37">
                  <c:v>24957.5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40-45E9-876A-DAA8142A30D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2E-3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8.9999999999999998E-4</c:v>
                  </c:pt>
                  <c:pt idx="23">
                    <c:v>2.9999999999999997E-4</c:v>
                  </c:pt>
                  <c:pt idx="24">
                    <c:v>1.1999999999999999E-3</c:v>
                  </c:pt>
                  <c:pt idx="25">
                    <c:v>4.4999999999999997E-3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1.6000000000000001E-3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4.0000000000000002E-4</c:v>
                  </c:pt>
                  <c:pt idx="3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2E-3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8.9999999999999998E-4</c:v>
                  </c:pt>
                  <c:pt idx="23">
                    <c:v>2.9999999999999997E-4</c:v>
                  </c:pt>
                  <c:pt idx="24">
                    <c:v>1.1999999999999999E-3</c:v>
                  </c:pt>
                  <c:pt idx="25">
                    <c:v>4.4999999999999997E-3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1.6000000000000001E-3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4.0000000000000002E-4</c:v>
                  </c:pt>
                  <c:pt idx="3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17672</c:v>
                </c:pt>
                <c:pt idx="2">
                  <c:v>17881</c:v>
                </c:pt>
                <c:pt idx="3">
                  <c:v>17881.5</c:v>
                </c:pt>
                <c:pt idx="4">
                  <c:v>17950</c:v>
                </c:pt>
                <c:pt idx="5">
                  <c:v>19231</c:v>
                </c:pt>
                <c:pt idx="6">
                  <c:v>19231.5</c:v>
                </c:pt>
                <c:pt idx="7">
                  <c:v>20573.5</c:v>
                </c:pt>
                <c:pt idx="8">
                  <c:v>20632.5</c:v>
                </c:pt>
                <c:pt idx="9">
                  <c:v>20632.5</c:v>
                </c:pt>
                <c:pt idx="10">
                  <c:v>20633</c:v>
                </c:pt>
                <c:pt idx="11">
                  <c:v>20633</c:v>
                </c:pt>
                <c:pt idx="12">
                  <c:v>20648.5</c:v>
                </c:pt>
                <c:pt idx="13">
                  <c:v>20648.5</c:v>
                </c:pt>
                <c:pt idx="14">
                  <c:v>20784</c:v>
                </c:pt>
                <c:pt idx="15">
                  <c:v>20784</c:v>
                </c:pt>
                <c:pt idx="16">
                  <c:v>20851.5</c:v>
                </c:pt>
                <c:pt idx="17">
                  <c:v>20851.5</c:v>
                </c:pt>
                <c:pt idx="18">
                  <c:v>20851.5</c:v>
                </c:pt>
                <c:pt idx="19">
                  <c:v>20852</c:v>
                </c:pt>
                <c:pt idx="20">
                  <c:v>20852</c:v>
                </c:pt>
                <c:pt idx="21">
                  <c:v>20852</c:v>
                </c:pt>
                <c:pt idx="22">
                  <c:v>21853</c:v>
                </c:pt>
                <c:pt idx="23">
                  <c:v>22070</c:v>
                </c:pt>
                <c:pt idx="24">
                  <c:v>22098</c:v>
                </c:pt>
                <c:pt idx="25">
                  <c:v>22098.5</c:v>
                </c:pt>
                <c:pt idx="26">
                  <c:v>22181.5</c:v>
                </c:pt>
                <c:pt idx="27">
                  <c:v>22181.5</c:v>
                </c:pt>
                <c:pt idx="28">
                  <c:v>23424.5</c:v>
                </c:pt>
                <c:pt idx="29">
                  <c:v>23436</c:v>
                </c:pt>
                <c:pt idx="30">
                  <c:v>23436.5</c:v>
                </c:pt>
                <c:pt idx="31">
                  <c:v>23697.5</c:v>
                </c:pt>
                <c:pt idx="32">
                  <c:v>23698</c:v>
                </c:pt>
                <c:pt idx="33">
                  <c:v>24921.5</c:v>
                </c:pt>
                <c:pt idx="34">
                  <c:v>24921.5</c:v>
                </c:pt>
                <c:pt idx="35">
                  <c:v>24921.5</c:v>
                </c:pt>
                <c:pt idx="36">
                  <c:v>24921.5</c:v>
                </c:pt>
                <c:pt idx="37">
                  <c:v>24957.5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40-45E9-876A-DAA8142A30D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2E-3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8.9999999999999998E-4</c:v>
                  </c:pt>
                  <c:pt idx="23">
                    <c:v>2.9999999999999997E-4</c:v>
                  </c:pt>
                  <c:pt idx="24">
                    <c:v>1.1999999999999999E-3</c:v>
                  </c:pt>
                  <c:pt idx="25">
                    <c:v>4.4999999999999997E-3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1.6000000000000001E-3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4.0000000000000002E-4</c:v>
                  </c:pt>
                  <c:pt idx="3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2E-3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8.9999999999999998E-4</c:v>
                  </c:pt>
                  <c:pt idx="23">
                    <c:v>2.9999999999999997E-4</c:v>
                  </c:pt>
                  <c:pt idx="24">
                    <c:v>1.1999999999999999E-3</c:v>
                  </c:pt>
                  <c:pt idx="25">
                    <c:v>4.4999999999999997E-3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1.6000000000000001E-3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4.0000000000000002E-4</c:v>
                  </c:pt>
                  <c:pt idx="3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17672</c:v>
                </c:pt>
                <c:pt idx="2">
                  <c:v>17881</c:v>
                </c:pt>
                <c:pt idx="3">
                  <c:v>17881.5</c:v>
                </c:pt>
                <c:pt idx="4">
                  <c:v>17950</c:v>
                </c:pt>
                <c:pt idx="5">
                  <c:v>19231</c:v>
                </c:pt>
                <c:pt idx="6">
                  <c:v>19231.5</c:v>
                </c:pt>
                <c:pt idx="7">
                  <c:v>20573.5</c:v>
                </c:pt>
                <c:pt idx="8">
                  <c:v>20632.5</c:v>
                </c:pt>
                <c:pt idx="9">
                  <c:v>20632.5</c:v>
                </c:pt>
                <c:pt idx="10">
                  <c:v>20633</c:v>
                </c:pt>
                <c:pt idx="11">
                  <c:v>20633</c:v>
                </c:pt>
                <c:pt idx="12">
                  <c:v>20648.5</c:v>
                </c:pt>
                <c:pt idx="13">
                  <c:v>20648.5</c:v>
                </c:pt>
                <c:pt idx="14">
                  <c:v>20784</c:v>
                </c:pt>
                <c:pt idx="15">
                  <c:v>20784</c:v>
                </c:pt>
                <c:pt idx="16">
                  <c:v>20851.5</c:v>
                </c:pt>
                <c:pt idx="17">
                  <c:v>20851.5</c:v>
                </c:pt>
                <c:pt idx="18">
                  <c:v>20851.5</c:v>
                </c:pt>
                <c:pt idx="19">
                  <c:v>20852</c:v>
                </c:pt>
                <c:pt idx="20">
                  <c:v>20852</c:v>
                </c:pt>
                <c:pt idx="21">
                  <c:v>20852</c:v>
                </c:pt>
                <c:pt idx="22">
                  <c:v>21853</c:v>
                </c:pt>
                <c:pt idx="23">
                  <c:v>22070</c:v>
                </c:pt>
                <c:pt idx="24">
                  <c:v>22098</c:v>
                </c:pt>
                <c:pt idx="25">
                  <c:v>22098.5</c:v>
                </c:pt>
                <c:pt idx="26">
                  <c:v>22181.5</c:v>
                </c:pt>
                <c:pt idx="27">
                  <c:v>22181.5</c:v>
                </c:pt>
                <c:pt idx="28">
                  <c:v>23424.5</c:v>
                </c:pt>
                <c:pt idx="29">
                  <c:v>23436</c:v>
                </c:pt>
                <c:pt idx="30">
                  <c:v>23436.5</c:v>
                </c:pt>
                <c:pt idx="31">
                  <c:v>23697.5</c:v>
                </c:pt>
                <c:pt idx="32">
                  <c:v>23698</c:v>
                </c:pt>
                <c:pt idx="33">
                  <c:v>24921.5</c:v>
                </c:pt>
                <c:pt idx="34">
                  <c:v>24921.5</c:v>
                </c:pt>
                <c:pt idx="35">
                  <c:v>24921.5</c:v>
                </c:pt>
                <c:pt idx="36">
                  <c:v>24921.5</c:v>
                </c:pt>
                <c:pt idx="37">
                  <c:v>24957.5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40-45E9-876A-DAA8142A30D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17672</c:v>
                </c:pt>
                <c:pt idx="2">
                  <c:v>17881</c:v>
                </c:pt>
                <c:pt idx="3">
                  <c:v>17881.5</c:v>
                </c:pt>
                <c:pt idx="4">
                  <c:v>17950</c:v>
                </c:pt>
                <c:pt idx="5">
                  <c:v>19231</c:v>
                </c:pt>
                <c:pt idx="6">
                  <c:v>19231.5</c:v>
                </c:pt>
                <c:pt idx="7">
                  <c:v>20573.5</c:v>
                </c:pt>
                <c:pt idx="8">
                  <c:v>20632.5</c:v>
                </c:pt>
                <c:pt idx="9">
                  <c:v>20632.5</c:v>
                </c:pt>
                <c:pt idx="10">
                  <c:v>20633</c:v>
                </c:pt>
                <c:pt idx="11">
                  <c:v>20633</c:v>
                </c:pt>
                <c:pt idx="12">
                  <c:v>20648.5</c:v>
                </c:pt>
                <c:pt idx="13">
                  <c:v>20648.5</c:v>
                </c:pt>
                <c:pt idx="14">
                  <c:v>20784</c:v>
                </c:pt>
                <c:pt idx="15">
                  <c:v>20784</c:v>
                </c:pt>
                <c:pt idx="16">
                  <c:v>20851.5</c:v>
                </c:pt>
                <c:pt idx="17">
                  <c:v>20851.5</c:v>
                </c:pt>
                <c:pt idx="18">
                  <c:v>20851.5</c:v>
                </c:pt>
                <c:pt idx="19">
                  <c:v>20852</c:v>
                </c:pt>
                <c:pt idx="20">
                  <c:v>20852</c:v>
                </c:pt>
                <c:pt idx="21">
                  <c:v>20852</c:v>
                </c:pt>
                <c:pt idx="22">
                  <c:v>21853</c:v>
                </c:pt>
                <c:pt idx="23">
                  <c:v>22070</c:v>
                </c:pt>
                <c:pt idx="24">
                  <c:v>22098</c:v>
                </c:pt>
                <c:pt idx="25">
                  <c:v>22098.5</c:v>
                </c:pt>
                <c:pt idx="26">
                  <c:v>22181.5</c:v>
                </c:pt>
                <c:pt idx="27">
                  <c:v>22181.5</c:v>
                </c:pt>
                <c:pt idx="28">
                  <c:v>23424.5</c:v>
                </c:pt>
                <c:pt idx="29">
                  <c:v>23436</c:v>
                </c:pt>
                <c:pt idx="30">
                  <c:v>23436.5</c:v>
                </c:pt>
                <c:pt idx="31">
                  <c:v>23697.5</c:v>
                </c:pt>
                <c:pt idx="32">
                  <c:v>23698</c:v>
                </c:pt>
                <c:pt idx="33">
                  <c:v>24921.5</c:v>
                </c:pt>
                <c:pt idx="34">
                  <c:v>24921.5</c:v>
                </c:pt>
                <c:pt idx="35">
                  <c:v>24921.5</c:v>
                </c:pt>
                <c:pt idx="36">
                  <c:v>24921.5</c:v>
                </c:pt>
                <c:pt idx="37">
                  <c:v>24957.5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2.5655825924109713E-3</c:v>
                </c:pt>
                <c:pt idx="1">
                  <c:v>3.3016297129559787E-2</c:v>
                </c:pt>
                <c:pt idx="2">
                  <c:v>3.3376426109769389E-2</c:v>
                </c:pt>
                <c:pt idx="3">
                  <c:v>3.3377287662353622E-2</c:v>
                </c:pt>
                <c:pt idx="4">
                  <c:v>3.3495320366393612E-2</c:v>
                </c:pt>
                <c:pt idx="5">
                  <c:v>3.5702618087199836E-2</c:v>
                </c:pt>
                <c:pt idx="6">
                  <c:v>3.5703479639784069E-2</c:v>
                </c:pt>
                <c:pt idx="7">
                  <c:v>3.8015886775866786E-2</c:v>
                </c:pt>
                <c:pt idx="8">
                  <c:v>3.8117549980806339E-2</c:v>
                </c:pt>
                <c:pt idx="9">
                  <c:v>3.8117549980806339E-2</c:v>
                </c:pt>
                <c:pt idx="10">
                  <c:v>3.8118411533390573E-2</c:v>
                </c:pt>
                <c:pt idx="11">
                  <c:v>3.8118411533390573E-2</c:v>
                </c:pt>
                <c:pt idx="12">
                  <c:v>3.8145119663501814E-2</c:v>
                </c:pt>
                <c:pt idx="13">
                  <c:v>3.8145119663501814E-2</c:v>
                </c:pt>
                <c:pt idx="14">
                  <c:v>3.8378600413829088E-2</c:v>
                </c:pt>
                <c:pt idx="15">
                  <c:v>3.8378600413829088E-2</c:v>
                </c:pt>
                <c:pt idx="16">
                  <c:v>3.8494910012700612E-2</c:v>
                </c:pt>
                <c:pt idx="17">
                  <c:v>3.8494910012700612E-2</c:v>
                </c:pt>
                <c:pt idx="18">
                  <c:v>3.8494910012700612E-2</c:v>
                </c:pt>
                <c:pt idx="19">
                  <c:v>3.8495771565284845E-2</c:v>
                </c:pt>
                <c:pt idx="20">
                  <c:v>3.8495771565284845E-2</c:v>
                </c:pt>
                <c:pt idx="21">
                  <c:v>3.8495771565284845E-2</c:v>
                </c:pt>
                <c:pt idx="22">
                  <c:v>4.0220599838920311E-2</c:v>
                </c:pt>
                <c:pt idx="23">
                  <c:v>4.059451366047765E-2</c:v>
                </c:pt>
                <c:pt idx="24">
                  <c:v>4.0642760605194728E-2</c:v>
                </c:pt>
                <c:pt idx="25">
                  <c:v>4.0643622157778961E-2</c:v>
                </c:pt>
                <c:pt idx="26">
                  <c:v>4.0786639886761719E-2</c:v>
                </c:pt>
                <c:pt idx="27">
                  <c:v>4.0786639886761719E-2</c:v>
                </c:pt>
                <c:pt idx="28">
                  <c:v>4.2928459611166203E-2</c:v>
                </c:pt>
                <c:pt idx="29">
                  <c:v>4.2948275320603573E-2</c:v>
                </c:pt>
                <c:pt idx="30">
                  <c:v>4.2949136873187806E-2</c:v>
                </c:pt>
                <c:pt idx="31">
                  <c:v>4.339886732215769E-2</c:v>
                </c:pt>
                <c:pt idx="32">
                  <c:v>4.3399728874741923E-2</c:v>
                </c:pt>
                <c:pt idx="33">
                  <c:v>4.5507948048361301E-2</c:v>
                </c:pt>
                <c:pt idx="34">
                  <c:v>4.5507948048361301E-2</c:v>
                </c:pt>
                <c:pt idx="35">
                  <c:v>4.5507948048361301E-2</c:v>
                </c:pt>
                <c:pt idx="36">
                  <c:v>4.5507948048361301E-2</c:v>
                </c:pt>
                <c:pt idx="37">
                  <c:v>4.5569979834426115E-2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40-45E9-876A-DAA8142A30D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17672</c:v>
                </c:pt>
                <c:pt idx="2">
                  <c:v>17881</c:v>
                </c:pt>
                <c:pt idx="3">
                  <c:v>17881.5</c:v>
                </c:pt>
                <c:pt idx="4">
                  <c:v>17950</c:v>
                </c:pt>
                <c:pt idx="5">
                  <c:v>19231</c:v>
                </c:pt>
                <c:pt idx="6">
                  <c:v>19231.5</c:v>
                </c:pt>
                <c:pt idx="7">
                  <c:v>20573.5</c:v>
                </c:pt>
                <c:pt idx="8">
                  <c:v>20632.5</c:v>
                </c:pt>
                <c:pt idx="9">
                  <c:v>20632.5</c:v>
                </c:pt>
                <c:pt idx="10">
                  <c:v>20633</c:v>
                </c:pt>
                <c:pt idx="11">
                  <c:v>20633</c:v>
                </c:pt>
                <c:pt idx="12">
                  <c:v>20648.5</c:v>
                </c:pt>
                <c:pt idx="13">
                  <c:v>20648.5</c:v>
                </c:pt>
                <c:pt idx="14">
                  <c:v>20784</c:v>
                </c:pt>
                <c:pt idx="15">
                  <c:v>20784</c:v>
                </c:pt>
                <c:pt idx="16">
                  <c:v>20851.5</c:v>
                </c:pt>
                <c:pt idx="17">
                  <c:v>20851.5</c:v>
                </c:pt>
                <c:pt idx="18">
                  <c:v>20851.5</c:v>
                </c:pt>
                <c:pt idx="19">
                  <c:v>20852</c:v>
                </c:pt>
                <c:pt idx="20">
                  <c:v>20852</c:v>
                </c:pt>
                <c:pt idx="21">
                  <c:v>20852</c:v>
                </c:pt>
                <c:pt idx="22">
                  <c:v>21853</c:v>
                </c:pt>
                <c:pt idx="23">
                  <c:v>22070</c:v>
                </c:pt>
                <c:pt idx="24">
                  <c:v>22098</c:v>
                </c:pt>
                <c:pt idx="25">
                  <c:v>22098.5</c:v>
                </c:pt>
                <c:pt idx="26">
                  <c:v>22181.5</c:v>
                </c:pt>
                <c:pt idx="27">
                  <c:v>22181.5</c:v>
                </c:pt>
                <c:pt idx="28">
                  <c:v>23424.5</c:v>
                </c:pt>
                <c:pt idx="29">
                  <c:v>23436</c:v>
                </c:pt>
                <c:pt idx="30">
                  <c:v>23436.5</c:v>
                </c:pt>
                <c:pt idx="31">
                  <c:v>23697.5</c:v>
                </c:pt>
                <c:pt idx="32">
                  <c:v>23698</c:v>
                </c:pt>
                <c:pt idx="33">
                  <c:v>24921.5</c:v>
                </c:pt>
                <c:pt idx="34">
                  <c:v>24921.5</c:v>
                </c:pt>
                <c:pt idx="35">
                  <c:v>24921.5</c:v>
                </c:pt>
                <c:pt idx="36">
                  <c:v>24921.5</c:v>
                </c:pt>
                <c:pt idx="37">
                  <c:v>24957.5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2">
                  <c:v>4.1359500006365124E-2</c:v>
                </c:pt>
                <c:pt idx="13">
                  <c:v>4.7519500003545545E-2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140-45E9-876A-DAA8142A3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733848"/>
        <c:axId val="1"/>
      </c:scatterChart>
      <c:valAx>
        <c:axId val="718733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301808066758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733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22114047287898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1114425</xdr:colOff>
      <xdr:row>0</xdr:row>
      <xdr:rowOff>0</xdr:rowOff>
    </xdr:from>
    <xdr:to>
      <xdr:col>17</xdr:col>
      <xdr:colOff>590550</xdr:colOff>
      <xdr:row>19</xdr:row>
      <xdr:rowOff>0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0C7C2963-2C60-B652-9C01-5380631C9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2" TargetMode="External"/><Relationship Id="rId3" Type="http://schemas.openxmlformats.org/officeDocument/2006/relationships/hyperlink" Target="http://www.konkoly.hu/cgi-bin/IBVS?6029" TargetMode="External"/><Relationship Id="rId7" Type="http://schemas.openxmlformats.org/officeDocument/2006/relationships/hyperlink" Target="http://www.bav-astro.de/sfs/BAVM_link.php?BAVMnr=232" TargetMode="External"/><Relationship Id="rId2" Type="http://schemas.openxmlformats.org/officeDocument/2006/relationships/hyperlink" Target="http://var.astro.cz/oejv/issues/oejv0162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www.bav-astro.de/sfs/BAVM_link.php?BAVMnr=231" TargetMode="External"/><Relationship Id="rId10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bav-astro.de/sfs/BAVM_link.php?BAVMnr=231" TargetMode="External"/><Relationship Id="rId9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43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41</v>
      </c>
    </row>
    <row r="2" spans="1:6">
      <c r="A2" t="s">
        <v>25</v>
      </c>
      <c r="B2" t="s">
        <v>42</v>
      </c>
      <c r="C2" s="3"/>
      <c r="D2" s="3"/>
    </row>
    <row r="3" spans="1:6" ht="13.5" thickBot="1"/>
    <row r="4" spans="1:6" ht="14.25" thickTop="1" thickBot="1">
      <c r="A4" s="5" t="s">
        <v>2</v>
      </c>
      <c r="C4" s="27" t="s">
        <v>39</v>
      </c>
      <c r="D4" s="28" t="s">
        <v>39</v>
      </c>
    </row>
    <row r="5" spans="1:6" ht="13.5" thickTop="1">
      <c r="A5" s="9" t="s">
        <v>30</v>
      </c>
      <c r="B5" s="10"/>
      <c r="C5" s="11">
        <v>-9.5</v>
      </c>
      <c r="D5" s="10" t="s">
        <v>31</v>
      </c>
    </row>
    <row r="6" spans="1:6">
      <c r="A6" s="5" t="s">
        <v>3</v>
      </c>
    </row>
    <row r="7" spans="1:6">
      <c r="A7" t="s">
        <v>4</v>
      </c>
      <c r="C7" s="60">
        <v>51578.837299999999</v>
      </c>
      <c r="D7" s="29" t="s">
        <v>40</v>
      </c>
    </row>
    <row r="8" spans="1:6">
      <c r="A8" t="s">
        <v>5</v>
      </c>
      <c r="C8" s="60">
        <v>0.251133</v>
      </c>
      <c r="D8" s="29" t="s">
        <v>40</v>
      </c>
    </row>
    <row r="9" spans="1:6">
      <c r="A9" s="24" t="s">
        <v>34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>
      <c r="A10" s="10"/>
      <c r="B10" s="10"/>
      <c r="C10" s="4" t="s">
        <v>21</v>
      </c>
      <c r="D10" s="4" t="s">
        <v>22</v>
      </c>
      <c r="E10" s="10"/>
    </row>
    <row r="11" spans="1:6">
      <c r="A11" s="10" t="s">
        <v>17</v>
      </c>
      <c r="B11" s="10"/>
      <c r="C11" s="21">
        <f ca="1">INTERCEPT(INDIRECT($D$9):G992,INDIRECT($C$9):F992)</f>
        <v>2.5655825924109713E-3</v>
      </c>
      <c r="D11" s="3"/>
      <c r="E11" s="10"/>
    </row>
    <row r="12" spans="1:6">
      <c r="A12" s="10" t="s">
        <v>18</v>
      </c>
      <c r="B12" s="10"/>
      <c r="C12" s="21">
        <f ca="1">SLOPE(INDIRECT($D$9):G992,INDIRECT($C$9):F992)</f>
        <v>1.7231051684669995E-6</v>
      </c>
      <c r="D12" s="3"/>
      <c r="E12" s="10"/>
    </row>
    <row r="13" spans="1:6">
      <c r="A13" s="10" t="s">
        <v>20</v>
      </c>
      <c r="B13" s="10"/>
      <c r="C13" s="3" t="s">
        <v>15</v>
      </c>
    </row>
    <row r="14" spans="1:6">
      <c r="A14" s="10"/>
      <c r="B14" s="10"/>
      <c r="C14" s="10"/>
    </row>
    <row r="15" spans="1:6">
      <c r="A15" s="12" t="s">
        <v>19</v>
      </c>
      <c r="B15" s="10"/>
      <c r="C15" s="13">
        <f ca="1">(C7+C11)+(C8+C12)*INT(MAX(F21:F3533))</f>
        <v>57846.409150118285</v>
      </c>
      <c r="E15" s="14" t="s">
        <v>36</v>
      </c>
      <c r="F15" s="11">
        <v>1</v>
      </c>
    </row>
    <row r="16" spans="1:6">
      <c r="A16" s="16" t="s">
        <v>6</v>
      </c>
      <c r="B16" s="10"/>
      <c r="C16" s="17">
        <f ca="1">+C8+C12</f>
        <v>0.25113472310516849</v>
      </c>
      <c r="E16" s="14" t="s">
        <v>32</v>
      </c>
      <c r="F16" s="15">
        <f ca="1">NOW()+15018.5+$C$5/24</f>
        <v>60324.748216666667</v>
      </c>
    </row>
    <row r="17" spans="1:21" ht="13.5" thickBot="1">
      <c r="A17" s="14" t="s">
        <v>29</v>
      </c>
      <c r="B17" s="10"/>
      <c r="C17" s="10">
        <f>COUNT(C21:C2191)</f>
        <v>38</v>
      </c>
      <c r="E17" s="14" t="s">
        <v>37</v>
      </c>
      <c r="F17" s="15">
        <f ca="1">ROUND(2*(F16-$C$7)/$C$8,0)/2+F15</f>
        <v>34827</v>
      </c>
    </row>
    <row r="18" spans="1:21" ht="14.25" thickTop="1" thickBot="1">
      <c r="A18" s="16" t="s">
        <v>7</v>
      </c>
      <c r="B18" s="10"/>
      <c r="C18" s="19">
        <f ca="1">+C15</f>
        <v>57846.409150118285</v>
      </c>
      <c r="D18" s="20">
        <f ca="1">+C16</f>
        <v>0.25113472310516849</v>
      </c>
      <c r="E18" s="14" t="s">
        <v>38</v>
      </c>
      <c r="F18" s="23">
        <f ca="1">ROUND(2*(F16-$C$15)/$C$16,0)/2+F15</f>
        <v>9869.5</v>
      </c>
    </row>
    <row r="19" spans="1:21" ht="13.5" thickTop="1">
      <c r="E19" s="14" t="s">
        <v>33</v>
      </c>
      <c r="F19" s="18">
        <f ca="1">+$C$15+$C$16*F18-15018.5-$C$5/24</f>
        <v>45306.879133138078</v>
      </c>
    </row>
    <row r="20" spans="1:21" ht="13.5" thickBot="1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56</v>
      </c>
      <c r="I20" s="7" t="s">
        <v>59</v>
      </c>
      <c r="J20" s="7" t="s">
        <v>53</v>
      </c>
      <c r="K20" s="7" t="s">
        <v>51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>
      <c r="A21" s="30" t="s">
        <v>40</v>
      </c>
      <c r="B21" s="30"/>
      <c r="C21" s="31">
        <v>51578.837299999999</v>
      </c>
      <c r="D21" s="31" t="s">
        <v>15</v>
      </c>
      <c r="E21">
        <f t="shared" ref="E21:E38" si="0">+(C21-C$7)/C$8</f>
        <v>0</v>
      </c>
      <c r="F21">
        <f t="shared" ref="F21:F58" si="1">ROUND(2*E21,0)/2</f>
        <v>0</v>
      </c>
      <c r="G21">
        <f t="shared" ref="G21:G32" si="2">+C21-(C$7+F21*C$8)</f>
        <v>0</v>
      </c>
      <c r="K21">
        <f>+G21</f>
        <v>0</v>
      </c>
      <c r="O21">
        <f t="shared" ref="O21:O38" ca="1" si="3">+C$11+C$12*$F21</f>
        <v>2.5655825924109713E-3</v>
      </c>
      <c r="Q21" s="2">
        <f t="shared" ref="Q21:Q38" si="4">+C21-15018.5</f>
        <v>36560.337299999999</v>
      </c>
    </row>
    <row r="22" spans="1:21">
      <c r="A22" s="31" t="s">
        <v>43</v>
      </c>
      <c r="B22" s="32" t="s">
        <v>44</v>
      </c>
      <c r="C22" s="31">
        <v>56016.893700000001</v>
      </c>
      <c r="D22" s="31">
        <v>2.9999999999999997E-4</v>
      </c>
      <c r="E22">
        <f t="shared" si="0"/>
        <v>17672.135481995603</v>
      </c>
      <c r="F22">
        <f t="shared" si="1"/>
        <v>17672</v>
      </c>
      <c r="G22">
        <f t="shared" si="2"/>
        <v>3.4024000000499655E-2</v>
      </c>
      <c r="K22">
        <f>+G22</f>
        <v>3.4024000000499655E-2</v>
      </c>
      <c r="O22">
        <f t="shared" ca="1" si="3"/>
        <v>3.3016297129559787E-2</v>
      </c>
      <c r="Q22" s="2">
        <f t="shared" si="4"/>
        <v>40998.393700000001</v>
      </c>
    </row>
    <row r="23" spans="1:21">
      <c r="A23" s="46" t="s">
        <v>45</v>
      </c>
      <c r="B23" s="32" t="s">
        <v>44</v>
      </c>
      <c r="C23" s="31">
        <v>56069.381099999999</v>
      </c>
      <c r="D23" s="31">
        <v>8.9999999999999998E-4</v>
      </c>
      <c r="E23">
        <f t="shared" si="0"/>
        <v>17881.137883113726</v>
      </c>
      <c r="F23">
        <f t="shared" si="1"/>
        <v>17881</v>
      </c>
      <c r="G23">
        <f t="shared" si="2"/>
        <v>3.4627000000909902E-2</v>
      </c>
      <c r="J23">
        <f>+G23</f>
        <v>3.4627000000909902E-2</v>
      </c>
      <c r="O23">
        <f t="shared" ca="1" si="3"/>
        <v>3.3376426109769389E-2</v>
      </c>
      <c r="Q23" s="2">
        <f t="shared" si="4"/>
        <v>41050.881099999999</v>
      </c>
    </row>
    <row r="24" spans="1:21">
      <c r="A24" s="46" t="s">
        <v>45</v>
      </c>
      <c r="B24" s="32" t="s">
        <v>44</v>
      </c>
      <c r="C24" s="31">
        <v>56069.505100000002</v>
      </c>
      <c r="D24" s="31">
        <v>2E-3</v>
      </c>
      <c r="E24">
        <f t="shared" si="0"/>
        <v>17881.631645383135</v>
      </c>
      <c r="F24">
        <f t="shared" si="1"/>
        <v>17881.5</v>
      </c>
      <c r="G24">
        <f t="shared" si="2"/>
        <v>3.3060500005376525E-2</v>
      </c>
      <c r="J24">
        <f>+G24</f>
        <v>3.3060500005376525E-2</v>
      </c>
      <c r="O24">
        <f t="shared" ca="1" si="3"/>
        <v>3.3377287662353622E-2</v>
      </c>
      <c r="Q24" s="2">
        <f t="shared" si="4"/>
        <v>41051.005100000002</v>
      </c>
    </row>
    <row r="25" spans="1:21">
      <c r="A25" s="31" t="s">
        <v>43</v>
      </c>
      <c r="B25" s="32" t="s">
        <v>44</v>
      </c>
      <c r="C25" s="31">
        <v>56086.708100000003</v>
      </c>
      <c r="D25" s="31">
        <v>2.9999999999999997E-4</v>
      </c>
      <c r="E25">
        <f t="shared" si="0"/>
        <v>17950.133196354142</v>
      </c>
      <c r="F25">
        <f t="shared" si="1"/>
        <v>17950</v>
      </c>
      <c r="G25">
        <f t="shared" si="2"/>
        <v>3.3450000002630986E-2</v>
      </c>
      <c r="K25">
        <f>+G25</f>
        <v>3.3450000002630986E-2</v>
      </c>
      <c r="O25">
        <f t="shared" ca="1" si="3"/>
        <v>3.3495320366393612E-2</v>
      </c>
      <c r="Q25" s="2">
        <f t="shared" si="4"/>
        <v>41068.208100000003</v>
      </c>
    </row>
    <row r="26" spans="1:21">
      <c r="A26" s="31" t="s">
        <v>46</v>
      </c>
      <c r="B26" s="32" t="s">
        <v>44</v>
      </c>
      <c r="C26" s="31">
        <v>56408.411200000002</v>
      </c>
      <c r="D26" s="31">
        <v>5.9999999999999995E-4</v>
      </c>
      <c r="E26">
        <f t="shared" si="0"/>
        <v>19231.140073188322</v>
      </c>
      <c r="F26">
        <f t="shared" si="1"/>
        <v>19231</v>
      </c>
      <c r="G26">
        <f t="shared" si="2"/>
        <v>3.5177000005205628E-2</v>
      </c>
      <c r="J26">
        <f>+G26</f>
        <v>3.5177000005205628E-2</v>
      </c>
      <c r="O26">
        <f t="shared" ca="1" si="3"/>
        <v>3.5702618087199836E-2</v>
      </c>
      <c r="Q26" s="2">
        <f t="shared" si="4"/>
        <v>41389.911200000002</v>
      </c>
    </row>
    <row r="27" spans="1:21">
      <c r="A27" s="31" t="s">
        <v>46</v>
      </c>
      <c r="B27" s="32" t="s">
        <v>44</v>
      </c>
      <c r="C27" s="31">
        <v>56408.537499999999</v>
      </c>
      <c r="D27" s="31">
        <v>1.4E-3</v>
      </c>
      <c r="E27">
        <f t="shared" si="0"/>
        <v>19231.642993951409</v>
      </c>
      <c r="F27">
        <f t="shared" si="1"/>
        <v>19231.5</v>
      </c>
      <c r="G27">
        <f t="shared" si="2"/>
        <v>3.5910500002501067E-2</v>
      </c>
      <c r="J27">
        <f>+G27</f>
        <v>3.5910500002501067E-2</v>
      </c>
      <c r="O27">
        <f t="shared" ca="1" si="3"/>
        <v>3.5703479639784069E-2</v>
      </c>
      <c r="Q27" s="2">
        <f t="shared" si="4"/>
        <v>41390.037499999999</v>
      </c>
    </row>
    <row r="28" spans="1:21">
      <c r="A28" s="31" t="s">
        <v>47</v>
      </c>
      <c r="B28" s="32" t="s">
        <v>48</v>
      </c>
      <c r="C28" s="47">
        <v>56745.559780000003</v>
      </c>
      <c r="D28" s="31">
        <v>5.0000000000000001E-4</v>
      </c>
      <c r="E28">
        <f t="shared" si="0"/>
        <v>20573.650137576518</v>
      </c>
      <c r="F28">
        <f t="shared" si="1"/>
        <v>20573.5</v>
      </c>
      <c r="G28">
        <f t="shared" si="2"/>
        <v>3.7704500005929731E-2</v>
      </c>
      <c r="K28">
        <f>+G28</f>
        <v>3.7704500005929731E-2</v>
      </c>
      <c r="O28">
        <f t="shared" ca="1" si="3"/>
        <v>3.8015886775866786E-2</v>
      </c>
      <c r="Q28" s="2">
        <f t="shared" si="4"/>
        <v>41727.059780000003</v>
      </c>
    </row>
    <row r="29" spans="1:21">
      <c r="A29" s="31" t="s">
        <v>47</v>
      </c>
      <c r="B29" s="32" t="s">
        <v>44</v>
      </c>
      <c r="C29" s="47">
        <v>56760.375719999996</v>
      </c>
      <c r="D29" s="31">
        <v>2.9999999999999997E-4</v>
      </c>
      <c r="E29">
        <f t="shared" si="0"/>
        <v>20632.646525944408</v>
      </c>
      <c r="F29">
        <f t="shared" si="1"/>
        <v>20632.5</v>
      </c>
      <c r="G29">
        <f t="shared" si="2"/>
        <v>3.6797499997192062E-2</v>
      </c>
      <c r="K29">
        <f>+G29</f>
        <v>3.6797499997192062E-2</v>
      </c>
      <c r="O29">
        <f t="shared" ca="1" si="3"/>
        <v>3.8117549980806339E-2</v>
      </c>
      <c r="Q29" s="2">
        <f t="shared" si="4"/>
        <v>41741.875719999996</v>
      </c>
    </row>
    <row r="30" spans="1:21">
      <c r="A30" s="31" t="s">
        <v>47</v>
      </c>
      <c r="B30" s="32" t="s">
        <v>48</v>
      </c>
      <c r="C30" s="47">
        <v>56760.377359999999</v>
      </c>
      <c r="D30" s="31">
        <v>2.9999999999999997E-4</v>
      </c>
      <c r="E30">
        <f t="shared" si="0"/>
        <v>20632.653056348627</v>
      </c>
      <c r="F30">
        <f t="shared" si="1"/>
        <v>20632.5</v>
      </c>
      <c r="G30">
        <f t="shared" si="2"/>
        <v>3.8437499999417923E-2</v>
      </c>
      <c r="K30">
        <f>+G30</f>
        <v>3.8437499999417923E-2</v>
      </c>
      <c r="O30">
        <f t="shared" ca="1" si="3"/>
        <v>3.8117549980806339E-2</v>
      </c>
      <c r="Q30" s="2">
        <f t="shared" si="4"/>
        <v>41741.877359999999</v>
      </c>
    </row>
    <row r="31" spans="1:21">
      <c r="A31" s="31" t="s">
        <v>47</v>
      </c>
      <c r="B31" s="32" t="s">
        <v>44</v>
      </c>
      <c r="C31" s="47">
        <v>56760.501600000003</v>
      </c>
      <c r="D31" s="31">
        <v>1E-4</v>
      </c>
      <c r="E31">
        <f t="shared" si="0"/>
        <v>20633.147774286947</v>
      </c>
      <c r="F31">
        <f t="shared" si="1"/>
        <v>20633</v>
      </c>
      <c r="G31">
        <f t="shared" si="2"/>
        <v>3.7111000005097594E-2</v>
      </c>
      <c r="K31">
        <f>+G31</f>
        <v>3.7111000005097594E-2</v>
      </c>
      <c r="O31">
        <f t="shared" ca="1" si="3"/>
        <v>3.8118411533390573E-2</v>
      </c>
      <c r="Q31" s="2">
        <f t="shared" si="4"/>
        <v>41742.001600000003</v>
      </c>
    </row>
    <row r="32" spans="1:21">
      <c r="A32" s="31" t="s">
        <v>47</v>
      </c>
      <c r="B32" s="32" t="s">
        <v>44</v>
      </c>
      <c r="C32" s="47">
        <v>56760.501609999999</v>
      </c>
      <c r="D32" s="31">
        <v>2.0000000000000001E-4</v>
      </c>
      <c r="E32">
        <f t="shared" si="0"/>
        <v>20633.147814106469</v>
      </c>
      <c r="F32">
        <f t="shared" si="1"/>
        <v>20633</v>
      </c>
      <c r="G32">
        <f t="shared" si="2"/>
        <v>3.7121000001206994E-2</v>
      </c>
      <c r="K32">
        <f>+G32</f>
        <v>3.7121000001206994E-2</v>
      </c>
      <c r="O32">
        <f t="shared" ca="1" si="3"/>
        <v>3.8118411533390573E-2</v>
      </c>
      <c r="Q32" s="2">
        <f t="shared" si="4"/>
        <v>41742.001609999999</v>
      </c>
    </row>
    <row r="33" spans="1:21">
      <c r="A33" s="31" t="s">
        <v>47</v>
      </c>
      <c r="B33" s="32" t="s">
        <v>48</v>
      </c>
      <c r="C33" s="47">
        <v>56764.398410000002</v>
      </c>
      <c r="D33" s="31">
        <v>4.0000000000000002E-4</v>
      </c>
      <c r="E33">
        <f t="shared" si="0"/>
        <v>20648.6646916176</v>
      </c>
      <c r="F33">
        <f t="shared" si="1"/>
        <v>20648.5</v>
      </c>
      <c r="O33">
        <f t="shared" ca="1" si="3"/>
        <v>3.8145119663501814E-2</v>
      </c>
      <c r="Q33" s="2">
        <f t="shared" si="4"/>
        <v>41745.898410000002</v>
      </c>
      <c r="U33">
        <f>+C33-(C$7+F33*C$8)</f>
        <v>4.1359500006365124E-2</v>
      </c>
    </row>
    <row r="34" spans="1:21">
      <c r="A34" s="31" t="s">
        <v>47</v>
      </c>
      <c r="B34" s="32" t="s">
        <v>48</v>
      </c>
      <c r="C34" s="47">
        <v>56764.404569999999</v>
      </c>
      <c r="D34" s="31">
        <v>5.0000000000000001E-4</v>
      </c>
      <c r="E34">
        <f t="shared" si="0"/>
        <v>20648.689220452907</v>
      </c>
      <c r="F34">
        <f t="shared" si="1"/>
        <v>20648.5</v>
      </c>
      <c r="O34">
        <f t="shared" ca="1" si="3"/>
        <v>3.8145119663501814E-2</v>
      </c>
      <c r="Q34" s="2">
        <f t="shared" si="4"/>
        <v>41745.904569999999</v>
      </c>
      <c r="U34">
        <f>+C34-(C$7+F34*C$8)</f>
        <v>4.7519500003545545E-2</v>
      </c>
    </row>
    <row r="35" spans="1:21">
      <c r="A35" s="31" t="s">
        <v>47</v>
      </c>
      <c r="B35" s="32" t="s">
        <v>44</v>
      </c>
      <c r="C35" s="47">
        <v>56798.423260000003</v>
      </c>
      <c r="D35" s="31">
        <v>2.0000000000000001E-4</v>
      </c>
      <c r="E35">
        <f t="shared" si="0"/>
        <v>20784.150071874283</v>
      </c>
      <c r="F35">
        <f t="shared" si="1"/>
        <v>20784</v>
      </c>
      <c r="G35">
        <f t="shared" ref="G35:G58" si="5">+C35-(C$7+F35*C$8)</f>
        <v>3.768800000398187E-2</v>
      </c>
      <c r="K35">
        <f t="shared" ref="K35:K42" si="6">+G35</f>
        <v>3.768800000398187E-2</v>
      </c>
      <c r="O35">
        <f t="shared" ca="1" si="3"/>
        <v>3.8378600413829088E-2</v>
      </c>
      <c r="Q35" s="2">
        <f t="shared" si="4"/>
        <v>41779.923260000003</v>
      </c>
    </row>
    <row r="36" spans="1:21">
      <c r="A36" s="31" t="s">
        <v>47</v>
      </c>
      <c r="B36" s="32" t="s">
        <v>44</v>
      </c>
      <c r="C36" s="47">
        <v>56798.423609999998</v>
      </c>
      <c r="D36" s="31">
        <v>1E-4</v>
      </c>
      <c r="E36">
        <f t="shared" si="0"/>
        <v>20784.151465558087</v>
      </c>
      <c r="F36">
        <f t="shared" si="1"/>
        <v>20784</v>
      </c>
      <c r="G36">
        <f t="shared" si="5"/>
        <v>3.8037999998778105E-2</v>
      </c>
      <c r="K36">
        <f t="shared" si="6"/>
        <v>3.8037999998778105E-2</v>
      </c>
      <c r="O36">
        <f t="shared" ca="1" si="3"/>
        <v>3.8378600413829088E-2</v>
      </c>
      <c r="Q36" s="2">
        <f t="shared" si="4"/>
        <v>41779.923609999998</v>
      </c>
    </row>
    <row r="37" spans="1:21">
      <c r="A37" s="31" t="s">
        <v>47</v>
      </c>
      <c r="B37" s="32" t="s">
        <v>48</v>
      </c>
      <c r="C37" s="47">
        <v>56815.375200000002</v>
      </c>
      <c r="D37" s="31">
        <v>2.0000000000000001E-4</v>
      </c>
      <c r="E37">
        <f t="shared" si="0"/>
        <v>20851.651913527905</v>
      </c>
      <c r="F37">
        <f t="shared" si="1"/>
        <v>20851.5</v>
      </c>
      <c r="G37">
        <f t="shared" si="5"/>
        <v>3.8150500004121568E-2</v>
      </c>
      <c r="K37">
        <f t="shared" si="6"/>
        <v>3.8150500004121568E-2</v>
      </c>
      <c r="O37">
        <f t="shared" ca="1" si="3"/>
        <v>3.8494910012700612E-2</v>
      </c>
      <c r="Q37" s="2">
        <f t="shared" si="4"/>
        <v>41796.875200000002</v>
      </c>
    </row>
    <row r="38" spans="1:21">
      <c r="A38" s="31" t="s">
        <v>47</v>
      </c>
      <c r="B38" s="32" t="s">
        <v>48</v>
      </c>
      <c r="C38" s="47">
        <v>56815.37558</v>
      </c>
      <c r="D38" s="31">
        <v>2.0000000000000001E-4</v>
      </c>
      <c r="E38">
        <f t="shared" si="0"/>
        <v>20851.653426670335</v>
      </c>
      <c r="F38">
        <f t="shared" si="1"/>
        <v>20851.5</v>
      </c>
      <c r="G38">
        <f t="shared" si="5"/>
        <v>3.8530500001797918E-2</v>
      </c>
      <c r="K38">
        <f t="shared" si="6"/>
        <v>3.8530500001797918E-2</v>
      </c>
      <c r="O38">
        <f t="shared" ca="1" si="3"/>
        <v>3.8494910012700612E-2</v>
      </c>
      <c r="Q38" s="2">
        <f t="shared" si="4"/>
        <v>41796.87558</v>
      </c>
    </row>
    <row r="39" spans="1:21">
      <c r="A39" s="31" t="s">
        <v>47</v>
      </c>
      <c r="B39" s="32" t="s">
        <v>48</v>
      </c>
      <c r="C39" s="47">
        <v>56815.375899999999</v>
      </c>
      <c r="D39" s="31">
        <v>2.0000000000000001E-4</v>
      </c>
      <c r="E39">
        <f t="shared" ref="E39:E58" si="7">+(C39-C$7)/C$8</f>
        <v>20851.654700895542</v>
      </c>
      <c r="F39">
        <f t="shared" si="1"/>
        <v>20851.5</v>
      </c>
      <c r="G39">
        <f t="shared" si="5"/>
        <v>3.8850500000989996E-2</v>
      </c>
      <c r="K39">
        <f t="shared" si="6"/>
        <v>3.8850500000989996E-2</v>
      </c>
      <c r="O39">
        <f t="shared" ref="O39:O58" ca="1" si="8">+C$11+C$12*$F39</f>
        <v>3.8494910012700612E-2</v>
      </c>
      <c r="Q39" s="2">
        <f t="shared" ref="Q39:Q58" si="9">+C39-15018.5</f>
        <v>41796.875899999999</v>
      </c>
    </row>
    <row r="40" spans="1:21">
      <c r="A40" s="31" t="s">
        <v>47</v>
      </c>
      <c r="B40" s="32" t="s">
        <v>44</v>
      </c>
      <c r="C40" s="47">
        <v>56815.500719999996</v>
      </c>
      <c r="D40" s="31">
        <v>2.0000000000000001E-4</v>
      </c>
      <c r="E40">
        <f t="shared" si="7"/>
        <v>20852.151728367029</v>
      </c>
      <c r="F40">
        <f t="shared" si="1"/>
        <v>20852</v>
      </c>
      <c r="G40">
        <f t="shared" si="5"/>
        <v>3.8103999999293592E-2</v>
      </c>
      <c r="K40">
        <f t="shared" si="6"/>
        <v>3.8103999999293592E-2</v>
      </c>
      <c r="O40">
        <f t="shared" ca="1" si="8"/>
        <v>3.8495771565284845E-2</v>
      </c>
      <c r="Q40" s="2">
        <f t="shared" si="9"/>
        <v>41797.000719999996</v>
      </c>
    </row>
    <row r="41" spans="1:21">
      <c r="A41" s="31" t="s">
        <v>47</v>
      </c>
      <c r="B41" s="32" t="s">
        <v>44</v>
      </c>
      <c r="C41" s="47">
        <v>56815.500809999998</v>
      </c>
      <c r="D41" s="31">
        <v>2.0000000000000001E-4</v>
      </c>
      <c r="E41">
        <f t="shared" si="7"/>
        <v>20852.152086742877</v>
      </c>
      <c r="F41">
        <f t="shared" si="1"/>
        <v>20852</v>
      </c>
      <c r="G41">
        <f t="shared" si="5"/>
        <v>3.8194000000657979E-2</v>
      </c>
      <c r="K41">
        <f t="shared" si="6"/>
        <v>3.8194000000657979E-2</v>
      </c>
      <c r="O41">
        <f t="shared" ca="1" si="8"/>
        <v>3.8495771565284845E-2</v>
      </c>
      <c r="Q41" s="2">
        <f t="shared" si="9"/>
        <v>41797.000809999998</v>
      </c>
    </row>
    <row r="42" spans="1:21">
      <c r="A42" s="31" t="s">
        <v>47</v>
      </c>
      <c r="B42" s="32" t="s">
        <v>44</v>
      </c>
      <c r="C42" s="47">
        <v>56815.501349999999</v>
      </c>
      <c r="D42" s="31">
        <v>2.0000000000000001E-4</v>
      </c>
      <c r="E42">
        <f t="shared" si="7"/>
        <v>20852.154236997925</v>
      </c>
      <c r="F42">
        <f t="shared" si="1"/>
        <v>20852</v>
      </c>
      <c r="G42">
        <f t="shared" si="5"/>
        <v>3.8734000001568347E-2</v>
      </c>
      <c r="K42">
        <f t="shared" si="6"/>
        <v>3.8734000001568347E-2</v>
      </c>
      <c r="O42">
        <f t="shared" ca="1" si="8"/>
        <v>3.8495771565284845E-2</v>
      </c>
      <c r="Q42" s="2">
        <f t="shared" si="9"/>
        <v>41797.001349999999</v>
      </c>
    </row>
    <row r="43" spans="1:21">
      <c r="A43" s="48" t="s">
        <v>105</v>
      </c>
      <c r="B43" s="49"/>
      <c r="C43" s="48">
        <v>57066.8874</v>
      </c>
      <c r="D43" s="48">
        <v>8.9999999999999998E-4</v>
      </c>
      <c r="E43">
        <f t="shared" si="7"/>
        <v>21853.161870403335</v>
      </c>
      <c r="F43">
        <f t="shared" si="1"/>
        <v>21853</v>
      </c>
      <c r="G43">
        <f t="shared" si="5"/>
        <v>4.0651000002981164E-2</v>
      </c>
      <c r="J43">
        <f>+G43</f>
        <v>4.0651000002981164E-2</v>
      </c>
      <c r="O43">
        <f t="shared" ca="1" si="8"/>
        <v>4.0220599838920311E-2</v>
      </c>
      <c r="Q43" s="2">
        <f t="shared" si="9"/>
        <v>42048.3874</v>
      </c>
    </row>
    <row r="44" spans="1:21">
      <c r="A44" s="48" t="s">
        <v>105</v>
      </c>
      <c r="B44" s="49"/>
      <c r="C44" s="48">
        <v>57121.3842</v>
      </c>
      <c r="D44" s="48">
        <v>2.9999999999999997E-4</v>
      </c>
      <c r="E44">
        <f t="shared" si="7"/>
        <v>22070.165609457941</v>
      </c>
      <c r="F44">
        <f t="shared" si="1"/>
        <v>22070</v>
      </c>
      <c r="G44">
        <f t="shared" si="5"/>
        <v>4.1590000000724103E-2</v>
      </c>
      <c r="J44">
        <f>+G44</f>
        <v>4.1590000000724103E-2</v>
      </c>
      <c r="O44">
        <f t="shared" ca="1" si="8"/>
        <v>4.059451366047765E-2</v>
      </c>
      <c r="Q44" s="2">
        <f t="shared" si="9"/>
        <v>42102.8842</v>
      </c>
    </row>
    <row r="45" spans="1:21">
      <c r="A45" s="50" t="s">
        <v>1</v>
      </c>
      <c r="B45" s="51" t="s">
        <v>44</v>
      </c>
      <c r="C45" s="52">
        <v>57128.415300000001</v>
      </c>
      <c r="D45" s="52">
        <v>1.1999999999999999E-3</v>
      </c>
      <c r="E45" s="53">
        <f t="shared" si="7"/>
        <v>22098.16312471878</v>
      </c>
      <c r="F45">
        <f t="shared" si="1"/>
        <v>22098</v>
      </c>
      <c r="G45">
        <f t="shared" si="5"/>
        <v>4.0966000000480562E-2</v>
      </c>
      <c r="K45">
        <f t="shared" ref="K45:K58" si="10">+G45</f>
        <v>4.0966000000480562E-2</v>
      </c>
      <c r="O45">
        <f t="shared" ca="1" si="8"/>
        <v>4.0642760605194728E-2</v>
      </c>
      <c r="Q45" s="2">
        <f t="shared" si="9"/>
        <v>42109.915300000001</v>
      </c>
    </row>
    <row r="46" spans="1:21">
      <c r="A46" s="50" t="s">
        <v>1</v>
      </c>
      <c r="B46" s="51" t="s">
        <v>44</v>
      </c>
      <c r="C46" s="52">
        <v>57128.539900000003</v>
      </c>
      <c r="D46" s="52">
        <v>4.4999999999999997E-3</v>
      </c>
      <c r="E46" s="53">
        <f t="shared" si="7"/>
        <v>22098.659276160459</v>
      </c>
      <c r="F46">
        <f t="shared" si="1"/>
        <v>22098.5</v>
      </c>
      <c r="G46">
        <f t="shared" si="5"/>
        <v>3.9999500004341826E-2</v>
      </c>
      <c r="K46">
        <f t="shared" si="10"/>
        <v>3.9999500004341826E-2</v>
      </c>
      <c r="O46">
        <f t="shared" ca="1" si="8"/>
        <v>4.0643622157778961E-2</v>
      </c>
      <c r="Q46" s="2">
        <f t="shared" si="9"/>
        <v>42110.039900000003</v>
      </c>
    </row>
    <row r="47" spans="1:21">
      <c r="A47" s="54" t="s">
        <v>106</v>
      </c>
      <c r="B47" s="55" t="s">
        <v>48</v>
      </c>
      <c r="C47" s="56">
        <v>57149.384259999999</v>
      </c>
      <c r="D47" s="56">
        <v>2.0000000000000001E-4</v>
      </c>
      <c r="E47" s="53">
        <f t="shared" si="7"/>
        <v>22181.660554367605</v>
      </c>
      <c r="F47">
        <f t="shared" si="1"/>
        <v>22181.5</v>
      </c>
      <c r="G47">
        <f t="shared" si="5"/>
        <v>4.0320499996596482E-2</v>
      </c>
      <c r="K47">
        <f t="shared" si="10"/>
        <v>4.0320499996596482E-2</v>
      </c>
      <c r="O47">
        <f t="shared" ca="1" si="8"/>
        <v>4.0786639886761719E-2</v>
      </c>
      <c r="Q47" s="2">
        <f t="shared" si="9"/>
        <v>42130.884259999999</v>
      </c>
    </row>
    <row r="48" spans="1:21">
      <c r="A48" s="54" t="s">
        <v>106</v>
      </c>
      <c r="B48" s="55" t="s">
        <v>48</v>
      </c>
      <c r="C48" s="56">
        <v>57149.385889999998</v>
      </c>
      <c r="D48" s="56">
        <v>2.0000000000000001E-4</v>
      </c>
      <c r="E48" s="53">
        <f t="shared" si="7"/>
        <v>22181.667044952272</v>
      </c>
      <c r="F48">
        <f t="shared" si="1"/>
        <v>22181.5</v>
      </c>
      <c r="G48">
        <f t="shared" si="5"/>
        <v>4.1950499995436985E-2</v>
      </c>
      <c r="K48">
        <f t="shared" si="10"/>
        <v>4.1950499995436985E-2</v>
      </c>
      <c r="O48">
        <f t="shared" ca="1" si="8"/>
        <v>4.0786639886761719E-2</v>
      </c>
      <c r="Q48" s="2">
        <f t="shared" si="9"/>
        <v>42130.885889999998</v>
      </c>
    </row>
    <row r="49" spans="1:17">
      <c r="A49" s="54" t="s">
        <v>106</v>
      </c>
      <c r="B49" s="55" t="s">
        <v>48</v>
      </c>
      <c r="C49" s="56">
        <v>57461.544889999997</v>
      </c>
      <c r="D49" s="56">
        <v>5.0000000000000001E-4</v>
      </c>
      <c r="E49" s="53">
        <f t="shared" si="7"/>
        <v>23424.669756662799</v>
      </c>
      <c r="F49">
        <f t="shared" si="1"/>
        <v>23424.5</v>
      </c>
      <c r="G49">
        <f t="shared" si="5"/>
        <v>4.2631500000425149E-2</v>
      </c>
      <c r="K49">
        <f t="shared" si="10"/>
        <v>4.2631500000425149E-2</v>
      </c>
      <c r="O49">
        <f t="shared" ca="1" si="8"/>
        <v>4.2928459611166203E-2</v>
      </c>
      <c r="Q49" s="2">
        <f t="shared" si="9"/>
        <v>42443.044889999997</v>
      </c>
    </row>
    <row r="50" spans="1:17">
      <c r="A50" s="50" t="s">
        <v>1</v>
      </c>
      <c r="B50" s="51" t="s">
        <v>44</v>
      </c>
      <c r="C50" s="52">
        <v>57464.435299999997</v>
      </c>
      <c r="D50" s="52">
        <v>1.9E-3</v>
      </c>
      <c r="E50" s="53">
        <f t="shared" si="7"/>
        <v>23436.179235703785</v>
      </c>
      <c r="F50">
        <f t="shared" si="1"/>
        <v>23436</v>
      </c>
      <c r="G50">
        <f t="shared" si="5"/>
        <v>4.5012000002316199E-2</v>
      </c>
      <c r="K50">
        <f t="shared" si="10"/>
        <v>4.5012000002316199E-2</v>
      </c>
      <c r="O50">
        <f t="shared" ca="1" si="8"/>
        <v>4.2948275320603573E-2</v>
      </c>
      <c r="Q50" s="2">
        <f t="shared" si="9"/>
        <v>42445.935299999997</v>
      </c>
    </row>
    <row r="51" spans="1:17">
      <c r="A51" s="50" t="s">
        <v>1</v>
      </c>
      <c r="B51" s="51" t="s">
        <v>44</v>
      </c>
      <c r="C51" s="52">
        <v>57464.558100000002</v>
      </c>
      <c r="D51" s="52">
        <v>1.6000000000000001E-3</v>
      </c>
      <c r="E51" s="53">
        <f t="shared" si="7"/>
        <v>23436.668219628653</v>
      </c>
      <c r="F51">
        <f t="shared" si="1"/>
        <v>23436.5</v>
      </c>
      <c r="G51">
        <f t="shared" si="5"/>
        <v>4.2245500000717584E-2</v>
      </c>
      <c r="K51">
        <f t="shared" si="10"/>
        <v>4.2245500000717584E-2</v>
      </c>
      <c r="O51">
        <f t="shared" ca="1" si="8"/>
        <v>4.2949136873187806E-2</v>
      </c>
      <c r="Q51" s="2">
        <f t="shared" si="9"/>
        <v>42446.058100000002</v>
      </c>
    </row>
    <row r="52" spans="1:17">
      <c r="A52" s="56" t="s">
        <v>0</v>
      </c>
      <c r="B52" s="55" t="s">
        <v>48</v>
      </c>
      <c r="C52" s="56">
        <v>57530.105000000003</v>
      </c>
      <c r="D52" s="56" t="s">
        <v>58</v>
      </c>
      <c r="E52" s="53">
        <f t="shared" si="7"/>
        <v>23697.672946207804</v>
      </c>
      <c r="F52">
        <f t="shared" si="1"/>
        <v>23697.5</v>
      </c>
      <c r="G52">
        <f t="shared" si="5"/>
        <v>4.3432500002381857E-2</v>
      </c>
      <c r="K52">
        <f t="shared" si="10"/>
        <v>4.3432500002381857E-2</v>
      </c>
      <c r="O52">
        <f t="shared" ca="1" si="8"/>
        <v>4.339886732215769E-2</v>
      </c>
      <c r="Q52" s="2">
        <f t="shared" si="9"/>
        <v>42511.605000000003</v>
      </c>
    </row>
    <row r="53" spans="1:17">
      <c r="A53" s="56" t="s">
        <v>0</v>
      </c>
      <c r="B53" s="55" t="s">
        <v>44</v>
      </c>
      <c r="C53" s="56">
        <v>57530.231899999999</v>
      </c>
      <c r="D53" s="56" t="s">
        <v>58</v>
      </c>
      <c r="E53" s="53">
        <f t="shared" si="7"/>
        <v>23698.178256143157</v>
      </c>
      <c r="F53">
        <f t="shared" si="1"/>
        <v>23698</v>
      </c>
      <c r="G53">
        <f t="shared" si="5"/>
        <v>4.4765999999071937E-2</v>
      </c>
      <c r="K53">
        <f t="shared" si="10"/>
        <v>4.4765999999071937E-2</v>
      </c>
      <c r="O53">
        <f t="shared" ca="1" si="8"/>
        <v>4.3399728874741923E-2</v>
      </c>
      <c r="Q53" s="2">
        <f t="shared" si="9"/>
        <v>42511.731899999999</v>
      </c>
    </row>
    <row r="54" spans="1:17">
      <c r="A54" s="57" t="s">
        <v>107</v>
      </c>
      <c r="B54" s="58" t="s">
        <v>48</v>
      </c>
      <c r="C54" s="59">
        <v>57837.493050000165</v>
      </c>
      <c r="D54" s="59">
        <v>2.9999999999999997E-4</v>
      </c>
      <c r="E54" s="53">
        <f t="shared" si="7"/>
        <v>24921.677955506308</v>
      </c>
      <c r="F54">
        <f t="shared" si="1"/>
        <v>24921.5</v>
      </c>
      <c r="G54">
        <f t="shared" si="5"/>
        <v>4.4690500166325364E-2</v>
      </c>
      <c r="K54">
        <f t="shared" si="10"/>
        <v>4.4690500166325364E-2</v>
      </c>
      <c r="O54">
        <f t="shared" ca="1" si="8"/>
        <v>4.5507948048361301E-2</v>
      </c>
      <c r="Q54" s="2">
        <f t="shared" si="9"/>
        <v>42818.993050000165</v>
      </c>
    </row>
    <row r="55" spans="1:17">
      <c r="A55" s="57" t="s">
        <v>107</v>
      </c>
      <c r="B55" s="58" t="s">
        <v>48</v>
      </c>
      <c r="C55" s="59">
        <v>57837.493170000147</v>
      </c>
      <c r="D55" s="59">
        <v>2.0000000000000001E-4</v>
      </c>
      <c r="E55" s="53">
        <f t="shared" si="7"/>
        <v>24921.67843334069</v>
      </c>
      <c r="F55">
        <f t="shared" si="1"/>
        <v>24921.5</v>
      </c>
      <c r="G55">
        <f t="shared" si="5"/>
        <v>4.4810500148741994E-2</v>
      </c>
      <c r="K55">
        <f t="shared" si="10"/>
        <v>4.4810500148741994E-2</v>
      </c>
      <c r="O55">
        <f t="shared" ca="1" si="8"/>
        <v>4.5507948048361301E-2</v>
      </c>
      <c r="Q55" s="2">
        <f t="shared" si="9"/>
        <v>42818.993170000147</v>
      </c>
    </row>
    <row r="56" spans="1:17">
      <c r="A56" s="57" t="s">
        <v>107</v>
      </c>
      <c r="B56" s="58" t="s">
        <v>48</v>
      </c>
      <c r="C56" s="59">
        <v>57837.493480000179</v>
      </c>
      <c r="D56" s="59">
        <v>4.0000000000000002E-4</v>
      </c>
      <c r="E56" s="53">
        <f t="shared" si="7"/>
        <v>24921.679667746492</v>
      </c>
      <c r="F56">
        <f t="shared" si="1"/>
        <v>24921.5</v>
      </c>
      <c r="G56">
        <f t="shared" si="5"/>
        <v>4.5120500180928502E-2</v>
      </c>
      <c r="K56">
        <f t="shared" si="10"/>
        <v>4.5120500180928502E-2</v>
      </c>
      <c r="O56">
        <f t="shared" ca="1" si="8"/>
        <v>4.5507948048361301E-2</v>
      </c>
      <c r="Q56" s="2">
        <f t="shared" si="9"/>
        <v>42818.993480000179</v>
      </c>
    </row>
    <row r="57" spans="1:17">
      <c r="A57" s="57" t="s">
        <v>107</v>
      </c>
      <c r="B57" s="58" t="s">
        <v>48</v>
      </c>
      <c r="C57" s="59">
        <v>57837.493710000068</v>
      </c>
      <c r="D57" s="59">
        <v>4.0000000000000002E-4</v>
      </c>
      <c r="E57" s="53">
        <f t="shared" si="7"/>
        <v>24921.680583595422</v>
      </c>
      <c r="F57">
        <f t="shared" si="1"/>
        <v>24921.5</v>
      </c>
      <c r="G57">
        <f t="shared" si="5"/>
        <v>4.5350500069616828E-2</v>
      </c>
      <c r="K57">
        <f t="shared" si="10"/>
        <v>4.5350500069616828E-2</v>
      </c>
      <c r="O57">
        <f t="shared" ca="1" si="8"/>
        <v>4.5507948048361301E-2</v>
      </c>
      <c r="Q57" s="2">
        <f t="shared" si="9"/>
        <v>42818.993710000068</v>
      </c>
    </row>
    <row r="58" spans="1:17">
      <c r="A58" s="57" t="s">
        <v>107</v>
      </c>
      <c r="B58" s="58" t="s">
        <v>48</v>
      </c>
      <c r="C58" s="59">
        <v>57846.535689999815</v>
      </c>
      <c r="D58" s="59">
        <v>4.0000000000000002E-4</v>
      </c>
      <c r="E58" s="53">
        <f t="shared" si="7"/>
        <v>24957.685330083325</v>
      </c>
      <c r="F58">
        <f t="shared" si="1"/>
        <v>24957.5</v>
      </c>
      <c r="G58">
        <f t="shared" si="5"/>
        <v>4.6542499818315264E-2</v>
      </c>
      <c r="K58">
        <f t="shared" si="10"/>
        <v>4.6542499818315264E-2</v>
      </c>
      <c r="O58">
        <f t="shared" ca="1" si="8"/>
        <v>4.5569979834426115E-2</v>
      </c>
      <c r="Q58" s="2">
        <f t="shared" si="9"/>
        <v>42828.035689999815</v>
      </c>
    </row>
    <row r="59" spans="1:17">
      <c r="C59" s="8"/>
      <c r="D59" s="8"/>
    </row>
    <row r="60" spans="1:17">
      <c r="C60" s="8"/>
      <c r="D60" s="8"/>
    </row>
    <row r="61" spans="1:17">
      <c r="C61" s="8"/>
      <c r="D61" s="8"/>
    </row>
    <row r="62" spans="1:17">
      <c r="C62" s="8"/>
      <c r="D62" s="8"/>
    </row>
    <row r="63" spans="1:17">
      <c r="C63" s="8"/>
      <c r="D63" s="8"/>
    </row>
    <row r="64" spans="1:17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rotectedRanges>
    <protectedRange sqref="A54:D58" name="Range1"/>
  </protectedRanges>
  <phoneticPr fontId="8" type="noConversion"/>
  <hyperlinks>
    <hyperlink ref="H2851" r:id="rId1" display="http://vsolj.cetus-net.org/bulletin.html"/>
    <hyperlink ref="H64847" r:id="rId2" display="http://vsolj.cetus-net.org/bulletin.html"/>
    <hyperlink ref="H64840" r:id="rId3" display="https://www.aavso.org/ejaavso"/>
    <hyperlink ref="I64847" r:id="rId4" display="http://vsolj.cetus-net.org/bulletin.html"/>
    <hyperlink ref="AQ58498" r:id="rId5" display="http://cdsbib.u-strasbg.fr/cgi-bin/cdsbib?1990RMxAA..21..381G"/>
    <hyperlink ref="H64844" r:id="rId6" display="https://www.aavso.org/ejaavso"/>
    <hyperlink ref="AP5862" r:id="rId7" display="http://cdsbib.u-strasbg.fr/cgi-bin/cdsbib?1990RMxAA..21..381G"/>
    <hyperlink ref="AP5865" r:id="rId8" display="http://cdsbib.u-strasbg.fr/cgi-bin/cdsbib?1990RMxAA..21..381G"/>
    <hyperlink ref="AP5863" r:id="rId9" display="http://cdsbib.u-strasbg.fr/cgi-bin/cdsbib?1990RMxAA..21..381G"/>
    <hyperlink ref="AP5847" r:id="rId10" display="http://cdsbib.u-strasbg.fr/cgi-bin/cdsbib?1990RMxAA..21..381G"/>
    <hyperlink ref="AQ6076" r:id="rId11" display="http://cdsbib.u-strasbg.fr/cgi-bin/cdsbib?1990RMxAA..21..381G"/>
    <hyperlink ref="AQ6080" r:id="rId12" display="http://cdsbib.u-strasbg.fr/cgi-bin/cdsbib?1990RMxAA..21..381G"/>
    <hyperlink ref="AQ224" r:id="rId13" display="http://cdsbib.u-strasbg.fr/cgi-bin/cdsbib?1990RMxAA..21..381G"/>
    <hyperlink ref="I2968" r:id="rId14" display="http://vsolj.cetus-net.org/bulletin.html"/>
    <hyperlink ref="H2968" r:id="rId15" display="http://vsolj.cetus-net.org/bulletin.html"/>
    <hyperlink ref="AQ885" r:id="rId16" display="http://cdsbib.u-strasbg.fr/cgi-bin/cdsbib?1990RMxAA..21..381G"/>
    <hyperlink ref="AQ884" r:id="rId17" display="http://cdsbib.u-strasbg.fr/cgi-bin/cdsbib?1990RMxAA..21..381G"/>
    <hyperlink ref="AP4138" r:id="rId18" display="http://cdsbib.u-strasbg.fr/cgi-bin/cdsbib?1990RMxAA..21..381G"/>
    <hyperlink ref="AP4156" r:id="rId19" display="http://cdsbib.u-strasbg.fr/cgi-bin/cdsbib?1990RMxAA..21..381G"/>
    <hyperlink ref="AP4157" r:id="rId20" display="http://cdsbib.u-strasbg.fr/cgi-bin/cdsbib?1990RMxAA..21..381G"/>
    <hyperlink ref="AP4153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4"/>
  <sheetViews>
    <sheetView workbookViewId="0">
      <selection activeCell="A18" sqref="A18:D19"/>
    </sheetView>
  </sheetViews>
  <sheetFormatPr defaultRowHeight="12.75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>
      <c r="A1" s="33" t="s">
        <v>49</v>
      </c>
      <c r="I1" s="34" t="s">
        <v>50</v>
      </c>
      <c r="J1" s="35" t="s">
        <v>51</v>
      </c>
    </row>
    <row r="2" spans="1:16">
      <c r="I2" s="36" t="s">
        <v>52</v>
      </c>
      <c r="J2" s="37" t="s">
        <v>53</v>
      </c>
    </row>
    <row r="3" spans="1:16">
      <c r="A3" s="38" t="s">
        <v>54</v>
      </c>
      <c r="I3" s="36" t="s">
        <v>55</v>
      </c>
      <c r="J3" s="37" t="s">
        <v>56</v>
      </c>
    </row>
    <row r="4" spans="1:16">
      <c r="I4" s="36" t="s">
        <v>57</v>
      </c>
      <c r="J4" s="37" t="s">
        <v>56</v>
      </c>
    </row>
    <row r="5" spans="1:16" ht="13.5" thickBot="1">
      <c r="I5" s="39" t="s">
        <v>58</v>
      </c>
      <c r="J5" s="40" t="s">
        <v>59</v>
      </c>
    </row>
    <row r="10" spans="1:16" ht="13.5" thickBot="1"/>
    <row r="11" spans="1:16" ht="12.75" customHeight="1" thickBot="1">
      <c r="A11" s="8" t="str">
        <f t="shared" ref="A11:A19" si="0">P11</f>
        <v>OEJV 0162 </v>
      </c>
      <c r="B11" s="3" t="str">
        <f t="shared" ref="B11:B19" si="1">IF(H11=INT(H11),"I","II")</f>
        <v>I</v>
      </c>
      <c r="C11" s="8">
        <f t="shared" ref="C11:C19" si="2">1*G11</f>
        <v>54640.796000000002</v>
      </c>
      <c r="D11" s="10" t="str">
        <f t="shared" ref="D11:D19" si="3">VLOOKUP(F11,I$1:J$5,2,FALSE)</f>
        <v>vis</v>
      </c>
      <c r="E11" s="41" t="e">
        <f>VLOOKUP(C11,Active!C$21:E$973,3,FALSE)</f>
        <v>#N/A</v>
      </c>
      <c r="F11" s="3" t="s">
        <v>58</v>
      </c>
      <c r="G11" s="10" t="str">
        <f t="shared" ref="G11:G19" si="4">MID(I11,3,LEN(I11)-3)</f>
        <v>54640.796</v>
      </c>
      <c r="H11" s="8">
        <f t="shared" ref="H11:H19" si="5">1*K11</f>
        <v>-7251</v>
      </c>
      <c r="I11" s="42" t="s">
        <v>60</v>
      </c>
      <c r="J11" s="43" t="s">
        <v>61</v>
      </c>
      <c r="K11" s="42">
        <v>-7251</v>
      </c>
      <c r="L11" s="42" t="s">
        <v>62</v>
      </c>
      <c r="M11" s="43" t="s">
        <v>63</v>
      </c>
      <c r="N11" s="43" t="s">
        <v>64</v>
      </c>
      <c r="O11" s="44" t="s">
        <v>65</v>
      </c>
      <c r="P11" s="45" t="s">
        <v>66</v>
      </c>
    </row>
    <row r="12" spans="1:16" ht="12.75" customHeight="1" thickBot="1">
      <c r="A12" s="8" t="str">
        <f t="shared" si="0"/>
        <v>IBVS 6029 </v>
      </c>
      <c r="B12" s="3" t="str">
        <f t="shared" si="1"/>
        <v>II</v>
      </c>
      <c r="C12" s="8">
        <f t="shared" si="2"/>
        <v>56016.893700000001</v>
      </c>
      <c r="D12" s="10" t="str">
        <f t="shared" si="3"/>
        <v>vis</v>
      </c>
      <c r="E12" s="41">
        <f>VLOOKUP(C12,Active!C$21:E$973,3,FALSE)</f>
        <v>17672.135481995603</v>
      </c>
      <c r="F12" s="3" t="s">
        <v>58</v>
      </c>
      <c r="G12" s="10" t="str">
        <f t="shared" si="4"/>
        <v>56016.8937</v>
      </c>
      <c r="H12" s="8">
        <f t="shared" si="5"/>
        <v>-1771.5</v>
      </c>
      <c r="I12" s="42" t="s">
        <v>67</v>
      </c>
      <c r="J12" s="43" t="s">
        <v>68</v>
      </c>
      <c r="K12" s="42">
        <v>-1771.5</v>
      </c>
      <c r="L12" s="42" t="s">
        <v>69</v>
      </c>
      <c r="M12" s="43" t="s">
        <v>63</v>
      </c>
      <c r="N12" s="43" t="s">
        <v>58</v>
      </c>
      <c r="O12" s="44" t="s">
        <v>70</v>
      </c>
      <c r="P12" s="45" t="s">
        <v>71</v>
      </c>
    </row>
    <row r="13" spans="1:16" ht="12.75" customHeight="1" thickBot="1">
      <c r="A13" s="8" t="str">
        <f t="shared" si="0"/>
        <v>BAVM 231 </v>
      </c>
      <c r="B13" s="3" t="str">
        <f t="shared" si="1"/>
        <v>II</v>
      </c>
      <c r="C13" s="8">
        <f t="shared" si="2"/>
        <v>56069.381099999999</v>
      </c>
      <c r="D13" s="10" t="str">
        <f t="shared" si="3"/>
        <v>vis</v>
      </c>
      <c r="E13" s="41">
        <f>VLOOKUP(C13,Active!C$21:E$973,3,FALSE)</f>
        <v>17881.137883113726</v>
      </c>
      <c r="F13" s="3" t="s">
        <v>58</v>
      </c>
      <c r="G13" s="10" t="str">
        <f t="shared" si="4"/>
        <v>56069.3811</v>
      </c>
      <c r="H13" s="8">
        <f t="shared" si="5"/>
        <v>-1562.5</v>
      </c>
      <c r="I13" s="42" t="s">
        <v>72</v>
      </c>
      <c r="J13" s="43" t="s">
        <v>73</v>
      </c>
      <c r="K13" s="42">
        <v>-1562.5</v>
      </c>
      <c r="L13" s="42" t="s">
        <v>74</v>
      </c>
      <c r="M13" s="43" t="s">
        <v>63</v>
      </c>
      <c r="N13" s="43" t="s">
        <v>75</v>
      </c>
      <c r="O13" s="44" t="s">
        <v>76</v>
      </c>
      <c r="P13" s="45" t="s">
        <v>77</v>
      </c>
    </row>
    <row r="14" spans="1:16" ht="12.75" customHeight="1" thickBot="1">
      <c r="A14" s="8" t="str">
        <f t="shared" si="0"/>
        <v>BAVM 231 </v>
      </c>
      <c r="B14" s="3" t="str">
        <f t="shared" si="1"/>
        <v>I</v>
      </c>
      <c r="C14" s="8">
        <f t="shared" si="2"/>
        <v>56069.505100000002</v>
      </c>
      <c r="D14" s="10" t="str">
        <f t="shared" si="3"/>
        <v>vis</v>
      </c>
      <c r="E14" s="41">
        <f>VLOOKUP(C14,Active!C$21:E$973,3,FALSE)</f>
        <v>17881.631645383135</v>
      </c>
      <c r="F14" s="3" t="s">
        <v>58</v>
      </c>
      <c r="G14" s="10" t="str">
        <f t="shared" si="4"/>
        <v>56069.5051</v>
      </c>
      <c r="H14" s="8">
        <f t="shared" si="5"/>
        <v>-1562</v>
      </c>
      <c r="I14" s="42" t="s">
        <v>78</v>
      </c>
      <c r="J14" s="43" t="s">
        <v>79</v>
      </c>
      <c r="K14" s="42" t="s">
        <v>80</v>
      </c>
      <c r="L14" s="42" t="s">
        <v>81</v>
      </c>
      <c r="M14" s="43" t="s">
        <v>63</v>
      </c>
      <c r="N14" s="43" t="s">
        <v>75</v>
      </c>
      <c r="O14" s="44" t="s">
        <v>76</v>
      </c>
      <c r="P14" s="45" t="s">
        <v>77</v>
      </c>
    </row>
    <row r="15" spans="1:16" ht="12.75" customHeight="1" thickBot="1">
      <c r="A15" s="8" t="str">
        <f t="shared" si="0"/>
        <v>IBVS 6029 </v>
      </c>
      <c r="B15" s="3" t="str">
        <f t="shared" si="1"/>
        <v>II</v>
      </c>
      <c r="C15" s="8">
        <f t="shared" si="2"/>
        <v>56086.708100000003</v>
      </c>
      <c r="D15" s="10" t="str">
        <f t="shared" si="3"/>
        <v>vis</v>
      </c>
      <c r="E15" s="41">
        <f>VLOOKUP(C15,Active!C$21:E$973,3,FALSE)</f>
        <v>17950.133196354142</v>
      </c>
      <c r="F15" s="3" t="s">
        <v>58</v>
      </c>
      <c r="G15" s="10" t="str">
        <f t="shared" si="4"/>
        <v>56086.7081</v>
      </c>
      <c r="H15" s="8">
        <f t="shared" si="5"/>
        <v>-1493.5</v>
      </c>
      <c r="I15" s="42" t="s">
        <v>82</v>
      </c>
      <c r="J15" s="43" t="s">
        <v>83</v>
      </c>
      <c r="K15" s="42" t="s">
        <v>84</v>
      </c>
      <c r="L15" s="42" t="s">
        <v>85</v>
      </c>
      <c r="M15" s="43" t="s">
        <v>63</v>
      </c>
      <c r="N15" s="43" t="s">
        <v>58</v>
      </c>
      <c r="O15" s="44" t="s">
        <v>70</v>
      </c>
      <c r="P15" s="45" t="s">
        <v>71</v>
      </c>
    </row>
    <row r="16" spans="1:16" ht="12.75" customHeight="1" thickBot="1">
      <c r="A16" s="8" t="str">
        <f t="shared" si="0"/>
        <v>BAVM 232 </v>
      </c>
      <c r="B16" s="3" t="str">
        <f t="shared" si="1"/>
        <v>II</v>
      </c>
      <c r="C16" s="8">
        <f t="shared" si="2"/>
        <v>56408.411200000002</v>
      </c>
      <c r="D16" s="10" t="str">
        <f t="shared" si="3"/>
        <v>vis</v>
      </c>
      <c r="E16" s="41">
        <f>VLOOKUP(C16,Active!C$21:E$973,3,FALSE)</f>
        <v>19231.140073188322</v>
      </c>
      <c r="F16" s="3" t="s">
        <v>58</v>
      </c>
      <c r="G16" s="10" t="str">
        <f t="shared" si="4"/>
        <v>56408.4112</v>
      </c>
      <c r="H16" s="8">
        <f t="shared" si="5"/>
        <v>-212.5</v>
      </c>
      <c r="I16" s="42" t="s">
        <v>86</v>
      </c>
      <c r="J16" s="43" t="s">
        <v>87</v>
      </c>
      <c r="K16" s="42" t="s">
        <v>88</v>
      </c>
      <c r="L16" s="42" t="s">
        <v>89</v>
      </c>
      <c r="M16" s="43" t="s">
        <v>63</v>
      </c>
      <c r="N16" s="43" t="s">
        <v>75</v>
      </c>
      <c r="O16" s="44" t="s">
        <v>76</v>
      </c>
      <c r="P16" s="45" t="s">
        <v>90</v>
      </c>
    </row>
    <row r="17" spans="1:16" ht="12.75" customHeight="1" thickBot="1">
      <c r="A17" s="8" t="str">
        <f t="shared" si="0"/>
        <v>BAVM 232 </v>
      </c>
      <c r="B17" s="3" t="str">
        <f t="shared" si="1"/>
        <v>I</v>
      </c>
      <c r="C17" s="8">
        <f t="shared" si="2"/>
        <v>56408.537499999999</v>
      </c>
      <c r="D17" s="10" t="str">
        <f t="shared" si="3"/>
        <v>vis</v>
      </c>
      <c r="E17" s="41">
        <f>VLOOKUP(C17,Active!C$21:E$973,3,FALSE)</f>
        <v>19231.642993951409</v>
      </c>
      <c r="F17" s="3" t="s">
        <v>58</v>
      </c>
      <c r="G17" s="10" t="str">
        <f t="shared" si="4"/>
        <v>56408.5375</v>
      </c>
      <c r="H17" s="8">
        <f t="shared" si="5"/>
        <v>-212</v>
      </c>
      <c r="I17" s="42" t="s">
        <v>91</v>
      </c>
      <c r="J17" s="43" t="s">
        <v>92</v>
      </c>
      <c r="K17" s="42" t="s">
        <v>93</v>
      </c>
      <c r="L17" s="42" t="s">
        <v>94</v>
      </c>
      <c r="M17" s="43" t="s">
        <v>63</v>
      </c>
      <c r="N17" s="43" t="s">
        <v>75</v>
      </c>
      <c r="O17" s="44" t="s">
        <v>76</v>
      </c>
      <c r="P17" s="45" t="s">
        <v>90</v>
      </c>
    </row>
    <row r="18" spans="1:16" ht="12.75" customHeight="1" thickBot="1">
      <c r="A18" s="8" t="str">
        <f t="shared" si="0"/>
        <v>BAVM 241 (=IBVS 6157) </v>
      </c>
      <c r="B18" s="3" t="str">
        <f t="shared" si="1"/>
        <v>II</v>
      </c>
      <c r="C18" s="8">
        <f t="shared" si="2"/>
        <v>57066.8874</v>
      </c>
      <c r="D18" s="10" t="str">
        <f t="shared" si="3"/>
        <v>vis</v>
      </c>
      <c r="E18" s="41">
        <f>VLOOKUP(C18,Active!C$21:E$973,3,FALSE)</f>
        <v>21853.161870403335</v>
      </c>
      <c r="F18" s="3" t="s">
        <v>58</v>
      </c>
      <c r="G18" s="10" t="str">
        <f t="shared" si="4"/>
        <v>57066.8874</v>
      </c>
      <c r="H18" s="8">
        <f t="shared" si="5"/>
        <v>2409.5</v>
      </c>
      <c r="I18" s="42" t="s">
        <v>95</v>
      </c>
      <c r="J18" s="43" t="s">
        <v>96</v>
      </c>
      <c r="K18" s="42" t="s">
        <v>97</v>
      </c>
      <c r="L18" s="42" t="s">
        <v>98</v>
      </c>
      <c r="M18" s="43" t="s">
        <v>63</v>
      </c>
      <c r="N18" s="43" t="s">
        <v>58</v>
      </c>
      <c r="O18" s="44" t="s">
        <v>99</v>
      </c>
      <c r="P18" s="45" t="s">
        <v>100</v>
      </c>
    </row>
    <row r="19" spans="1:16" ht="12.75" customHeight="1" thickBot="1">
      <c r="A19" s="8" t="str">
        <f t="shared" si="0"/>
        <v>BAVM 241 (=IBVS 6157) </v>
      </c>
      <c r="B19" s="3" t="str">
        <f t="shared" si="1"/>
        <v>II</v>
      </c>
      <c r="C19" s="8">
        <f t="shared" si="2"/>
        <v>57121.3842</v>
      </c>
      <c r="D19" s="10" t="str">
        <f t="shared" si="3"/>
        <v>vis</v>
      </c>
      <c r="E19" s="41">
        <f>VLOOKUP(C19,Active!C$21:E$973,3,FALSE)</f>
        <v>22070.165609457941</v>
      </c>
      <c r="F19" s="3" t="s">
        <v>58</v>
      </c>
      <c r="G19" s="10" t="str">
        <f t="shared" si="4"/>
        <v>57121.3842</v>
      </c>
      <c r="H19" s="8">
        <f t="shared" si="5"/>
        <v>2626.5</v>
      </c>
      <c r="I19" s="42" t="s">
        <v>101</v>
      </c>
      <c r="J19" s="43" t="s">
        <v>102</v>
      </c>
      <c r="K19" s="42" t="s">
        <v>103</v>
      </c>
      <c r="L19" s="42" t="s">
        <v>104</v>
      </c>
      <c r="M19" s="43" t="s">
        <v>63</v>
      </c>
      <c r="N19" s="43" t="s">
        <v>64</v>
      </c>
      <c r="O19" s="44" t="s">
        <v>99</v>
      </c>
      <c r="P19" s="45" t="s">
        <v>100</v>
      </c>
    </row>
    <row r="20" spans="1:16">
      <c r="B20" s="3"/>
      <c r="F20" s="3"/>
    </row>
    <row r="21" spans="1:16">
      <c r="B21" s="3"/>
      <c r="F21" s="3"/>
    </row>
    <row r="22" spans="1:16">
      <c r="B22" s="3"/>
      <c r="F22" s="3"/>
    </row>
    <row r="23" spans="1:16">
      <c r="B23" s="3"/>
      <c r="F23" s="3"/>
    </row>
    <row r="24" spans="1:16">
      <c r="B24" s="3"/>
      <c r="F24" s="3"/>
    </row>
    <row r="25" spans="1:16">
      <c r="B25" s="3"/>
      <c r="F25" s="3"/>
    </row>
    <row r="26" spans="1:16">
      <c r="B26" s="3"/>
      <c r="F26" s="3"/>
    </row>
    <row r="27" spans="1:16">
      <c r="B27" s="3"/>
      <c r="F27" s="3"/>
    </row>
    <row r="28" spans="1:16">
      <c r="B28" s="3"/>
      <c r="F28" s="3"/>
    </row>
    <row r="29" spans="1:16">
      <c r="B29" s="3"/>
      <c r="F29" s="3"/>
    </row>
    <row r="30" spans="1:16">
      <c r="B30" s="3"/>
      <c r="F30" s="3"/>
    </row>
    <row r="31" spans="1:16">
      <c r="B31" s="3"/>
      <c r="F31" s="3"/>
    </row>
    <row r="32" spans="1:1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</sheetData>
  <phoneticPr fontId="8" type="noConversion"/>
  <hyperlinks>
    <hyperlink ref="A3" r:id="rId1"/>
    <hyperlink ref="P11" r:id="rId2" display="http://var.astro.cz/oejv/issues/oejv0162.pdf"/>
    <hyperlink ref="P12" r:id="rId3" display="http://www.konkoly.hu/cgi-bin/IBVS?6029"/>
    <hyperlink ref="P13" r:id="rId4" display="http://www.bav-astro.de/sfs/BAVM_link.php?BAVMnr=231"/>
    <hyperlink ref="P14" r:id="rId5" display="http://www.bav-astro.de/sfs/BAVM_link.php?BAVMnr=231"/>
    <hyperlink ref="P15" r:id="rId6" display="http://www.konkoly.hu/cgi-bin/IBVS?6029"/>
    <hyperlink ref="P16" r:id="rId7" display="http://www.bav-astro.de/sfs/BAVM_link.php?BAVMnr=232"/>
    <hyperlink ref="P17" r:id="rId8" display="http://www.bav-astro.de/sfs/BAVM_link.php?BAVMnr=232"/>
    <hyperlink ref="P18" r:id="rId9" display="http://www.bav-astro.de/sfs/BAVM_link.php?BAVMnr=241"/>
    <hyperlink ref="P19" r:id="rId10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2024-01-15T04:57:25Z</dcterms:modified>
</cp:coreProperties>
</file>