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DD03C2C7-2935-4B6E-8C25-756CF4C71189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8" i="1" l="1"/>
  <c r="F28" i="1"/>
  <c r="G28" i="1"/>
  <c r="K28" i="1"/>
  <c r="E29" i="1"/>
  <c r="F29" i="1"/>
  <c r="G29" i="1"/>
  <c r="K29" i="1"/>
  <c r="Q28" i="1"/>
  <c r="Q29" i="1"/>
  <c r="E27" i="1"/>
  <c r="F27" i="1"/>
  <c r="G27" i="1"/>
  <c r="K27" i="1"/>
  <c r="Q27" i="1"/>
  <c r="E26" i="1"/>
  <c r="F26" i="1"/>
  <c r="G26" i="1"/>
  <c r="K26" i="1"/>
  <c r="C9" i="1"/>
  <c r="D9" i="1"/>
  <c r="E22" i="1"/>
  <c r="F22" i="1"/>
  <c r="G22" i="1"/>
  <c r="J22" i="1"/>
  <c r="E23" i="1"/>
  <c r="F23" i="1"/>
  <c r="G23" i="1"/>
  <c r="J23" i="1"/>
  <c r="E24" i="1"/>
  <c r="F24" i="1"/>
  <c r="G24" i="1"/>
  <c r="J24" i="1"/>
  <c r="E25" i="1"/>
  <c r="F25" i="1"/>
  <c r="G25" i="1"/>
  <c r="J25" i="1"/>
  <c r="Q26" i="1"/>
  <c r="Q22" i="1"/>
  <c r="Q23" i="1"/>
  <c r="Q24" i="1"/>
  <c r="Q25" i="1"/>
  <c r="C21" i="1"/>
  <c r="E21" i="1"/>
  <c r="F21" i="1"/>
  <c r="G21" i="1"/>
  <c r="J21" i="1"/>
  <c r="F16" i="1"/>
  <c r="C17" i="1"/>
  <c r="Q21" i="1"/>
  <c r="C12" i="1"/>
  <c r="C11" i="1"/>
  <c r="O25" i="1" l="1"/>
  <c r="C15" i="1"/>
  <c r="O21" i="1"/>
  <c r="O26" i="1"/>
  <c r="O24" i="1"/>
  <c r="O28" i="1"/>
  <c r="O29" i="1"/>
  <c r="O23" i="1"/>
  <c r="O22" i="1"/>
  <c r="O27" i="1"/>
  <c r="C16" i="1"/>
  <c r="D18" i="1" s="1"/>
  <c r="F17" i="1"/>
  <c r="C18" i="1" l="1"/>
  <c r="F18" i="1"/>
  <c r="F19" i="1" s="1"/>
</calcChain>
</file>

<file path=xl/sharedStrings.xml><?xml version="1.0" encoding="utf-8"?>
<sst xmlns="http://schemas.openxmlformats.org/spreadsheetml/2006/main" count="65" uniqueCount="51">
  <si>
    <t>IBVS 6196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</si>
  <si>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</si>
  <si>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</si>
  <si>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</si>
  <si>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</si>
  <si>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</si>
  <si>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</si>
  <si>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</si>
  <si>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</si>
  <si>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</si>
  <si>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</si>
  <si>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</si>
  <si>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</si>
  <si>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</si>
  <si>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</si>
  <si>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</si>
  <si>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</si>
  <si>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</si>
  <si>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</si>
  <si>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</si>
  <si>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</si>
  <si>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</si>
  <si>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</si>
  <si>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</si>
  <si>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</si>
  <si>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</si>
  <si>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</si>
  <si>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</si>
  <si>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</si>
  <si>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</si>
  <si>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</si>
  <si>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</si>
  <si>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</si>
  <si>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</si>
  <si>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</si>
  <si>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</si>
  <si>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</si>
  <si>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</si>
  <si>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</si>
  <si>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OQ Boo / GSC 2023-0754</t>
  </si>
  <si>
    <t>BRNO</t>
  </si>
  <si>
    <t>EW</t>
  </si>
  <si>
    <t>IBVS 6048</t>
  </si>
  <si>
    <t>I</t>
  </si>
  <si>
    <t>II</t>
  </si>
  <si>
    <t>IBVS 6084</t>
  </si>
  <si>
    <t>pg</t>
  </si>
  <si>
    <t>vis</t>
  </si>
  <si>
    <t>PE</t>
  </si>
  <si>
    <t>CCD</t>
  </si>
  <si>
    <t>OEJV 0211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</si>
</sst>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34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name val="Arial"/>
      <family val="2"/>
    </font>
    <font>
      <sz val="10"/>
      <color indexed="12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color indexed="8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8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7">
    <xf numFmtId="0" fontId="0" fillId="0" borderId="0">
      <alignment vertical="top"/>
    </xf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9" borderId="0" applyNumberFormat="0" applyBorder="0" applyAlignment="0" applyProtection="0"/>
    <xf numFmtId="0" fontId="20" fillId="3" borderId="0" applyNumberFormat="0" applyBorder="0" applyAlignment="0" applyProtection="0"/>
    <xf numFmtId="0" fontId="21" fillId="20" borderId="1" applyNumberFormat="0" applyAlignment="0" applyProtection="0"/>
    <xf numFmtId="0" fontId="22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3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4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3" applyNumberFormat="0" applyFill="0" applyAlignment="0" applyProtection="0"/>
    <xf numFmtId="0" fontId="25" fillId="0" borderId="0" applyNumberFormat="0" applyFill="0" applyBorder="0" applyAlignment="0" applyProtection="0"/>
    <xf numFmtId="0" fontId="26" fillId="7" borderId="1" applyNumberFormat="0" applyAlignment="0" applyProtection="0"/>
    <xf numFmtId="0" fontId="27" fillId="0" borderId="4" applyNumberFormat="0" applyFill="0" applyAlignment="0" applyProtection="0"/>
    <xf numFmtId="0" fontId="28" fillId="22" borderId="0" applyNumberFormat="0" applyBorder="0" applyAlignment="0" applyProtection="0"/>
    <xf numFmtId="0" fontId="6" fillId="0" borderId="0"/>
    <xf numFmtId="0" fontId="16" fillId="23" borderId="5" applyNumberFormat="0" applyFont="0" applyAlignment="0" applyProtection="0"/>
    <xf numFmtId="0" fontId="29" fillId="20" borderId="6" applyNumberFormat="0" applyAlignment="0" applyProtection="0"/>
    <xf numFmtId="0" fontId="30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1" fillId="0" borderId="0" applyNumberFormat="0" applyFill="0" applyBorder="0" applyAlignment="0" applyProtection="0"/>
  </cellStyleXfs>
  <cellXfs count="43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15" fillId="0" borderId="8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6" fillId="0" borderId="5" xfId="0" applyFont="1" applyBorder="1" applyAlignment="1">
      <alignment vertical="center"/>
    </xf>
    <xf numFmtId="0" fontId="17" fillId="24" borderId="0" xfId="0" applyFont="1" applyFill="1" applyAlignment="1"/>
    <xf numFmtId="0" fontId="33" fillId="0" borderId="0" xfId="0" applyFont="1">
      <alignment vertical="top"/>
    </xf>
    <xf numFmtId="0" fontId="33" fillId="0" borderId="0" xfId="0" applyFont="1" applyAlignment="1">
      <alignment horizontal="center"/>
    </xf>
    <xf numFmtId="0" fontId="33" fillId="0" borderId="0" xfId="0" applyFont="1" applyAlignment="1">
      <alignment horizontal="left"/>
    </xf>
    <xf numFmtId="0" fontId="5" fillId="0" borderId="0" xfId="41" applyFont="1" applyAlignment="1">
      <alignment wrapText="1"/>
    </xf>
    <xf numFmtId="0" fontId="5" fillId="0" borderId="0" xfId="41" applyFont="1" applyAlignment="1">
      <alignment horizontal="center" wrapText="1"/>
    </xf>
    <xf numFmtId="0" fontId="5" fillId="0" borderId="0" xfId="41" applyFont="1" applyAlignment="1">
      <alignment horizontal="left" wrapText="1"/>
    </xf>
    <xf numFmtId="0" fontId="5" fillId="0" borderId="0" xfId="0" applyFont="1" applyAlignment="1"/>
    <xf numFmtId="0" fontId="32" fillId="0" borderId="0" xfId="41" applyFont="1"/>
    <xf numFmtId="0" fontId="32" fillId="0" borderId="0" xfId="41" applyFont="1" applyAlignment="1">
      <alignment horizontal="center"/>
    </xf>
    <xf numFmtId="0" fontId="32" fillId="0" borderId="0" xfId="41" applyFont="1" applyAlignment="1">
      <alignment horizontal="left"/>
    </xf>
    <xf numFmtId="0" fontId="0" fillId="0" borderId="0" xfId="0" applyAlignment="1">
      <alignment horizontal="right"/>
    </xf>
    <xf numFmtId="0" fontId="6" fillId="0" borderId="0" xfId="0" applyFont="1" applyFill="1" applyAlignment="1"/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OQ Boo - O-C Diagr.</a:t>
            </a:r>
          </a:p>
        </c:rich>
      </c:tx>
      <c:layout>
        <c:manualLayout>
          <c:xMode val="edge"/>
          <c:yMode val="edge"/>
          <c:x val="0.38345864661654133"/>
          <c:y val="3.508784931295352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481203007518797"/>
          <c:y val="0.14035127795846455"/>
          <c:w val="0.82857142857142863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8.5000000000000006E-3</c:v>
                  </c:pt>
                  <c:pt idx="2">
                    <c:v>3.2000000000000002E-3</c:v>
                  </c:pt>
                  <c:pt idx="3">
                    <c:v>5.4000000000000003E-3</c:v>
                  </c:pt>
                  <c:pt idx="4">
                    <c:v>3.7000000000000002E-3</c:v>
                  </c:pt>
                  <c:pt idx="5">
                    <c:v>2.9999999999999997E-4</c:v>
                  </c:pt>
                  <c:pt idx="6">
                    <c:v>9.7000000000000003E-3</c:v>
                  </c:pt>
                  <c:pt idx="7">
                    <c:v>6.9999999999999999E-4</c:v>
                  </c:pt>
                  <c:pt idx="8">
                    <c:v>2.9999999999999997E-4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8.5000000000000006E-3</c:v>
                  </c:pt>
                  <c:pt idx="2">
                    <c:v>3.2000000000000002E-3</c:v>
                  </c:pt>
                  <c:pt idx="3">
                    <c:v>5.4000000000000003E-3</c:v>
                  </c:pt>
                  <c:pt idx="4">
                    <c:v>3.7000000000000002E-3</c:v>
                  </c:pt>
                  <c:pt idx="5">
                    <c:v>2.9999999999999997E-4</c:v>
                  </c:pt>
                  <c:pt idx="6">
                    <c:v>9.7000000000000003E-3</c:v>
                  </c:pt>
                  <c:pt idx="7">
                    <c:v>6.9999999999999999E-4</c:v>
                  </c:pt>
                  <c:pt idx="8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12041.5</c:v>
                </c:pt>
                <c:pt idx="2">
                  <c:v>12049</c:v>
                </c:pt>
                <c:pt idx="3">
                  <c:v>13044</c:v>
                </c:pt>
                <c:pt idx="4">
                  <c:v>13044.5</c:v>
                </c:pt>
                <c:pt idx="5">
                  <c:v>15830.5</c:v>
                </c:pt>
                <c:pt idx="6">
                  <c:v>15788</c:v>
                </c:pt>
                <c:pt idx="7">
                  <c:v>16762.5</c:v>
                </c:pt>
                <c:pt idx="8">
                  <c:v>16835.5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1E5-4F9F-9720-134A219073C3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8.5000000000000006E-3</c:v>
                  </c:pt>
                  <c:pt idx="2">
                    <c:v>3.2000000000000002E-3</c:v>
                  </c:pt>
                  <c:pt idx="3">
                    <c:v>5.4000000000000003E-3</c:v>
                  </c:pt>
                  <c:pt idx="4">
                    <c:v>3.7000000000000002E-3</c:v>
                  </c:pt>
                  <c:pt idx="5">
                    <c:v>2.9999999999999997E-4</c:v>
                  </c:pt>
                  <c:pt idx="6">
                    <c:v>9.7000000000000003E-3</c:v>
                  </c:pt>
                  <c:pt idx="7">
                    <c:v>6.9999999999999999E-4</c:v>
                  </c:pt>
                  <c:pt idx="8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8.5000000000000006E-3</c:v>
                  </c:pt>
                  <c:pt idx="2">
                    <c:v>3.2000000000000002E-3</c:v>
                  </c:pt>
                  <c:pt idx="3">
                    <c:v>5.4000000000000003E-3</c:v>
                  </c:pt>
                  <c:pt idx="4">
                    <c:v>3.7000000000000002E-3</c:v>
                  </c:pt>
                  <c:pt idx="5">
                    <c:v>2.9999999999999997E-4</c:v>
                  </c:pt>
                  <c:pt idx="6">
                    <c:v>9.7000000000000003E-3</c:v>
                  </c:pt>
                  <c:pt idx="7">
                    <c:v>6.9999999999999999E-4</c:v>
                  </c:pt>
                  <c:pt idx="8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12041.5</c:v>
                </c:pt>
                <c:pt idx="2">
                  <c:v>12049</c:v>
                </c:pt>
                <c:pt idx="3">
                  <c:v>13044</c:v>
                </c:pt>
                <c:pt idx="4">
                  <c:v>13044.5</c:v>
                </c:pt>
                <c:pt idx="5">
                  <c:v>15830.5</c:v>
                </c:pt>
                <c:pt idx="6">
                  <c:v>15788</c:v>
                </c:pt>
                <c:pt idx="7">
                  <c:v>16762.5</c:v>
                </c:pt>
                <c:pt idx="8">
                  <c:v>16835.5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1E5-4F9F-9720-134A219073C3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8.5000000000000006E-3</c:v>
                  </c:pt>
                  <c:pt idx="2">
                    <c:v>3.2000000000000002E-3</c:v>
                  </c:pt>
                  <c:pt idx="3">
                    <c:v>5.4000000000000003E-3</c:v>
                  </c:pt>
                  <c:pt idx="4">
                    <c:v>3.7000000000000002E-3</c:v>
                  </c:pt>
                  <c:pt idx="5">
                    <c:v>2.9999999999999997E-4</c:v>
                  </c:pt>
                  <c:pt idx="6">
                    <c:v>9.7000000000000003E-3</c:v>
                  </c:pt>
                  <c:pt idx="7">
                    <c:v>6.9999999999999999E-4</c:v>
                  </c:pt>
                  <c:pt idx="8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8.5000000000000006E-3</c:v>
                  </c:pt>
                  <c:pt idx="2">
                    <c:v>3.2000000000000002E-3</c:v>
                  </c:pt>
                  <c:pt idx="3">
                    <c:v>5.4000000000000003E-3</c:v>
                  </c:pt>
                  <c:pt idx="4">
                    <c:v>3.7000000000000002E-3</c:v>
                  </c:pt>
                  <c:pt idx="5">
                    <c:v>2.9999999999999997E-4</c:v>
                  </c:pt>
                  <c:pt idx="6">
                    <c:v>9.7000000000000003E-3</c:v>
                  </c:pt>
                  <c:pt idx="7">
                    <c:v>6.9999999999999999E-4</c:v>
                  </c:pt>
                  <c:pt idx="8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12041.5</c:v>
                </c:pt>
                <c:pt idx="2">
                  <c:v>12049</c:v>
                </c:pt>
                <c:pt idx="3">
                  <c:v>13044</c:v>
                </c:pt>
                <c:pt idx="4">
                  <c:v>13044.5</c:v>
                </c:pt>
                <c:pt idx="5">
                  <c:v>15830.5</c:v>
                </c:pt>
                <c:pt idx="6">
                  <c:v>15788</c:v>
                </c:pt>
                <c:pt idx="7">
                  <c:v>16762.5</c:v>
                </c:pt>
                <c:pt idx="8">
                  <c:v>16835.5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0">
                  <c:v>0</c:v>
                </c:pt>
                <c:pt idx="1">
                  <c:v>-1.323236000003817</c:v>
                </c:pt>
                <c:pt idx="2">
                  <c:v>-1.3300160000071628</c:v>
                </c:pt>
                <c:pt idx="3">
                  <c:v>-1.4380959999980405</c:v>
                </c:pt>
                <c:pt idx="4">
                  <c:v>-1.4329880000077537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1E5-4F9F-9720-134A219073C3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8.5000000000000006E-3</c:v>
                  </c:pt>
                  <c:pt idx="2">
                    <c:v>3.2000000000000002E-3</c:v>
                  </c:pt>
                  <c:pt idx="3">
                    <c:v>5.4000000000000003E-3</c:v>
                  </c:pt>
                  <c:pt idx="4">
                    <c:v>3.7000000000000002E-3</c:v>
                  </c:pt>
                  <c:pt idx="5">
                    <c:v>2.9999999999999997E-4</c:v>
                  </c:pt>
                  <c:pt idx="6">
                    <c:v>9.7000000000000003E-3</c:v>
                  </c:pt>
                  <c:pt idx="7">
                    <c:v>6.9999999999999999E-4</c:v>
                  </c:pt>
                  <c:pt idx="8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8.5000000000000006E-3</c:v>
                  </c:pt>
                  <c:pt idx="2">
                    <c:v>3.2000000000000002E-3</c:v>
                  </c:pt>
                  <c:pt idx="3">
                    <c:v>5.4000000000000003E-3</c:v>
                  </c:pt>
                  <c:pt idx="4">
                    <c:v>3.7000000000000002E-3</c:v>
                  </c:pt>
                  <c:pt idx="5">
                    <c:v>2.9999999999999997E-4</c:v>
                  </c:pt>
                  <c:pt idx="6">
                    <c:v>9.7000000000000003E-3</c:v>
                  </c:pt>
                  <c:pt idx="7">
                    <c:v>6.9999999999999999E-4</c:v>
                  </c:pt>
                  <c:pt idx="8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12041.5</c:v>
                </c:pt>
                <c:pt idx="2">
                  <c:v>12049</c:v>
                </c:pt>
                <c:pt idx="3">
                  <c:v>13044</c:v>
                </c:pt>
                <c:pt idx="4">
                  <c:v>13044.5</c:v>
                </c:pt>
                <c:pt idx="5">
                  <c:v>15830.5</c:v>
                </c:pt>
                <c:pt idx="6">
                  <c:v>15788</c:v>
                </c:pt>
                <c:pt idx="7">
                  <c:v>16762.5</c:v>
                </c:pt>
                <c:pt idx="8">
                  <c:v>16835.5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5">
                  <c:v>-1.4112119999990682</c:v>
                </c:pt>
                <c:pt idx="6">
                  <c:v>-1.4078920000029029</c:v>
                </c:pt>
                <c:pt idx="7">
                  <c:v>-1.326870000033523</c:v>
                </c:pt>
                <c:pt idx="8">
                  <c:v>-1.3219220001192298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1E5-4F9F-9720-134A219073C3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8.5000000000000006E-3</c:v>
                  </c:pt>
                  <c:pt idx="2">
                    <c:v>3.2000000000000002E-3</c:v>
                  </c:pt>
                  <c:pt idx="3">
                    <c:v>5.4000000000000003E-3</c:v>
                  </c:pt>
                  <c:pt idx="4">
                    <c:v>3.7000000000000002E-3</c:v>
                  </c:pt>
                  <c:pt idx="5">
                    <c:v>2.9999999999999997E-4</c:v>
                  </c:pt>
                  <c:pt idx="6">
                    <c:v>9.7000000000000003E-3</c:v>
                  </c:pt>
                  <c:pt idx="7">
                    <c:v>6.9999999999999999E-4</c:v>
                  </c:pt>
                  <c:pt idx="8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8.5000000000000006E-3</c:v>
                  </c:pt>
                  <c:pt idx="2">
                    <c:v>3.2000000000000002E-3</c:v>
                  </c:pt>
                  <c:pt idx="3">
                    <c:v>5.4000000000000003E-3</c:v>
                  </c:pt>
                  <c:pt idx="4">
                    <c:v>3.7000000000000002E-3</c:v>
                  </c:pt>
                  <c:pt idx="5">
                    <c:v>2.9999999999999997E-4</c:v>
                  </c:pt>
                  <c:pt idx="6">
                    <c:v>9.7000000000000003E-3</c:v>
                  </c:pt>
                  <c:pt idx="7">
                    <c:v>6.9999999999999999E-4</c:v>
                  </c:pt>
                  <c:pt idx="8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12041.5</c:v>
                </c:pt>
                <c:pt idx="2">
                  <c:v>12049</c:v>
                </c:pt>
                <c:pt idx="3">
                  <c:v>13044</c:v>
                </c:pt>
                <c:pt idx="4">
                  <c:v>13044.5</c:v>
                </c:pt>
                <c:pt idx="5">
                  <c:v>15830.5</c:v>
                </c:pt>
                <c:pt idx="6">
                  <c:v>15788</c:v>
                </c:pt>
                <c:pt idx="7">
                  <c:v>16762.5</c:v>
                </c:pt>
                <c:pt idx="8">
                  <c:v>16835.5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1E5-4F9F-9720-134A219073C3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8.5000000000000006E-3</c:v>
                  </c:pt>
                  <c:pt idx="2">
                    <c:v>3.2000000000000002E-3</c:v>
                  </c:pt>
                  <c:pt idx="3">
                    <c:v>5.4000000000000003E-3</c:v>
                  </c:pt>
                  <c:pt idx="4">
                    <c:v>3.7000000000000002E-3</c:v>
                  </c:pt>
                  <c:pt idx="5">
                    <c:v>2.9999999999999997E-4</c:v>
                  </c:pt>
                  <c:pt idx="6">
                    <c:v>9.7000000000000003E-3</c:v>
                  </c:pt>
                  <c:pt idx="7">
                    <c:v>6.9999999999999999E-4</c:v>
                  </c:pt>
                  <c:pt idx="8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8.5000000000000006E-3</c:v>
                  </c:pt>
                  <c:pt idx="2">
                    <c:v>3.2000000000000002E-3</c:v>
                  </c:pt>
                  <c:pt idx="3">
                    <c:v>5.4000000000000003E-3</c:v>
                  </c:pt>
                  <c:pt idx="4">
                    <c:v>3.7000000000000002E-3</c:v>
                  </c:pt>
                  <c:pt idx="5">
                    <c:v>2.9999999999999997E-4</c:v>
                  </c:pt>
                  <c:pt idx="6">
                    <c:v>9.7000000000000003E-3</c:v>
                  </c:pt>
                  <c:pt idx="7">
                    <c:v>6.9999999999999999E-4</c:v>
                  </c:pt>
                  <c:pt idx="8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12041.5</c:v>
                </c:pt>
                <c:pt idx="2">
                  <c:v>12049</c:v>
                </c:pt>
                <c:pt idx="3">
                  <c:v>13044</c:v>
                </c:pt>
                <c:pt idx="4">
                  <c:v>13044.5</c:v>
                </c:pt>
                <c:pt idx="5">
                  <c:v>15830.5</c:v>
                </c:pt>
                <c:pt idx="6">
                  <c:v>15788</c:v>
                </c:pt>
                <c:pt idx="7">
                  <c:v>16762.5</c:v>
                </c:pt>
                <c:pt idx="8">
                  <c:v>16835.5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1E5-4F9F-9720-134A219073C3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8.5000000000000006E-3</c:v>
                  </c:pt>
                  <c:pt idx="2">
                    <c:v>3.2000000000000002E-3</c:v>
                  </c:pt>
                  <c:pt idx="3">
                    <c:v>5.4000000000000003E-3</c:v>
                  </c:pt>
                  <c:pt idx="4">
                    <c:v>3.7000000000000002E-3</c:v>
                  </c:pt>
                  <c:pt idx="5">
                    <c:v>2.9999999999999997E-4</c:v>
                  </c:pt>
                  <c:pt idx="6">
                    <c:v>9.7000000000000003E-3</c:v>
                  </c:pt>
                  <c:pt idx="7">
                    <c:v>6.9999999999999999E-4</c:v>
                  </c:pt>
                  <c:pt idx="8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8.5000000000000006E-3</c:v>
                  </c:pt>
                  <c:pt idx="2">
                    <c:v>3.2000000000000002E-3</c:v>
                  </c:pt>
                  <c:pt idx="3">
                    <c:v>5.4000000000000003E-3</c:v>
                  </c:pt>
                  <c:pt idx="4">
                    <c:v>3.7000000000000002E-3</c:v>
                  </c:pt>
                  <c:pt idx="5">
                    <c:v>2.9999999999999997E-4</c:v>
                  </c:pt>
                  <c:pt idx="6">
                    <c:v>9.7000000000000003E-3</c:v>
                  </c:pt>
                  <c:pt idx="7">
                    <c:v>6.9999999999999999E-4</c:v>
                  </c:pt>
                  <c:pt idx="8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12041.5</c:v>
                </c:pt>
                <c:pt idx="2">
                  <c:v>12049</c:v>
                </c:pt>
                <c:pt idx="3">
                  <c:v>13044</c:v>
                </c:pt>
                <c:pt idx="4">
                  <c:v>13044.5</c:v>
                </c:pt>
                <c:pt idx="5">
                  <c:v>15830.5</c:v>
                </c:pt>
                <c:pt idx="6">
                  <c:v>15788</c:v>
                </c:pt>
                <c:pt idx="7">
                  <c:v>16762.5</c:v>
                </c:pt>
                <c:pt idx="8">
                  <c:v>16835.5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1E5-4F9F-9720-134A219073C3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12041.5</c:v>
                </c:pt>
                <c:pt idx="2">
                  <c:v>12049</c:v>
                </c:pt>
                <c:pt idx="3">
                  <c:v>13044</c:v>
                </c:pt>
                <c:pt idx="4">
                  <c:v>13044.5</c:v>
                </c:pt>
                <c:pt idx="5">
                  <c:v>15830.5</c:v>
                </c:pt>
                <c:pt idx="6">
                  <c:v>15788</c:v>
                </c:pt>
                <c:pt idx="7">
                  <c:v>16762.5</c:v>
                </c:pt>
                <c:pt idx="8">
                  <c:v>16835.5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-1.4129676495093877</c:v>
                </c:pt>
                <c:pt idx="1">
                  <c:v>-1.3804617200539651</c:v>
                </c:pt>
                <c:pt idx="2">
                  <c:v>-1.3804414738661217</c:v>
                </c:pt>
                <c:pt idx="3">
                  <c:v>-1.3777554796122375</c:v>
                </c:pt>
                <c:pt idx="4">
                  <c:v>-1.3777541298663813</c:v>
                </c:pt>
                <c:pt idx="5">
                  <c:v>-1.3702333459555058</c:v>
                </c:pt>
                <c:pt idx="6">
                  <c:v>-1.3703480743532848</c:v>
                </c:pt>
                <c:pt idx="7">
                  <c:v>-1.3677174196795057</c:v>
                </c:pt>
                <c:pt idx="8">
                  <c:v>-1.3675203567844971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1E5-4F9F-9720-134A219073C3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12041.5</c:v>
                </c:pt>
                <c:pt idx="2">
                  <c:v>12049</c:v>
                </c:pt>
                <c:pt idx="3">
                  <c:v>13044</c:v>
                </c:pt>
                <c:pt idx="4">
                  <c:v>13044.5</c:v>
                </c:pt>
                <c:pt idx="5">
                  <c:v>15830.5</c:v>
                </c:pt>
                <c:pt idx="6">
                  <c:v>15788</c:v>
                </c:pt>
                <c:pt idx="7">
                  <c:v>16762.5</c:v>
                </c:pt>
                <c:pt idx="8">
                  <c:v>16835.5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01E5-4F9F-9720-134A219073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6647216"/>
        <c:axId val="1"/>
      </c:scatterChart>
      <c:valAx>
        <c:axId val="67664721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30075187969926"/>
              <c:y val="0.8450316504554578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70186814883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664721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902255639097744"/>
          <c:y val="0.92397931140960321"/>
          <c:w val="0.7142857142857143"/>
          <c:h val="5.847985178323300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0</xdr:row>
      <xdr:rowOff>0</xdr:rowOff>
    </xdr:from>
    <xdr:to>
      <xdr:col>17</xdr:col>
      <xdr:colOff>85725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83785A83-D1DB-1AA4-C0A1-D7B97BA3C9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vsolj.cetus-net.org/bulleti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10" sqref="F10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1" customWidth="1"/>
    <col min="6" max="6" width="15.57031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6" ht="20.25" x14ac:dyDescent="0.3">
      <c r="A1" s="1" t="s">
        <v>39</v>
      </c>
    </row>
    <row r="2" spans="1:6" x14ac:dyDescent="0.2">
      <c r="A2" t="s">
        <v>24</v>
      </c>
      <c r="B2" t="s">
        <v>41</v>
      </c>
      <c r="C2" s="3"/>
      <c r="D2" s="3"/>
    </row>
    <row r="3" spans="1:6" ht="13.5" thickBot="1" x14ac:dyDescent="0.25"/>
    <row r="4" spans="1:6" ht="14.25" thickTop="1" thickBot="1" x14ac:dyDescent="0.25">
      <c r="A4" s="5" t="s">
        <v>1</v>
      </c>
      <c r="C4" s="27" t="s">
        <v>38</v>
      </c>
      <c r="D4" s="28" t="s">
        <v>38</v>
      </c>
    </row>
    <row r="5" spans="1:6" ht="13.5" thickTop="1" x14ac:dyDescent="0.2">
      <c r="A5" s="9" t="s">
        <v>29</v>
      </c>
      <c r="B5" s="10"/>
      <c r="C5" s="11">
        <v>-9.5</v>
      </c>
      <c r="D5" s="10" t="s">
        <v>30</v>
      </c>
    </row>
    <row r="6" spans="1:6" x14ac:dyDescent="0.2">
      <c r="A6" s="5" t="s">
        <v>2</v>
      </c>
    </row>
    <row r="7" spans="1:6" x14ac:dyDescent="0.2">
      <c r="A7" t="s">
        <v>3</v>
      </c>
      <c r="C7" s="41">
        <v>51218.511700000003</v>
      </c>
      <c r="D7" s="29" t="s">
        <v>40</v>
      </c>
    </row>
    <row r="8" spans="1:6" x14ac:dyDescent="0.2">
      <c r="A8" t="s">
        <v>4</v>
      </c>
      <c r="C8" s="41">
        <v>0.397984</v>
      </c>
      <c r="D8" s="29" t="s">
        <v>40</v>
      </c>
    </row>
    <row r="9" spans="1:6" x14ac:dyDescent="0.2">
      <c r="A9" s="24" t="s">
        <v>33</v>
      </c>
      <c r="B9" s="25">
        <v>22</v>
      </c>
      <c r="C9" s="22" t="str">
        <f>"F"&amp;B9</f>
        <v>F22</v>
      </c>
      <c r="D9" s="23" t="str">
        <f>"G"&amp;B9</f>
        <v>G22</v>
      </c>
    </row>
    <row r="10" spans="1:6" ht="13.5" thickBot="1" x14ac:dyDescent="0.25">
      <c r="A10" s="10"/>
      <c r="B10" s="10"/>
      <c r="C10" s="4" t="s">
        <v>20</v>
      </c>
      <c r="D10" s="4" t="s">
        <v>21</v>
      </c>
      <c r="E10" s="10"/>
    </row>
    <row r="11" spans="1:6" ht="11.25" customHeight="1" x14ac:dyDescent="0.2">
      <c r="A11" s="10" t="s">
        <v>16</v>
      </c>
      <c r="B11" s="10"/>
      <c r="C11" s="21">
        <f ca="1">INTERCEPT(INDIRECT($D$9):G992,INDIRECT($C$9):F992)</f>
        <v>-1.4129676495093877</v>
      </c>
      <c r="D11" s="3"/>
      <c r="E11" s="10"/>
    </row>
    <row r="12" spans="1:6" x14ac:dyDescent="0.2">
      <c r="A12" s="10" t="s">
        <v>17</v>
      </c>
      <c r="B12" s="10"/>
      <c r="C12" s="21">
        <f ca="1">SLOPE(INDIRECT($D$9):G992,INDIRECT($C$9):F992)</f>
        <v>2.6994917124463493E-6</v>
      </c>
      <c r="D12" s="3"/>
      <c r="E12" s="10"/>
      <c r="F12">
        <v>3.5</v>
      </c>
    </row>
    <row r="13" spans="1:6" x14ac:dyDescent="0.2">
      <c r="A13" s="10" t="s">
        <v>19</v>
      </c>
      <c r="B13" s="10"/>
      <c r="C13" s="3" t="s">
        <v>14</v>
      </c>
    </row>
    <row r="14" spans="1:6" x14ac:dyDescent="0.2">
      <c r="A14" s="10"/>
      <c r="B14" s="10"/>
      <c r="C14" s="10"/>
    </row>
    <row r="15" spans="1:6" x14ac:dyDescent="0.2">
      <c r="A15" s="12" t="s">
        <v>18</v>
      </c>
      <c r="B15" s="10"/>
      <c r="C15" s="13">
        <f ca="1">(C7+C11)+(C8+C12)*INT(MAX(F21:F3533))</f>
        <v>57917.204818293474</v>
      </c>
      <c r="E15" s="14" t="s">
        <v>35</v>
      </c>
      <c r="F15" s="11">
        <v>1</v>
      </c>
    </row>
    <row r="16" spans="1:6" x14ac:dyDescent="0.2">
      <c r="A16" s="16" t="s">
        <v>5</v>
      </c>
      <c r="B16" s="10"/>
      <c r="C16" s="17">
        <f ca="1">+C8+C12</f>
        <v>0.39798669949171245</v>
      </c>
      <c r="E16" s="14" t="s">
        <v>31</v>
      </c>
      <c r="F16" s="15">
        <f ca="1">NOW()+15018.5+$C$5/24</f>
        <v>60324.749832175927</v>
      </c>
    </row>
    <row r="17" spans="1:21" ht="13.5" thickBot="1" x14ac:dyDescent="0.25">
      <c r="A17" s="14" t="s">
        <v>28</v>
      </c>
      <c r="B17" s="10"/>
      <c r="C17" s="10">
        <f>COUNT(C21:C2191)</f>
        <v>9</v>
      </c>
      <c r="E17" s="14" t="s">
        <v>36</v>
      </c>
      <c r="F17" s="15">
        <f ca="1">ROUND(2*(F16-$C$7)/$C$8,0)/2+F15</f>
        <v>22882</v>
      </c>
    </row>
    <row r="18" spans="1:21" ht="14.25" thickTop="1" thickBot="1" x14ac:dyDescent="0.25">
      <c r="A18" s="16" t="s">
        <v>6</v>
      </c>
      <c r="B18" s="10"/>
      <c r="C18" s="19">
        <f ca="1">+C15</f>
        <v>57917.204818293474</v>
      </c>
      <c r="D18" s="20">
        <f ca="1">+C16</f>
        <v>0.39798669949171245</v>
      </c>
      <c r="E18" s="14" t="s">
        <v>37</v>
      </c>
      <c r="F18" s="23">
        <f ca="1">ROUND(2*(F16-$C$15)/$C$16,0)/2+F15</f>
        <v>6050.5</v>
      </c>
    </row>
    <row r="19" spans="1:21" ht="13.5" thickTop="1" x14ac:dyDescent="0.2">
      <c r="E19" s="14" t="s">
        <v>32</v>
      </c>
      <c r="F19" s="18">
        <f ca="1">+$C$15+$C$16*F18-15018.5-$C$5/24</f>
        <v>45307.119176901419</v>
      </c>
    </row>
    <row r="20" spans="1:21" ht="13.5" thickBot="1" x14ac:dyDescent="0.25">
      <c r="A20" s="4" t="s">
        <v>7</v>
      </c>
      <c r="B20" s="4" t="s">
        <v>8</v>
      </c>
      <c r="C20" s="4" t="s">
        <v>9</v>
      </c>
      <c r="D20" s="4" t="s">
        <v>13</v>
      </c>
      <c r="E20" s="4" t="s">
        <v>10</v>
      </c>
      <c r="F20" s="4" t="s">
        <v>11</v>
      </c>
      <c r="G20" s="4" t="s">
        <v>12</v>
      </c>
      <c r="H20" s="7" t="s">
        <v>46</v>
      </c>
      <c r="I20" s="7" t="s">
        <v>47</v>
      </c>
      <c r="J20" s="7" t="s">
        <v>48</v>
      </c>
      <c r="K20" s="7" t="s">
        <v>49</v>
      </c>
      <c r="L20" s="7" t="s">
        <v>25</v>
      </c>
      <c r="M20" s="7" t="s">
        <v>26</v>
      </c>
      <c r="N20" s="7" t="s">
        <v>27</v>
      </c>
      <c r="O20" s="7" t="s">
        <v>23</v>
      </c>
      <c r="P20" s="6" t="s">
        <v>22</v>
      </c>
      <c r="Q20" s="4" t="s">
        <v>15</v>
      </c>
      <c r="U20" s="26" t="s">
        <v>34</v>
      </c>
    </row>
    <row r="21" spans="1:21" x14ac:dyDescent="0.2">
      <c r="A21" s="29" t="s">
        <v>40</v>
      </c>
      <c r="C21" s="8">
        <f>C$7</f>
        <v>51218.511700000003</v>
      </c>
      <c r="D21" s="8" t="s">
        <v>14</v>
      </c>
      <c r="E21">
        <f t="shared" ref="E21:E26" si="0">+(C21-C$7)/C$8</f>
        <v>0</v>
      </c>
      <c r="F21">
        <f>ROUND(2*E21,0)/2</f>
        <v>0</v>
      </c>
      <c r="G21">
        <f t="shared" ref="G21:G26" si="1">+C21-(C$7+F21*C$8)</f>
        <v>0</v>
      </c>
      <c r="J21">
        <f>+G21</f>
        <v>0</v>
      </c>
      <c r="O21">
        <f t="shared" ref="O21:O26" ca="1" si="2">+C$11+C$12*$F21</f>
        <v>-1.4129676495093877</v>
      </c>
      <c r="Q21" s="2">
        <f t="shared" ref="Q21:Q26" si="3">+C21-15018.5</f>
        <v>36200.011700000003</v>
      </c>
    </row>
    <row r="22" spans="1:21" x14ac:dyDescent="0.2">
      <c r="A22" s="31" t="s">
        <v>42</v>
      </c>
      <c r="B22" s="32" t="s">
        <v>43</v>
      </c>
      <c r="C22" s="33">
        <v>56009.512799999997</v>
      </c>
      <c r="D22" s="33">
        <v>8.5000000000000006E-3</v>
      </c>
      <c r="E22">
        <f t="shared" si="0"/>
        <v>12038.175152769945</v>
      </c>
      <c r="F22" s="30">
        <f t="shared" ref="F22:F29" si="4">ROUND(2*E22,0)/2+F$12</f>
        <v>12041.5</v>
      </c>
      <c r="G22">
        <f t="shared" si="1"/>
        <v>-1.323236000003817</v>
      </c>
      <c r="J22">
        <f>+G22</f>
        <v>-1.323236000003817</v>
      </c>
      <c r="O22">
        <f t="shared" ca="1" si="2"/>
        <v>-1.3804617200539651</v>
      </c>
      <c r="Q22" s="2">
        <f t="shared" si="3"/>
        <v>40991.012799999997</v>
      </c>
    </row>
    <row r="23" spans="1:21" x14ac:dyDescent="0.2">
      <c r="A23" s="31" t="s">
        <v>42</v>
      </c>
      <c r="B23" s="32" t="s">
        <v>44</v>
      </c>
      <c r="C23" s="33">
        <v>56012.490899999997</v>
      </c>
      <c r="D23" s="33">
        <v>3.2000000000000002E-3</v>
      </c>
      <c r="E23">
        <f t="shared" si="0"/>
        <v>12045.658116909208</v>
      </c>
      <c r="F23" s="30">
        <f t="shared" si="4"/>
        <v>12049</v>
      </c>
      <c r="G23">
        <f t="shared" si="1"/>
        <v>-1.3300160000071628</v>
      </c>
      <c r="J23">
        <f>+G23</f>
        <v>-1.3300160000071628</v>
      </c>
      <c r="O23">
        <f t="shared" ca="1" si="2"/>
        <v>-1.3804414738661217</v>
      </c>
      <c r="Q23" s="2">
        <f t="shared" si="3"/>
        <v>40993.990899999997</v>
      </c>
    </row>
    <row r="24" spans="1:21" x14ac:dyDescent="0.2">
      <c r="A24" s="33" t="s">
        <v>45</v>
      </c>
      <c r="B24" s="32" t="s">
        <v>43</v>
      </c>
      <c r="C24" s="33">
        <v>56408.376900000003</v>
      </c>
      <c r="D24" s="33">
        <v>5.4000000000000003E-3</v>
      </c>
      <c r="E24">
        <f t="shared" si="0"/>
        <v>13040.386548202943</v>
      </c>
      <c r="F24" s="30">
        <f t="shared" si="4"/>
        <v>13044</v>
      </c>
      <c r="G24">
        <f t="shared" si="1"/>
        <v>-1.4380959999980405</v>
      </c>
      <c r="J24">
        <f>+G24</f>
        <v>-1.4380959999980405</v>
      </c>
      <c r="O24">
        <f t="shared" ca="1" si="2"/>
        <v>-1.3777554796122375</v>
      </c>
      <c r="Q24" s="2">
        <f t="shared" si="3"/>
        <v>41389.876900000003</v>
      </c>
    </row>
    <row r="25" spans="1:21" x14ac:dyDescent="0.2">
      <c r="A25" s="33" t="s">
        <v>45</v>
      </c>
      <c r="B25" s="32" t="s">
        <v>43</v>
      </c>
      <c r="C25" s="33">
        <v>56408.580999999998</v>
      </c>
      <c r="D25" s="33">
        <v>3.7000000000000002E-3</v>
      </c>
      <c r="E25">
        <f t="shared" si="0"/>
        <v>13040.899382889753</v>
      </c>
      <c r="F25" s="30">
        <f t="shared" si="4"/>
        <v>13044.5</v>
      </c>
      <c r="G25">
        <f t="shared" si="1"/>
        <v>-1.4329880000077537</v>
      </c>
      <c r="J25">
        <f>+G25</f>
        <v>-1.4329880000077537</v>
      </c>
      <c r="O25">
        <f t="shared" ca="1" si="2"/>
        <v>-1.3777541298663813</v>
      </c>
      <c r="Q25" s="2">
        <f t="shared" si="3"/>
        <v>41390.080999999998</v>
      </c>
    </row>
    <row r="26" spans="1:21" x14ac:dyDescent="0.2">
      <c r="A26" s="34" t="s">
        <v>0</v>
      </c>
      <c r="B26" s="35" t="s">
        <v>43</v>
      </c>
      <c r="C26" s="36">
        <v>57517.386200000001</v>
      </c>
      <c r="D26" s="36">
        <v>2.9999999999999997E-4</v>
      </c>
      <c r="E26" s="37">
        <f t="shared" si="0"/>
        <v>15826.954098657228</v>
      </c>
      <c r="F26" s="30">
        <f t="shared" si="4"/>
        <v>15830.5</v>
      </c>
      <c r="G26">
        <f t="shared" si="1"/>
        <v>-1.4112119999990682</v>
      </c>
      <c r="K26">
        <f>+G26</f>
        <v>-1.4112119999990682</v>
      </c>
      <c r="O26">
        <f t="shared" ca="1" si="2"/>
        <v>-1.3702333459555058</v>
      </c>
      <c r="Q26" s="2">
        <f t="shared" si="3"/>
        <v>42498.886200000001</v>
      </c>
    </row>
    <row r="27" spans="1:21" x14ac:dyDescent="0.2">
      <c r="A27" s="34" t="s">
        <v>0</v>
      </c>
      <c r="B27" s="35" t="s">
        <v>43</v>
      </c>
      <c r="C27" s="36">
        <v>57500.475200000001</v>
      </c>
      <c r="D27" s="36">
        <v>9.7000000000000003E-3</v>
      </c>
      <c r="E27" s="37">
        <f>+(C27-C$7)/C$8</f>
        <v>15784.462440701129</v>
      </c>
      <c r="F27" s="30">
        <f t="shared" si="4"/>
        <v>15788</v>
      </c>
      <c r="G27">
        <f>+C27-(C$7+F27*C$8)</f>
        <v>-1.4078920000029029</v>
      </c>
      <c r="K27">
        <f>+G27</f>
        <v>-1.4078920000029029</v>
      </c>
      <c r="O27">
        <f ca="1">+C$11+C$12*$F27</f>
        <v>-1.3703480743532848</v>
      </c>
      <c r="Q27" s="2">
        <f>+C27-15018.5</f>
        <v>42481.975200000001</v>
      </c>
    </row>
    <row r="28" spans="1:21" x14ac:dyDescent="0.2">
      <c r="A28" s="38" t="s">
        <v>50</v>
      </c>
      <c r="B28" s="39" t="s">
        <v>44</v>
      </c>
      <c r="C28" s="40">
        <v>57888.391629999969</v>
      </c>
      <c r="D28" s="40">
        <v>6.9999999999999999E-4</v>
      </c>
      <c r="E28" s="37">
        <f>+(C28-C$7)/C$8</f>
        <v>16759.166021749534</v>
      </c>
      <c r="F28" s="42">
        <f t="shared" si="4"/>
        <v>16762.5</v>
      </c>
      <c r="G28">
        <f>+C28-(C$7+F28*C$8)</f>
        <v>-1.326870000033523</v>
      </c>
      <c r="K28">
        <f>+G28</f>
        <v>-1.326870000033523</v>
      </c>
      <c r="O28">
        <f ca="1">+C$11+C$12*$F28</f>
        <v>-1.3677174196795057</v>
      </c>
      <c r="Q28" s="2">
        <f>+C28-15018.5</f>
        <v>42869.891629999969</v>
      </c>
    </row>
    <row r="29" spans="1:21" x14ac:dyDescent="0.2">
      <c r="A29" s="38" t="s">
        <v>50</v>
      </c>
      <c r="B29" s="39" t="s">
        <v>44</v>
      </c>
      <c r="C29" s="40">
        <v>57917.449409999885</v>
      </c>
      <c r="D29" s="40">
        <v>2.9999999999999997E-4</v>
      </c>
      <c r="E29" s="37">
        <f>+(C29-C$7)/C$8</f>
        <v>16832.178454409932</v>
      </c>
      <c r="F29" s="42">
        <f t="shared" si="4"/>
        <v>16835.5</v>
      </c>
      <c r="G29">
        <f>+C29-(C$7+F29*C$8)</f>
        <v>-1.3219220001192298</v>
      </c>
      <c r="K29">
        <f>+G29</f>
        <v>-1.3219220001192298</v>
      </c>
      <c r="O29">
        <f ca="1">+C$11+C$12*$F29</f>
        <v>-1.3675203567844971</v>
      </c>
      <c r="Q29" s="2">
        <f>+C29-15018.5</f>
        <v>42898.949409999885</v>
      </c>
    </row>
    <row r="30" spans="1:2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rotectedRanges>
    <protectedRange sqref="A28:D29" name="Range1"/>
  </protectedRanges>
  <phoneticPr fontId="8" type="noConversion"/>
  <hyperlinks>
    <hyperlink ref="L2823" r:id="rId1" display="http://vsolj.cetus-net.org/bulletin.html"/>
  </hyperlinks>
  <pageMargins left="0.75" right="0.75" top="1" bottom="1" header="0.5" footer="0.5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2024-01-15T04:59:45Z</dcterms:modified>
</cp:coreProperties>
</file>