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D03C2C7-2935-4B6E-8C25-756CF4C711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E29" i="1"/>
  <c r="F29" i="1"/>
  <c r="G29" i="1"/>
  <c r="K29" i="1"/>
  <c r="Q28" i="1"/>
  <c r="Q29" i="1"/>
  <c r="E27" i="1"/>
  <c r="F27" i="1"/>
  <c r="G27" i="1"/>
  <c r="K27" i="1"/>
  <c r="Q27" i="1"/>
  <c r="E26" i="1"/>
  <c r="F26" i="1"/>
  <c r="G26" i="1"/>
  <c r="K26" i="1"/>
  <c r="C9" i="1"/>
  <c r="D9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Q26" i="1"/>
  <c r="Q22" i="1"/>
  <c r="Q23" i="1"/>
  <c r="Q24" i="1"/>
  <c r="Q25" i="1"/>
  <c r="C21" i="1"/>
  <c r="E21" i="1"/>
  <c r="F21" i="1"/>
  <c r="G21" i="1"/>
  <c r="J21" i="1"/>
  <c r="F16" i="1"/>
  <c r="C17" i="1"/>
  <c r="Q21" i="1"/>
  <c r="C12" i="1"/>
  <c r="C11" i="1"/>
  <c r="O25" i="1" l="1"/>
  <c r="C15" i="1"/>
  <c r="O21" i="1"/>
  <c r="O26" i="1"/>
  <c r="O24" i="1"/>
  <c r="O28" i="1"/>
  <c r="O29" i="1"/>
  <c r="O23" i="1"/>
  <c r="O22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<sst xmlns="http://schemas.openxmlformats.org/spreadsheetml/2006/main" count="65" uniqueCount="51">
  <si>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</si>
  <si>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</si>
  <si>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</si>
  <si>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</si>
  <si>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</si>
  <si>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</si>
  <si>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</si>
  <si>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</si>
  <si>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</si>
  <si>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</si>
  <si>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</si>
  <si>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</si>
  <si>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</si>
  <si>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</si>
  <si>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</si>
  <si>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</si>
  <si>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</si>
  <si>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</si>
  <si>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</si>
  <si>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</si>
  <si>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</si>
  <si>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</si>
  <si>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</si>
  <si>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</si>
  <si>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</si>
  <si>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</si>
  <si>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</si>
  <si>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</si>
  <si>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</si>
  <si>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</si>
  <si>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</si>
  <si>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</si>
  <si>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</si>
  <si>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</si>
  <si>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</si>
  <si>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</si>
  <si>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</si>
  <si>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</si>
  <si>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</si>
  <si>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OQ Boo / GSC 2023-0754</t>
  </si>
  <si>
    <t>BRNO</t>
  </si>
  <si>
    <t>EW</t>
  </si>
  <si>
    <t>IBVS 6048</t>
  </si>
  <si>
    <t>I</t>
  </si>
  <si>
    <t>II</t>
  </si>
  <si>
    <t>IBVS 6084</t>
  </si>
  <si>
    <t>pg</t>
  </si>
  <si>
    <t>vis</t>
  </si>
  <si>
    <t>PE</t>
  </si>
  <si>
    <t>CCD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</si>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</sst>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7" fillId="24" borderId="0" xfId="0" applyFont="1" applyFill="1" applyAlignment="1"/>
    <xf numFmtId="0" fontId="33" fillId="0" borderId="0" xfId="0" applyFont="1">
      <alignment vertical="top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0" applyFont="1" applyAlignment="1"/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Boo - O-C Diagr.</a:t>
            </a:r>
          </a:p>
        </c:rich>
      </c:tx>
      <c:layout>
        <c:manualLayout>
          <c:xMode val="edge"/>
          <c:yMode val="edge"/>
          <c:x val="0.38345864661654133"/>
          <c:y val="3.50878493129535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E5-4F9F-9720-134A21907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E5-4F9F-9720-134A21907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-1.323236000003817</c:v>
                </c:pt>
                <c:pt idx="2">
                  <c:v>-1.3300160000071628</c:v>
                </c:pt>
                <c:pt idx="3">
                  <c:v>-1.4380959999980405</c:v>
                </c:pt>
                <c:pt idx="4">
                  <c:v>-1.4329880000077537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E5-4F9F-9720-134A21907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-1.4112119999990682</c:v>
                </c:pt>
                <c:pt idx="6">
                  <c:v>-1.4078920000029029</c:v>
                </c:pt>
                <c:pt idx="7">
                  <c:v>-1.326870000033523</c:v>
                </c:pt>
                <c:pt idx="8">
                  <c:v>-1.3219220001192298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E5-4F9F-9720-134A21907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E5-4F9F-9720-134A21907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E5-4F9F-9720-134A21907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3.2000000000000002E-3</c:v>
                  </c:pt>
                  <c:pt idx="3">
                    <c:v>5.4000000000000003E-3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9.7000000000000003E-3</c:v>
                  </c:pt>
                  <c:pt idx="7">
                    <c:v>6.9999999999999999E-4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E5-4F9F-9720-134A21907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-1.4129676495093877</c:v>
                </c:pt>
                <c:pt idx="1">
                  <c:v>-1.3804617200539651</c:v>
                </c:pt>
                <c:pt idx="2">
                  <c:v>-1.3804414738661217</c:v>
                </c:pt>
                <c:pt idx="3">
                  <c:v>-1.3777554796122375</c:v>
                </c:pt>
                <c:pt idx="4">
                  <c:v>-1.3777541298663813</c:v>
                </c:pt>
                <c:pt idx="5">
                  <c:v>-1.3702333459555058</c:v>
                </c:pt>
                <c:pt idx="6">
                  <c:v>-1.3703480743532848</c:v>
                </c:pt>
                <c:pt idx="7">
                  <c:v>-1.3677174196795057</c:v>
                </c:pt>
                <c:pt idx="8">
                  <c:v>-1.3675203567844971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E5-4F9F-9720-134A219073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12041.5</c:v>
                </c:pt>
                <c:pt idx="2">
                  <c:v>12049</c:v>
                </c:pt>
                <c:pt idx="3">
                  <c:v>13044</c:v>
                </c:pt>
                <c:pt idx="4">
                  <c:v>13044.5</c:v>
                </c:pt>
                <c:pt idx="5">
                  <c:v>15830.5</c:v>
                </c:pt>
                <c:pt idx="6">
                  <c:v>15788</c:v>
                </c:pt>
                <c:pt idx="7">
                  <c:v>16762.5</c:v>
                </c:pt>
                <c:pt idx="8">
                  <c:v>16835.5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E5-4F9F-9720-134A2190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7216"/>
        <c:axId val="1"/>
      </c:scatterChart>
      <c:valAx>
        <c:axId val="67664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5045545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7018681488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1140960321"/>
          <c:w val="0.7142857142857143"/>
          <c:h val="5.84798517832330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785A83-D1DB-1AA4-C0A1-D7B97BA3C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t="s">
        <v>41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 s="41">
        <v>51218.511700000003</v>
      </c>
      <c r="D7" s="29" t="s">
        <v>40</v>
      </c>
    </row>
    <row r="8" spans="1:6" x14ac:dyDescent="0.2">
      <c r="A8" t="s">
        <v>4</v>
      </c>
      <c r="C8" s="41">
        <v>0.397984</v>
      </c>
      <c r="D8" s="29" t="s">
        <v>40</v>
      </c>
    </row>
    <row r="9" spans="1:6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ht="11.25" customHeight="1" x14ac:dyDescent="0.2">
      <c r="A11" s="10" t="s">
        <v>16</v>
      </c>
      <c r="B11" s="10"/>
      <c r="C11" s="21">
        <f ca="1">INTERCEPT(INDIRECT($D$9):G992,INDIRECT($C$9):F992)</f>
        <v>-1.4129676495093877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2.6994917124463493E-6</v>
      </c>
      <c r="D12" s="3"/>
      <c r="E12" s="10"/>
      <c r="F12">
        <v>3.5</v>
      </c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57917.204818293474</v>
      </c>
      <c r="E15" s="14" t="s">
        <v>35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0.39798669949171245</v>
      </c>
      <c r="E16" s="14" t="s">
        <v>31</v>
      </c>
      <c r="F16" s="15">
        <f ca="1">NOW()+15018.5+$C$5/24</f>
        <v>60324.749832175927</v>
      </c>
    </row>
    <row r="17" spans="1:21" ht="13.5" thickBot="1" x14ac:dyDescent="0.25">
      <c r="A17" s="14" t="s">
        <v>28</v>
      </c>
      <c r="B17" s="10"/>
      <c r="C17" s="10">
        <f>COUNT(C21:C2191)</f>
        <v>9</v>
      </c>
      <c r="E17" s="14" t="s">
        <v>36</v>
      </c>
      <c r="F17" s="15">
        <f ca="1">ROUND(2*(F16-$C$7)/$C$8,0)/2+F15</f>
        <v>22882</v>
      </c>
    </row>
    <row r="18" spans="1:21" ht="14.25" thickTop="1" thickBot="1" x14ac:dyDescent="0.25">
      <c r="A18" s="16" t="s">
        <v>6</v>
      </c>
      <c r="B18" s="10"/>
      <c r="C18" s="19">
        <f ca="1">+C15</f>
        <v>57917.204818293474</v>
      </c>
      <c r="D18" s="20">
        <f ca="1">+C16</f>
        <v>0.39798669949171245</v>
      </c>
      <c r="E18" s="14" t="s">
        <v>37</v>
      </c>
      <c r="F18" s="23">
        <f ca="1">ROUND(2*(F16-$C$15)/$C$16,0)/2+F15</f>
        <v>6050.5</v>
      </c>
    </row>
    <row r="19" spans="1:21" ht="13.5" thickTop="1" x14ac:dyDescent="0.2">
      <c r="E19" s="14" t="s">
        <v>32</v>
      </c>
      <c r="F19" s="18">
        <f ca="1">+$C$15+$C$16*F18-15018.5-$C$5/24</f>
        <v>45307.119176901419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s="29" t="s">
        <v>40</v>
      </c>
      <c r="C21" s="8">
        <f>C$7</f>
        <v>51218.511700000003</v>
      </c>
      <c r="D21" s="8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J21">
        <f>+G21</f>
        <v>0</v>
      </c>
      <c r="O21">
        <f t="shared" ref="O21:O26" ca="1" si="2">+C$11+C$12*$F21</f>
        <v>-1.4129676495093877</v>
      </c>
      <c r="Q21" s="2">
        <f t="shared" ref="Q21:Q26" si="3">+C21-15018.5</f>
        <v>36200.011700000003</v>
      </c>
    </row>
    <row r="22" spans="1:21" x14ac:dyDescent="0.2">
      <c r="A22" s="31" t="s">
        <v>42</v>
      </c>
      <c r="B22" s="32" t="s">
        <v>43</v>
      </c>
      <c r="C22" s="33">
        <v>56009.512799999997</v>
      </c>
      <c r="D22" s="33">
        <v>8.5000000000000006E-3</v>
      </c>
      <c r="E22">
        <f t="shared" si="0"/>
        <v>12038.175152769945</v>
      </c>
      <c r="F22" s="30">
        <f t="shared" ref="F22:F29" si="4">ROUND(2*E22,0)/2+F$12</f>
        <v>12041.5</v>
      </c>
      <c r="G22">
        <f t="shared" si="1"/>
        <v>-1.323236000003817</v>
      </c>
      <c r="J22">
        <f>+G22</f>
        <v>-1.323236000003817</v>
      </c>
      <c r="O22">
        <f t="shared" ca="1" si="2"/>
        <v>-1.3804617200539651</v>
      </c>
      <c r="Q22" s="2">
        <f t="shared" si="3"/>
        <v>40991.012799999997</v>
      </c>
    </row>
    <row r="23" spans="1:21" x14ac:dyDescent="0.2">
      <c r="A23" s="31" t="s">
        <v>42</v>
      </c>
      <c r="B23" s="32" t="s">
        <v>44</v>
      </c>
      <c r="C23" s="33">
        <v>56012.490899999997</v>
      </c>
      <c r="D23" s="33">
        <v>3.2000000000000002E-3</v>
      </c>
      <c r="E23">
        <f t="shared" si="0"/>
        <v>12045.658116909208</v>
      </c>
      <c r="F23" s="30">
        <f t="shared" si="4"/>
        <v>12049</v>
      </c>
      <c r="G23">
        <f t="shared" si="1"/>
        <v>-1.3300160000071628</v>
      </c>
      <c r="J23">
        <f>+G23</f>
        <v>-1.3300160000071628</v>
      </c>
      <c r="O23">
        <f t="shared" ca="1" si="2"/>
        <v>-1.3804414738661217</v>
      </c>
      <c r="Q23" s="2">
        <f t="shared" si="3"/>
        <v>40993.990899999997</v>
      </c>
    </row>
    <row r="24" spans="1:21" x14ac:dyDescent="0.2">
      <c r="A24" s="33" t="s">
        <v>45</v>
      </c>
      <c r="B24" s="32" t="s">
        <v>43</v>
      </c>
      <c r="C24" s="33">
        <v>56408.376900000003</v>
      </c>
      <c r="D24" s="33">
        <v>5.4000000000000003E-3</v>
      </c>
      <c r="E24">
        <f t="shared" si="0"/>
        <v>13040.386548202943</v>
      </c>
      <c r="F24" s="30">
        <f t="shared" si="4"/>
        <v>13044</v>
      </c>
      <c r="G24">
        <f t="shared" si="1"/>
        <v>-1.4380959999980405</v>
      </c>
      <c r="J24">
        <f>+G24</f>
        <v>-1.4380959999980405</v>
      </c>
      <c r="O24">
        <f t="shared" ca="1" si="2"/>
        <v>-1.3777554796122375</v>
      </c>
      <c r="Q24" s="2">
        <f t="shared" si="3"/>
        <v>41389.876900000003</v>
      </c>
    </row>
    <row r="25" spans="1:21" x14ac:dyDescent="0.2">
      <c r="A25" s="33" t="s">
        <v>45</v>
      </c>
      <c r="B25" s="32" t="s">
        <v>43</v>
      </c>
      <c r="C25" s="33">
        <v>56408.580999999998</v>
      </c>
      <c r="D25" s="33">
        <v>3.7000000000000002E-3</v>
      </c>
      <c r="E25">
        <f t="shared" si="0"/>
        <v>13040.899382889753</v>
      </c>
      <c r="F25" s="30">
        <f t="shared" si="4"/>
        <v>13044.5</v>
      </c>
      <c r="G25">
        <f t="shared" si="1"/>
        <v>-1.4329880000077537</v>
      </c>
      <c r="J25">
        <f>+G25</f>
        <v>-1.4329880000077537</v>
      </c>
      <c r="O25">
        <f t="shared" ca="1" si="2"/>
        <v>-1.3777541298663813</v>
      </c>
      <c r="Q25" s="2">
        <f t="shared" si="3"/>
        <v>41390.080999999998</v>
      </c>
    </row>
    <row r="26" spans="1:21" x14ac:dyDescent="0.2">
      <c r="A26" s="34" t="s">
        <v>0</v>
      </c>
      <c r="B26" s="35" t="s">
        <v>43</v>
      </c>
      <c r="C26" s="36">
        <v>57517.386200000001</v>
      </c>
      <c r="D26" s="36">
        <v>2.9999999999999997E-4</v>
      </c>
      <c r="E26" s="37">
        <f t="shared" si="0"/>
        <v>15826.954098657228</v>
      </c>
      <c r="F26" s="30">
        <f t="shared" si="4"/>
        <v>15830.5</v>
      </c>
      <c r="G26">
        <f t="shared" si="1"/>
        <v>-1.4112119999990682</v>
      </c>
      <c r="K26">
        <f>+G26</f>
        <v>-1.4112119999990682</v>
      </c>
      <c r="O26">
        <f t="shared" ca="1" si="2"/>
        <v>-1.3702333459555058</v>
      </c>
      <c r="Q26" s="2">
        <f t="shared" si="3"/>
        <v>42498.886200000001</v>
      </c>
    </row>
    <row r="27" spans="1:21" x14ac:dyDescent="0.2">
      <c r="A27" s="34" t="s">
        <v>0</v>
      </c>
      <c r="B27" s="35" t="s">
        <v>43</v>
      </c>
      <c r="C27" s="36">
        <v>57500.475200000001</v>
      </c>
      <c r="D27" s="36">
        <v>9.7000000000000003E-3</v>
      </c>
      <c r="E27" s="37">
        <f>+(C27-C$7)/C$8</f>
        <v>15784.462440701129</v>
      </c>
      <c r="F27" s="30">
        <f t="shared" si="4"/>
        <v>15788</v>
      </c>
      <c r="G27">
        <f>+C27-(C$7+F27*C$8)</f>
        <v>-1.4078920000029029</v>
      </c>
      <c r="K27">
        <f>+G27</f>
        <v>-1.4078920000029029</v>
      </c>
      <c r="O27">
        <f ca="1">+C$11+C$12*$F27</f>
        <v>-1.3703480743532848</v>
      </c>
      <c r="Q27" s="2">
        <f>+C27-15018.5</f>
        <v>42481.975200000001</v>
      </c>
    </row>
    <row r="28" spans="1:21" x14ac:dyDescent="0.2">
      <c r="A28" s="38" t="s">
        <v>50</v>
      </c>
      <c r="B28" s="39" t="s">
        <v>44</v>
      </c>
      <c r="C28" s="40">
        <v>57888.391629999969</v>
      </c>
      <c r="D28" s="40">
        <v>6.9999999999999999E-4</v>
      </c>
      <c r="E28" s="37">
        <f>+(C28-C$7)/C$8</f>
        <v>16759.166021749534</v>
      </c>
      <c r="F28" s="42">
        <f t="shared" si="4"/>
        <v>16762.5</v>
      </c>
      <c r="G28">
        <f>+C28-(C$7+F28*C$8)</f>
        <v>-1.326870000033523</v>
      </c>
      <c r="K28">
        <f>+G28</f>
        <v>-1.326870000033523</v>
      </c>
      <c r="O28">
        <f ca="1">+C$11+C$12*$F28</f>
        <v>-1.3677174196795057</v>
      </c>
      <c r="Q28" s="2">
        <f>+C28-15018.5</f>
        <v>42869.891629999969</v>
      </c>
    </row>
    <row r="29" spans="1:21" x14ac:dyDescent="0.2">
      <c r="A29" s="38" t="s">
        <v>50</v>
      </c>
      <c r="B29" s="39" t="s">
        <v>44</v>
      </c>
      <c r="C29" s="40">
        <v>57917.449409999885</v>
      </c>
      <c r="D29" s="40">
        <v>2.9999999999999997E-4</v>
      </c>
      <c r="E29" s="37">
        <f>+(C29-C$7)/C$8</f>
        <v>16832.178454409932</v>
      </c>
      <c r="F29" s="42">
        <f t="shared" si="4"/>
        <v>16835.5</v>
      </c>
      <c r="G29">
        <f>+C29-(C$7+F29*C$8)</f>
        <v>-1.3219220001192298</v>
      </c>
      <c r="K29">
        <f>+G29</f>
        <v>-1.3219220001192298</v>
      </c>
      <c r="O29">
        <f ca="1">+C$11+C$12*$F29</f>
        <v>-1.3675203567844971</v>
      </c>
      <c r="Q29" s="2">
        <f>+C29-15018.5</f>
        <v>42898.949409999885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9" name="Range1"/>
  </protectedRanges>
  <phoneticPr fontId="8" type="noConversion"/>
  <hyperlinks>
    <hyperlink ref="L282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2024-01-15T04:59:45Z</dcterms:modified>
</cp:coreProperties>
</file>