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430B395-1624-466B-96D7-0A1B17D659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8" i="1"/>
  <c r="Q29" i="1"/>
  <c r="C7" i="1"/>
  <c r="E28" i="1"/>
  <c r="F28" i="1"/>
  <c r="C8" i="1"/>
  <c r="E26" i="1"/>
  <c r="F26" i="1"/>
  <c r="G26" i="1"/>
  <c r="K26" i="1"/>
  <c r="E22" i="1"/>
  <c r="F22" i="1"/>
  <c r="Q25" i="1"/>
  <c r="Q26" i="1"/>
  <c r="Q27" i="1"/>
  <c r="Q22" i="1"/>
  <c r="Q23" i="1"/>
  <c r="Q24" i="1"/>
  <c r="D8" i="1"/>
  <c r="F16" i="1"/>
  <c r="C17" i="1"/>
  <c r="Q21" i="1"/>
  <c r="E24" i="1"/>
  <c r="F24" i="1"/>
  <c r="G24" i="1"/>
  <c r="K24" i="1"/>
  <c r="G23" i="1"/>
  <c r="J23" i="1"/>
  <c r="E21" i="1"/>
  <c r="F21" i="1"/>
  <c r="G21" i="1"/>
  <c r="E29" i="1"/>
  <c r="F29" i="1"/>
  <c r="G29" i="1"/>
  <c r="K29" i="1"/>
  <c r="E23" i="1"/>
  <c r="F23" i="1"/>
  <c r="E25" i="1"/>
  <c r="F25" i="1"/>
  <c r="G25" i="1"/>
  <c r="K25" i="1"/>
  <c r="G28" i="1"/>
  <c r="K28" i="1"/>
  <c r="G22" i="1"/>
  <c r="J22" i="1"/>
  <c r="E27" i="1"/>
  <c r="F27" i="1"/>
  <c r="G27" i="1"/>
  <c r="K27" i="1"/>
  <c r="I21" i="1"/>
  <c r="C12" i="1"/>
  <c r="C11" i="1"/>
  <c r="O26" i="1" l="1"/>
  <c r="O23" i="1"/>
  <c r="C15" i="1"/>
  <c r="O25" i="1"/>
  <c r="O22" i="1"/>
  <c r="O21" i="1"/>
  <c r="O29" i="1"/>
  <c r="O24" i="1"/>
  <c r="O27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<sst xmlns="http://schemas.openxmlformats.org/spreadsheetml/2006/main" count="77" uniqueCount="55">
  <si>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</si>
  <si>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</si>
  <si>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</si>
  <si>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</si>
  <si>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</si>
  <si>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</si>
  <si>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</si>
  <si>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</si>
  <si>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</si>
  <si>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</si>
  <si>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</si>
  <si>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</si>
  <si>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</si>
  <si>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</si>
  <si>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</si>
  <si>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</si>
  <si>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</si>
  <si>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</si>
  <si>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</si>
  <si>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</si>
  <si>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</si>
  <si>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</si>
  <si>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</si>
  <si>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</si>
  <si>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</si>
  <si>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</si>
  <si>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</si>
  <si>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</si>
  <si>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</si>
  <si>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</si>
  <si>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</si>
  <si>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</si>
  <si>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</si>
  <si>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</si>
  <si>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</si>
  <si>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</si>
  <si>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</si>
  <si>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</si>
  <si>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</si>
  <si>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</si>
  <si>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</si>
  <si>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</si>
  <si>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PS Boo</t>
  </si>
  <si>
    <t>2013a</t>
  </si>
  <si>
    <t>G3488-0926</t>
  </si>
  <si>
    <t>EW</t>
  </si>
  <si>
    <t>PS Boo / GSC 3488-0926</t>
  </si>
  <si>
    <t>GCVS</t>
  </si>
  <si>
    <t>IBVS 6149</t>
  </si>
  <si>
    <t>OEJV 0168</t>
  </si>
  <si>
    <t>I</t>
  </si>
  <si>
    <t>OEJV 0179</t>
  </si>
  <si>
    <t>OEJV 0211</t>
  </si>
  <si>
    <t>No hope with ToMcat</t>
  </si>
  <si>
    <t>VSX has the same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</si>
</sst>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7" fillId="0" borderId="0"/>
    <xf numFmtId="0" fontId="17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>
      <alignment vertical="top"/>
    </xf>
    <xf numFmtId="0" fontId="19" fillId="0" borderId="5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7" fillId="24" borderId="5" xfId="0" applyFont="1" applyFill="1" applyBorder="1">
      <alignment vertical="top"/>
    </xf>
    <xf numFmtId="0" fontId="18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9" fillId="0" borderId="0" xfId="41" applyFont="1"/>
    <xf numFmtId="0" fontId="19" fillId="0" borderId="0" xfId="41" applyFont="1" applyAlignment="1">
      <alignment horizontal="center"/>
    </xf>
    <xf numFmtId="0" fontId="19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D-47BB-97DC-4F308DDE04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5D-47BB-97DC-4F308DDE04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5.1887499997974373E-2</c:v>
                </c:pt>
                <c:pt idx="2">
                  <c:v>5.318000000261236E-2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5D-47BB-97DC-4F308DDE04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5.0035000007483177E-2</c:v>
                </c:pt>
                <c:pt idx="4">
                  <c:v>-1.2499999138526618E-4</c:v>
                </c:pt>
                <c:pt idx="5">
                  <c:v>-5.2012500003911555E-2</c:v>
                </c:pt>
                <c:pt idx="6">
                  <c:v>-2.3244999996677507E-2</c:v>
                </c:pt>
                <c:pt idx="7">
                  <c:v>2.4425000061455648E-2</c:v>
                </c:pt>
                <c:pt idx="8">
                  <c:v>2.0805000211112201E-2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5D-47BB-97DC-4F308DDE04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5D-47BB-97DC-4F308DDE04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5D-47BB-97DC-4F308DDE04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1.6999999999999999E-3</c:v>
                  </c:pt>
                  <c:pt idx="5">
                    <c:v>1.2999999999999999E-3</c:v>
                  </c:pt>
                  <c:pt idx="6">
                    <c:v>4.0000000000000002E-4</c:v>
                  </c:pt>
                  <c:pt idx="7">
                    <c:v>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5D-47BB-97DC-4F308DDE04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7.8310398713493795E-3</c:v>
                </c:pt>
                <c:pt idx="1">
                  <c:v>1.4089501573494041E-2</c:v>
                </c:pt>
                <c:pt idx="2">
                  <c:v>1.4089666552054795E-2</c:v>
                </c:pt>
                <c:pt idx="3">
                  <c:v>1.4066239596427945E-2</c:v>
                </c:pt>
                <c:pt idx="4">
                  <c:v>1.4524220081076782E-2</c:v>
                </c:pt>
                <c:pt idx="5">
                  <c:v>1.4524385059637532E-2</c:v>
                </c:pt>
                <c:pt idx="6">
                  <c:v>1.4933366911742888E-2</c:v>
                </c:pt>
                <c:pt idx="7">
                  <c:v>1.5417084051869107E-2</c:v>
                </c:pt>
                <c:pt idx="8">
                  <c:v>1.5474496591010963E-2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5D-47BB-97DC-4F308DDE04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18967.5</c:v>
                </c:pt>
                <c:pt idx="2">
                  <c:v>18968</c:v>
                </c:pt>
                <c:pt idx="3">
                  <c:v>18897</c:v>
                </c:pt>
                <c:pt idx="4">
                  <c:v>20285</c:v>
                </c:pt>
                <c:pt idx="5">
                  <c:v>20285.5</c:v>
                </c:pt>
                <c:pt idx="6">
                  <c:v>21525</c:v>
                </c:pt>
                <c:pt idx="7">
                  <c:v>22991</c:v>
                </c:pt>
                <c:pt idx="8">
                  <c:v>23165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5D-47BB-97DC-4F308DDE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302024"/>
        <c:axId val="1"/>
      </c:scatterChart>
      <c:valAx>
        <c:axId val="66830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30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6D8ED5-99A9-A05D-8445-31F491196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46</v>
      </c>
      <c r="F1" s="34" t="s">
        <v>42</v>
      </c>
      <c r="G1" s="31" t="s">
        <v>43</v>
      </c>
      <c r="H1" s="35"/>
      <c r="I1" s="36" t="s">
        <v>44</v>
      </c>
      <c r="J1" s="37" t="s">
        <v>42</v>
      </c>
      <c r="K1" s="38">
        <v>15.1944</v>
      </c>
      <c r="L1" s="39">
        <v>50.205730000000003</v>
      </c>
      <c r="M1" s="40">
        <v>51403.824999999997</v>
      </c>
      <c r="N1" s="40">
        <v>0.281615</v>
      </c>
      <c r="O1" s="41" t="s">
        <v>45</v>
      </c>
    </row>
    <row r="2" spans="1:15">
      <c r="A2" t="s">
        <v>24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1</v>
      </c>
      <c r="C4" s="27">
        <v>51403.824999999997</v>
      </c>
      <c r="D4" s="28">
        <v>0.281615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53">
        <f>M1</f>
        <v>51403.824999999997</v>
      </c>
      <c r="D7" s="29" t="s">
        <v>47</v>
      </c>
      <c r="E7" t="s">
        <v>54</v>
      </c>
    </row>
    <row r="8" spans="1:15">
      <c r="A8" t="s">
        <v>4</v>
      </c>
      <c r="C8" s="53">
        <f>N1</f>
        <v>0.281615</v>
      </c>
      <c r="D8" s="29" t="str">
        <f>D7</f>
        <v>GCVS</v>
      </c>
      <c r="E8" t="s">
        <v>53</v>
      </c>
    </row>
    <row r="9" spans="1:15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INTERCEPT(INDIRECT($D$9):G992,INDIRECT($C$9):F992)</f>
        <v>7.8310398713493795E-3</v>
      </c>
      <c r="D11" s="3"/>
      <c r="E11" s="10"/>
    </row>
    <row r="12" spans="1:15">
      <c r="A12" s="10" t="s">
        <v>17</v>
      </c>
      <c r="B12" s="10"/>
      <c r="C12" s="21">
        <f ca="1">SLOPE(INDIRECT($D$9):G992,INDIRECT($C$9):F992)</f>
        <v>3.2995712150492487E-7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(C7+C11)+(C8+C12)*INT(MAX(F21:F3533))</f>
        <v>57927.451949496593</v>
      </c>
      <c r="E15" s="14" t="s">
        <v>35</v>
      </c>
      <c r="F15" s="32">
        <v>1</v>
      </c>
    </row>
    <row r="16" spans="1:15">
      <c r="A16" s="16" t="s">
        <v>5</v>
      </c>
      <c r="B16" s="10"/>
      <c r="C16" s="17">
        <f ca="1">+C8+C12</f>
        <v>0.28161532995712152</v>
      </c>
      <c r="E16" s="14" t="s">
        <v>31</v>
      </c>
      <c r="F16" s="33">
        <f ca="1">NOW()+15018.5+$C$5/24</f>
        <v>60324.751843634258</v>
      </c>
    </row>
    <row r="17" spans="1:21" ht="13.5" thickBot="1">
      <c r="A17" s="14" t="s">
        <v>28</v>
      </c>
      <c r="B17" s="10"/>
      <c r="C17" s="10">
        <f>COUNT(C21:C2191)</f>
        <v>9</v>
      </c>
      <c r="E17" s="14" t="s">
        <v>36</v>
      </c>
      <c r="F17" s="15">
        <f ca="1">ROUND(2*(F16-$C$7)/$C$8,0)/2+F15</f>
        <v>31678.5</v>
      </c>
    </row>
    <row r="18" spans="1:21" ht="14.25" thickTop="1" thickBot="1">
      <c r="A18" s="16" t="s">
        <v>6</v>
      </c>
      <c r="B18" s="10"/>
      <c r="C18" s="19">
        <f ca="1">+C15</f>
        <v>57927.451949496593</v>
      </c>
      <c r="D18" s="20">
        <f ca="1">+C16</f>
        <v>0.28161532995712152</v>
      </c>
      <c r="E18" s="14" t="s">
        <v>37</v>
      </c>
      <c r="F18" s="23">
        <f ca="1">ROUND(2*(F16-$C$15)/$C$16,0)/2+F15</f>
        <v>8513.5</v>
      </c>
    </row>
    <row r="19" spans="1:21" ht="13.5" thickTop="1">
      <c r="E19" s="14" t="s">
        <v>32</v>
      </c>
      <c r="F19" s="18">
        <f ca="1">+$C$15+$C$16*F18-15018.5-$C$5/24</f>
        <v>45306.879894419886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">
        <v>47</v>
      </c>
      <c r="C21" s="8">
        <v>51403.824999999997</v>
      </c>
      <c r="D21" s="8" t="s">
        <v>14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7.8310398713493795E-3</v>
      </c>
      <c r="Q21" s="2">
        <f t="shared" ref="Q21:Q27" si="4">+C21-15018.5</f>
        <v>36385.324999999997</v>
      </c>
    </row>
    <row r="22" spans="1:21">
      <c r="A22" s="42" t="s">
        <v>48</v>
      </c>
      <c r="B22" s="43" t="s">
        <v>50</v>
      </c>
      <c r="C22" s="42">
        <v>56745.409399999997</v>
      </c>
      <c r="D22" s="42">
        <v>1.9E-3</v>
      </c>
      <c r="E22">
        <f t="shared" si="0"/>
        <v>18967.684249773625</v>
      </c>
      <c r="F22">
        <f t="shared" si="1"/>
        <v>18967.5</v>
      </c>
      <c r="G22">
        <f t="shared" si="2"/>
        <v>5.1887499997974373E-2</v>
      </c>
      <c r="J22">
        <f>+G22</f>
        <v>5.1887499997974373E-2</v>
      </c>
      <c r="O22">
        <f t="shared" ca="1" si="3"/>
        <v>1.4089501573494041E-2</v>
      </c>
      <c r="Q22" s="2">
        <f t="shared" si="4"/>
        <v>41726.909399999997</v>
      </c>
      <c r="R22" t="s">
        <v>40</v>
      </c>
    </row>
    <row r="23" spans="1:21">
      <c r="A23" s="42" t="s">
        <v>48</v>
      </c>
      <c r="B23" s="43" t="s">
        <v>50</v>
      </c>
      <c r="C23" s="42">
        <v>56745.551500000001</v>
      </c>
      <c r="D23" s="42">
        <v>8.0000000000000004E-4</v>
      </c>
      <c r="E23">
        <f t="shared" si="0"/>
        <v>18968.188839372917</v>
      </c>
      <c r="F23">
        <f t="shared" si="1"/>
        <v>18968</v>
      </c>
      <c r="G23">
        <f t="shared" si="2"/>
        <v>5.318000000261236E-2</v>
      </c>
      <c r="J23">
        <f>+G23</f>
        <v>5.318000000261236E-2</v>
      </c>
      <c r="O23">
        <f t="shared" ca="1" si="3"/>
        <v>1.4089666552054795E-2</v>
      </c>
      <c r="Q23" s="2">
        <f t="shared" si="4"/>
        <v>41727.051500000001</v>
      </c>
      <c r="R23" t="s">
        <v>40</v>
      </c>
    </row>
    <row r="24" spans="1:21">
      <c r="A24" s="44" t="s">
        <v>49</v>
      </c>
      <c r="B24" s="45" t="s">
        <v>50</v>
      </c>
      <c r="C24" s="46">
        <v>56725.553690000001</v>
      </c>
      <c r="D24" s="44">
        <v>4.0000000000000002E-4</v>
      </c>
      <c r="E24">
        <f t="shared" si="0"/>
        <v>18897.177671643924</v>
      </c>
      <c r="F24">
        <f t="shared" si="1"/>
        <v>18897</v>
      </c>
      <c r="G24">
        <f t="shared" si="2"/>
        <v>5.0035000007483177E-2</v>
      </c>
      <c r="K24">
        <f t="shared" ref="K24:K29" si="5">+G24</f>
        <v>5.0035000007483177E-2</v>
      </c>
      <c r="O24">
        <f t="shared" ca="1" si="3"/>
        <v>1.4066239596427945E-2</v>
      </c>
      <c r="Q24" s="2">
        <f t="shared" si="4"/>
        <v>41707.053690000001</v>
      </c>
      <c r="R24" t="s">
        <v>41</v>
      </c>
    </row>
    <row r="25" spans="1:21">
      <c r="A25" s="47" t="s">
        <v>51</v>
      </c>
      <c r="B25" s="48" t="s">
        <v>50</v>
      </c>
      <c r="C25" s="49">
        <v>57116.385150000002</v>
      </c>
      <c r="D25" s="49">
        <v>1.6999999999999999E-3</v>
      </c>
      <c r="E25">
        <f t="shared" si="0"/>
        <v>20284.999556131614</v>
      </c>
      <c r="F25">
        <f t="shared" si="1"/>
        <v>20285</v>
      </c>
      <c r="G25">
        <f t="shared" si="2"/>
        <v>-1.2499999138526618E-4</v>
      </c>
      <c r="K25">
        <f t="shared" si="5"/>
        <v>-1.2499999138526618E-4</v>
      </c>
      <c r="O25">
        <f t="shared" ca="1" si="3"/>
        <v>1.4524220081076782E-2</v>
      </c>
      <c r="Q25" s="2">
        <f t="shared" si="4"/>
        <v>42097.885150000002</v>
      </c>
      <c r="R25" t="s">
        <v>41</v>
      </c>
    </row>
    <row r="26" spans="1:21">
      <c r="A26" s="47" t="s">
        <v>51</v>
      </c>
      <c r="B26" s="48" t="s">
        <v>50</v>
      </c>
      <c r="C26" s="49">
        <v>57116.474069999997</v>
      </c>
      <c r="D26" s="49">
        <v>1.2999999999999999E-3</v>
      </c>
      <c r="E26">
        <f t="shared" si="0"/>
        <v>20285.31530635797</v>
      </c>
      <c r="F26">
        <f t="shared" si="1"/>
        <v>20285.5</v>
      </c>
      <c r="G26">
        <f t="shared" si="2"/>
        <v>-5.2012500003911555E-2</v>
      </c>
      <c r="K26">
        <f t="shared" si="5"/>
        <v>-5.2012500003911555E-2</v>
      </c>
      <c r="O26">
        <f t="shared" ca="1" si="3"/>
        <v>1.4524385059637532E-2</v>
      </c>
      <c r="Q26" s="2">
        <f t="shared" si="4"/>
        <v>42097.974069999997</v>
      </c>
      <c r="R26" t="s">
        <v>41</v>
      </c>
    </row>
    <row r="27" spans="1:21">
      <c r="A27" s="47" t="s">
        <v>51</v>
      </c>
      <c r="B27" s="48" t="s">
        <v>0</v>
      </c>
      <c r="C27" s="49">
        <v>57465.564630000001</v>
      </c>
      <c r="D27" s="49">
        <v>4.0000000000000002E-4</v>
      </c>
      <c r="E27">
        <f t="shared" si="0"/>
        <v>21524.917458231997</v>
      </c>
      <c r="F27">
        <f t="shared" si="1"/>
        <v>21525</v>
      </c>
      <c r="G27">
        <f t="shared" si="2"/>
        <v>-2.3244999996677507E-2</v>
      </c>
      <c r="K27">
        <f t="shared" si="5"/>
        <v>-2.3244999996677507E-2</v>
      </c>
      <c r="O27">
        <f t="shared" ca="1" si="3"/>
        <v>1.4933366911742888E-2</v>
      </c>
      <c r="Q27" s="2">
        <f t="shared" si="4"/>
        <v>42447.064630000001</v>
      </c>
      <c r="R27" t="s">
        <v>41</v>
      </c>
    </row>
    <row r="28" spans="1:21">
      <c r="A28" s="50" t="s">
        <v>52</v>
      </c>
      <c r="B28" s="51" t="s">
        <v>0</v>
      </c>
      <c r="C28" s="52">
        <v>57878.459890000056</v>
      </c>
      <c r="D28" s="52">
        <v>1E-4</v>
      </c>
      <c r="E28">
        <f>+(C28-C$7)/C$8</f>
        <v>22991.086731885942</v>
      </c>
      <c r="F28">
        <f t="shared" si="1"/>
        <v>22991</v>
      </c>
      <c r="G28">
        <f>+C28-(C$7+F28*C$8)</f>
        <v>2.4425000061455648E-2</v>
      </c>
      <c r="K28">
        <f t="shared" si="5"/>
        <v>2.4425000061455648E-2</v>
      </c>
      <c r="O28">
        <f ca="1">+C$11+C$12*$F28</f>
        <v>1.5417084051869107E-2</v>
      </c>
      <c r="Q28" s="2">
        <f>+C28-15018.5</f>
        <v>42859.959890000056</v>
      </c>
      <c r="R28" t="s">
        <v>41</v>
      </c>
    </row>
    <row r="29" spans="1:21">
      <c r="A29" s="50" t="s">
        <v>52</v>
      </c>
      <c r="B29" s="51" t="s">
        <v>0</v>
      </c>
      <c r="C29" s="52">
        <v>57927.457280000206</v>
      </c>
      <c r="D29" s="52">
        <v>2.0000000000000001E-4</v>
      </c>
      <c r="E29">
        <f>+(C29-C$7)/C$8</f>
        <v>23165.073877457555</v>
      </c>
      <c r="F29">
        <f t="shared" si="1"/>
        <v>23165</v>
      </c>
      <c r="G29">
        <f>+C29-(C$7+F29*C$8)</f>
        <v>2.0805000211112201E-2</v>
      </c>
      <c r="K29">
        <f t="shared" si="5"/>
        <v>2.0805000211112201E-2</v>
      </c>
      <c r="O29">
        <f ca="1">+C$11+C$12*$F29</f>
        <v>1.5474496591010963E-2</v>
      </c>
      <c r="Q29" s="2">
        <f>+C29-15018.5</f>
        <v>42908.957280000206</v>
      </c>
      <c r="R29" t="s">
        <v>41</v>
      </c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8:D29" name="Range1"/>
  </protectedRanges>
  <phoneticPr fontId="8" type="noConversion"/>
  <hyperlinks>
    <hyperlink ref="H282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2024-01-15T05:02:39Z</dcterms:modified>
</cp:coreProperties>
</file>