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A13EC34-0974-478D-B512-CD8B4C7A56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E28" i="1"/>
  <c r="F28" i="1"/>
  <c r="G28" i="1"/>
  <c r="K28" i="1"/>
  <c r="Q27" i="1"/>
  <c r="Q28" i="1"/>
  <c r="E26" i="1"/>
  <c r="F26" i="1"/>
  <c r="U26" i="1"/>
  <c r="D9" i="1"/>
  <c r="C9" i="1"/>
  <c r="C21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Q26" i="1"/>
  <c r="Q24" i="1"/>
  <c r="Q25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B14" i="2"/>
  <c r="D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23" i="1"/>
  <c r="Q22" i="1"/>
  <c r="F16" i="1"/>
  <c r="C17" i="1"/>
  <c r="Q21" i="1"/>
  <c r="C11" i="1"/>
  <c r="C12" i="1"/>
  <c r="C16" i="1" l="1"/>
  <c r="D18" i="1" s="1"/>
  <c r="O28" i="1"/>
  <c r="O22" i="1"/>
  <c r="O26" i="1"/>
  <c r="O21" i="1"/>
  <c r="O24" i="1"/>
  <c r="C15" i="1"/>
  <c r="O23" i="1"/>
  <c r="O27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<sst xmlns="http://schemas.openxmlformats.org/spreadsheetml/2006/main" count="106" uniqueCount="78">
  <si>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</si>
  <si>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</si>
  <si>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</si>
  <si>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</si>
  <si>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</si>
  <si>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</si>
  <si>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</si>
  <si>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</si>
  <si>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</si>
  <si>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</si>
  <si>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</si>
  <si>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</si>
  <si>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</si>
  <si>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</si>
  <si>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</si>
  <si>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</si>
  <si>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</si>
  <si>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</si>
  <si>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</si>
  <si>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</si>
  <si>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</si>
  <si>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</si>
  <si>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</si>
  <si>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</si>
  <si>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</si>
  <si>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</si>
  <si>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</si>
  <si>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</si>
  <si>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</si>
  <si>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</si>
  <si>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</si>
  <si>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</si>
  <si>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</si>
  <si>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</si>
  <si>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</si>
  <si>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</si>
  <si>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</si>
  <si>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PT Boo / GSC 3058-0735</t>
  </si>
  <si>
    <t>EW</t>
  </si>
  <si>
    <t>BRNO</t>
  </si>
  <si>
    <t>IBVS 6048</t>
  </si>
  <si>
    <t>II</t>
  </si>
  <si>
    <t>IBVS 6149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</si>
  <si>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</si>
  <si>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</si>
  <si>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</si>
  <si>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</si>
  <si>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</si>
  <si>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</si>
  <si>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</si>
  <si>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</si>
  <si>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</si>
  <si>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</si>
  <si>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</si>
  <si>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</si>
  <si>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2456007.5317 </t>
  </si>
  <si>
    <t> 21.03.2012 00:45 </t>
  </si>
  <si>
    <t> -0.0750 </t>
  </si>
  <si>
    <t>C </t>
  </si>
  <si>
    <t> F.Agerer </t>
  </si>
  <si>
    <t>BAVM 228 </t>
  </si>
  <si>
    <t>2456728.6293 </t>
  </si>
  <si>
    <t> 12.03.2014 03:06 </t>
  </si>
  <si>
    <t> -0.0777 </t>
  </si>
  <si>
    <t>BAVM 238 </t>
  </si>
  <si>
    <t>2457097.5519 </t>
  </si>
  <si>
    <t> 16.03.2015 01:14 </t>
  </si>
  <si>
    <t> -0.0797 </t>
  </si>
  <si>
    <t>-I</t>
  </si>
  <si>
    <t>BAVM 241 (=IBVS 6157) </t>
  </si>
  <si>
    <t>2457100.4525 </t>
  </si>
  <si>
    <t> 18.03.2015 22:51 </t>
  </si>
  <si>
    <t>12821.5</t>
  </si>
  <si>
    <t> -0.0823 </t>
  </si>
  <si>
    <t>IBVS 6157</t>
  </si>
  <si>
    <t>OEJV 0179</t>
  </si>
  <si>
    <t>OEJV 0211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</si>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</sst>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Boo - O-C Diagr.</a:t>
            </a:r>
          </a:p>
        </c:rich>
      </c:tx>
      <c:layout>
        <c:manualLayout>
          <c:xMode val="edge"/>
          <c:yMode val="edge"/>
          <c:x val="0.39330602503138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91788555543601"/>
          <c:y val="0.14035127795846455"/>
          <c:w val="0.8298477132470815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6E-40EC-B2DF-AB1023DD30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6E-40EC-B2DF-AB1023DD30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-7.4980000004870817E-2</c:v>
                </c:pt>
                <c:pt idx="2">
                  <c:v>-7.7660000002651941E-2</c:v>
                </c:pt>
                <c:pt idx="3">
                  <c:v>-7.970000000204891E-2</c:v>
                </c:pt>
                <c:pt idx="4">
                  <c:v>-8.2260000002861489E-2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6E-40EC-B2DF-AB1023DD30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-8.510000012756791E-2</c:v>
                </c:pt>
                <c:pt idx="7">
                  <c:v>-8.4570000042731408E-2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6E-40EC-B2DF-AB1023DD30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6E-40EC-B2DF-AB1023DD30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6E-40EC-B2DF-AB1023DD30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8.2000000000000007E-3</c:v>
                  </c:pt>
                  <c:pt idx="2">
                    <c:v>3.3E-3</c:v>
                  </c:pt>
                  <c:pt idx="3">
                    <c:v>7.1999999999999998E-3</c:v>
                  </c:pt>
                  <c:pt idx="4">
                    <c:v>3.2000000000000002E-3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6E-40EC-B2DF-AB1023DD30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-4.9249323538406747E-2</c:v>
                </c:pt>
                <c:pt idx="1">
                  <c:v>-7.4669697809590693E-2</c:v>
                </c:pt>
                <c:pt idx="2">
                  <c:v>-7.8625666218750306E-2</c:v>
                </c:pt>
                <c:pt idx="3">
                  <c:v>-8.0649593072863568E-2</c:v>
                </c:pt>
                <c:pt idx="4">
                  <c:v>-8.0665519858035162E-2</c:v>
                </c:pt>
                <c:pt idx="5">
                  <c:v>-8.0665519858035162E-2</c:v>
                </c:pt>
                <c:pt idx="6">
                  <c:v>-8.4643540738970818E-2</c:v>
                </c:pt>
                <c:pt idx="7">
                  <c:v>-8.501598248452194E-2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6E-40EC-B2DF-AB1023DD30B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10374.5</c:v>
                </c:pt>
                <c:pt idx="2">
                  <c:v>11989</c:v>
                </c:pt>
                <c:pt idx="3">
                  <c:v>12815</c:v>
                </c:pt>
                <c:pt idx="4">
                  <c:v>12821.5</c:v>
                </c:pt>
                <c:pt idx="5">
                  <c:v>12821.5</c:v>
                </c:pt>
                <c:pt idx="6">
                  <c:v>14445</c:v>
                </c:pt>
                <c:pt idx="7">
                  <c:v>14597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-7.091000000218628E-2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6E-40EC-B2DF-AB1023DD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15880"/>
        <c:axId val="1"/>
      </c:scatterChart>
      <c:valAx>
        <c:axId val="565015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07984566782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4504881450491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015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91521614191529"/>
          <c:y val="0.92397937099967764"/>
          <c:w val="0.6708516456363455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BB7A51-5BD6-BAC6-3DDE-DD12BEE78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54">
        <v>51373.94</v>
      </c>
      <c r="D7" s="29" t="s">
        <v>39</v>
      </c>
    </row>
    <row r="8" spans="1:6" x14ac:dyDescent="0.2">
      <c r="A8" t="s">
        <v>3</v>
      </c>
      <c r="C8" s="54">
        <v>0.44663999999999998</v>
      </c>
      <c r="D8" s="29" t="s">
        <v>39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-4.9249323538406747E-2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-2.4502746417835985E-6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57893.459064017516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0.44663754972535818</v>
      </c>
      <c r="E16" s="14" t="s">
        <v>30</v>
      </c>
      <c r="F16" s="15">
        <f ca="1">NOW()+15018.5+$C$5/24</f>
        <v>60324.75227118055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34</v>
      </c>
      <c r="F17" s="15">
        <f ca="1">ROUND(2*(F16-$C$7)/$C$8,0)/2+F15</f>
        <v>20041.5</v>
      </c>
    </row>
    <row r="18" spans="1:21" ht="14.25" thickTop="1" thickBot="1" x14ac:dyDescent="0.25">
      <c r="A18" s="16" t="s">
        <v>5</v>
      </c>
      <c r="B18" s="10"/>
      <c r="C18" s="19">
        <f ca="1">+C15</f>
        <v>57893.459064017516</v>
      </c>
      <c r="D18" s="20">
        <f ca="1">+C16</f>
        <v>0.44663754972535818</v>
      </c>
      <c r="E18" s="14" t="s">
        <v>35</v>
      </c>
      <c r="F18" s="23">
        <f ca="1">ROUND(2*(F16-$C$15)/$C$16,0)/2+F15</f>
        <v>5444.5</v>
      </c>
    </row>
    <row r="19" spans="1:21" ht="13.5" thickTop="1" x14ac:dyDescent="0.2">
      <c r="E19" s="14" t="s">
        <v>31</v>
      </c>
      <c r="F19" s="18">
        <f ca="1">+$C$15+$C$16*F18-15018.5-$C$5/24</f>
        <v>45307.073036830567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77</v>
      </c>
    </row>
    <row r="21" spans="1:21" x14ac:dyDescent="0.2">
      <c r="A21" s="29" t="s">
        <v>39</v>
      </c>
      <c r="C21" s="8">
        <f>C$7</f>
        <v>51373.94</v>
      </c>
      <c r="D21" s="8" t="s">
        <v>13</v>
      </c>
      <c r="E21">
        <f t="shared" ref="E21:E26" si="0">+(C21-C$7)/C$8</f>
        <v>0</v>
      </c>
      <c r="F21">
        <f t="shared" ref="F21:F28" si="1">ROUND(2*E21,0)/2</f>
        <v>0</v>
      </c>
      <c r="G21">
        <f>+C21-(C$7+F21*C$8)</f>
        <v>0</v>
      </c>
      <c r="I21">
        <f>+G21</f>
        <v>0</v>
      </c>
      <c r="O21">
        <f t="shared" ref="O21:O26" ca="1" si="2">+C$11+C$12*$F21</f>
        <v>-4.9249323538406747E-2</v>
      </c>
      <c r="Q21" s="2">
        <f t="shared" ref="Q21:Q26" si="3">+C21-15018.5</f>
        <v>36355.440000000002</v>
      </c>
    </row>
    <row r="22" spans="1:21" x14ac:dyDescent="0.2">
      <c r="A22" s="43" t="s">
        <v>40</v>
      </c>
      <c r="B22" s="44" t="s">
        <v>41</v>
      </c>
      <c r="C22" s="45">
        <v>56007.5317</v>
      </c>
      <c r="D22" s="45">
        <v>8.2000000000000007E-3</v>
      </c>
      <c r="E22">
        <f t="shared" si="0"/>
        <v>10374.332124305924</v>
      </c>
      <c r="F22">
        <f t="shared" si="1"/>
        <v>10374.5</v>
      </c>
      <c r="G22">
        <f>+C22-(C$7+F22*C$8)</f>
        <v>-7.4980000004870817E-2</v>
      </c>
      <c r="J22">
        <f>+G22</f>
        <v>-7.4980000004870817E-2</v>
      </c>
      <c r="O22">
        <f t="shared" ca="1" si="2"/>
        <v>-7.4669697809590693E-2</v>
      </c>
      <c r="Q22" s="2">
        <f t="shared" si="3"/>
        <v>40989.0317</v>
      </c>
    </row>
    <row r="23" spans="1:21" x14ac:dyDescent="0.2">
      <c r="A23" s="46" t="s">
        <v>42</v>
      </c>
      <c r="B23" s="47" t="s">
        <v>43</v>
      </c>
      <c r="C23" s="46">
        <v>56728.629300000001</v>
      </c>
      <c r="D23" s="46">
        <v>3.3E-3</v>
      </c>
      <c r="E23">
        <f t="shared" si="0"/>
        <v>11988.826123947694</v>
      </c>
      <c r="F23">
        <f t="shared" si="1"/>
        <v>11989</v>
      </c>
      <c r="G23">
        <f>+C23-(C$7+F23*C$8)</f>
        <v>-7.7660000002651941E-2</v>
      </c>
      <c r="J23">
        <f>+G23</f>
        <v>-7.7660000002651941E-2</v>
      </c>
      <c r="O23">
        <f t="shared" ca="1" si="2"/>
        <v>-7.8625666218750306E-2</v>
      </c>
      <c r="Q23" s="2">
        <f t="shared" si="3"/>
        <v>41710.129300000001</v>
      </c>
    </row>
    <row r="24" spans="1:21" x14ac:dyDescent="0.2">
      <c r="A24" s="45" t="s">
        <v>74</v>
      </c>
      <c r="B24" s="44"/>
      <c r="C24" s="45">
        <v>57097.551899999999</v>
      </c>
      <c r="D24" s="45">
        <v>7.1999999999999998E-3</v>
      </c>
      <c r="E24">
        <f t="shared" si="0"/>
        <v>12814.821556510829</v>
      </c>
      <c r="F24">
        <f t="shared" si="1"/>
        <v>12815</v>
      </c>
      <c r="G24">
        <f>+C24-(C$7+F24*C$8)</f>
        <v>-7.970000000204891E-2</v>
      </c>
      <c r="J24">
        <f>+G24</f>
        <v>-7.970000000204891E-2</v>
      </c>
      <c r="O24">
        <f t="shared" ca="1" si="2"/>
        <v>-8.0649593072863568E-2</v>
      </c>
      <c r="Q24" s="2">
        <f t="shared" si="3"/>
        <v>42079.051899999999</v>
      </c>
    </row>
    <row r="25" spans="1:21" x14ac:dyDescent="0.2">
      <c r="A25" s="45" t="s">
        <v>74</v>
      </c>
      <c r="B25" s="44"/>
      <c r="C25" s="45">
        <v>57100.452499999999</v>
      </c>
      <c r="D25" s="45">
        <v>3.2000000000000002E-3</v>
      </c>
      <c r="E25">
        <f t="shared" si="0"/>
        <v>12821.315824825357</v>
      </c>
      <c r="F25">
        <f t="shared" si="1"/>
        <v>12821.5</v>
      </c>
      <c r="G25">
        <f>+C25-(C$7+F25*C$8)</f>
        <v>-8.2260000002861489E-2</v>
      </c>
      <c r="J25">
        <f>+G25</f>
        <v>-8.2260000002861489E-2</v>
      </c>
      <c r="O25">
        <f t="shared" ca="1" si="2"/>
        <v>-8.0665519858035162E-2</v>
      </c>
      <c r="Q25" s="2">
        <f t="shared" si="3"/>
        <v>42081.952499999999</v>
      </c>
    </row>
    <row r="26" spans="1:21" x14ac:dyDescent="0.2">
      <c r="A26" s="48" t="s">
        <v>75</v>
      </c>
      <c r="B26" s="49" t="s">
        <v>41</v>
      </c>
      <c r="C26" s="50">
        <v>57100.46385</v>
      </c>
      <c r="D26" s="50">
        <v>5.9999999999999995E-4</v>
      </c>
      <c r="E26">
        <f t="shared" si="0"/>
        <v>12821.341236790251</v>
      </c>
      <c r="F26">
        <f t="shared" si="1"/>
        <v>12821.5</v>
      </c>
      <c r="O26">
        <f t="shared" ca="1" si="2"/>
        <v>-8.0665519858035162E-2</v>
      </c>
      <c r="Q26" s="2">
        <f t="shared" si="3"/>
        <v>42081.96385</v>
      </c>
      <c r="U26">
        <f>+C26-(C$7+F26*C$8)</f>
        <v>-7.091000000218628E-2</v>
      </c>
    </row>
    <row r="27" spans="1:21" x14ac:dyDescent="0.2">
      <c r="A27" s="51" t="s">
        <v>76</v>
      </c>
      <c r="B27" s="52" t="s">
        <v>43</v>
      </c>
      <c r="C27" s="53">
        <v>57825.569699999876</v>
      </c>
      <c r="D27" s="53">
        <v>2.9999999999999997E-4</v>
      </c>
      <c r="E27">
        <f>+(C27-C$7)/C$8</f>
        <v>14444.809466236509</v>
      </c>
      <c r="F27">
        <f t="shared" si="1"/>
        <v>14445</v>
      </c>
      <c r="G27">
        <f>+C27-(C$7+F27*C$8)</f>
        <v>-8.510000012756791E-2</v>
      </c>
      <c r="K27">
        <f>+G27</f>
        <v>-8.510000012756791E-2</v>
      </c>
      <c r="O27">
        <f ca="1">+C$11+C$12*$F27</f>
        <v>-8.4643540738970818E-2</v>
      </c>
      <c r="Q27" s="2">
        <f>+C27-15018.5</f>
        <v>42807.069699999876</v>
      </c>
    </row>
    <row r="28" spans="1:21" x14ac:dyDescent="0.2">
      <c r="A28" s="51" t="s">
        <v>76</v>
      </c>
      <c r="B28" s="52" t="s">
        <v>43</v>
      </c>
      <c r="C28" s="53">
        <v>57893.459509999957</v>
      </c>
      <c r="D28" s="53">
        <v>6.9999999999999999E-4</v>
      </c>
      <c r="E28">
        <f>+(C28-C$7)/C$8</f>
        <v>14596.810652874698</v>
      </c>
      <c r="F28">
        <f t="shared" si="1"/>
        <v>14597</v>
      </c>
      <c r="G28">
        <f>+C28-(C$7+F28*C$8)</f>
        <v>-8.4570000042731408E-2</v>
      </c>
      <c r="K28">
        <f>+G28</f>
        <v>-8.4570000042731408E-2</v>
      </c>
      <c r="O28">
        <f ca="1">+C$11+C$12*$F28</f>
        <v>-8.501598248452194E-2</v>
      </c>
      <c r="Q28" s="2">
        <f>+C28-15018.5</f>
        <v>42874.959509999957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28" name="Range1"/>
  </protectedRanges>
  <phoneticPr fontId="8" type="noConversion"/>
  <hyperlinks>
    <hyperlink ref="H281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2"/>
  <sheetViews>
    <sheetView workbookViewId="0">
      <selection activeCell="A13" sqref="A13:D14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0" t="s">
        <v>44</v>
      </c>
      <c r="I1" s="31" t="s">
        <v>45</v>
      </c>
      <c r="J1" s="32" t="s">
        <v>46</v>
      </c>
    </row>
    <row r="2" spans="1:16" x14ac:dyDescent="0.2">
      <c r="I2" s="33" t="s">
        <v>47</v>
      </c>
      <c r="J2" s="34" t="s">
        <v>48</v>
      </c>
    </row>
    <row r="3" spans="1:16" x14ac:dyDescent="0.2">
      <c r="A3" s="35" t="s">
        <v>49</v>
      </c>
      <c r="I3" s="33" t="s">
        <v>50</v>
      </c>
      <c r="J3" s="34" t="s">
        <v>51</v>
      </c>
    </row>
    <row r="4" spans="1:16" x14ac:dyDescent="0.2">
      <c r="I4" s="33" t="s">
        <v>52</v>
      </c>
      <c r="J4" s="34" t="s">
        <v>51</v>
      </c>
    </row>
    <row r="5" spans="1:16" ht="13.5" thickBot="1" x14ac:dyDescent="0.25">
      <c r="I5" s="36" t="s">
        <v>53</v>
      </c>
      <c r="J5" s="37" t="s">
        <v>54</v>
      </c>
    </row>
    <row r="10" spans="1:16" ht="13.5" thickBot="1" x14ac:dyDescent="0.25"/>
    <row r="11" spans="1:16" ht="12.75" customHeight="1" thickBot="1" x14ac:dyDescent="0.25">
      <c r="A11" s="8" t="str">
        <f>P11</f>
        <v>BAVM 228 </v>
      </c>
      <c r="B11" s="3" t="str">
        <f>IF(H11=INT(H11),"I","II")</f>
        <v>II</v>
      </c>
      <c r="C11" s="8">
        <f>1*G11</f>
        <v>56007.5317</v>
      </c>
      <c r="D11" s="10" t="str">
        <f>VLOOKUP(F11,I$1:J$5,2,FALSE)</f>
        <v>vis</v>
      </c>
      <c r="E11" s="38">
        <f>VLOOKUP(C11,Active!C$21:E$973,3,FALSE)</f>
        <v>10374.332124305924</v>
      </c>
      <c r="F11" s="3" t="s">
        <v>53</v>
      </c>
      <c r="G11" s="10" t="str">
        <f>MID(I11,3,LEN(I11)-3)</f>
        <v>56007.5317</v>
      </c>
      <c r="H11" s="8">
        <f>1*K11</f>
        <v>10374.5</v>
      </c>
      <c r="I11" s="39" t="s">
        <v>55</v>
      </c>
      <c r="J11" s="40" t="s">
        <v>56</v>
      </c>
      <c r="K11" s="39">
        <v>10374.5</v>
      </c>
      <c r="L11" s="39" t="s">
        <v>57</v>
      </c>
      <c r="M11" s="40" t="s">
        <v>58</v>
      </c>
      <c r="N11" s="40" t="s">
        <v>53</v>
      </c>
      <c r="O11" s="41" t="s">
        <v>59</v>
      </c>
      <c r="P11" s="42" t="s">
        <v>60</v>
      </c>
    </row>
    <row r="12" spans="1:16" ht="12.75" customHeight="1" thickBot="1" x14ac:dyDescent="0.25">
      <c r="A12" s="8" t="str">
        <f>P12</f>
        <v>BAVM 238 </v>
      </c>
      <c r="B12" s="3" t="str">
        <f>IF(H12=INT(H12),"I","II")</f>
        <v>I</v>
      </c>
      <c r="C12" s="8">
        <f>1*G12</f>
        <v>56728.629300000001</v>
      </c>
      <c r="D12" s="10" t="str">
        <f>VLOOKUP(F12,I$1:J$5,2,FALSE)</f>
        <v>vis</v>
      </c>
      <c r="E12" s="38">
        <f>VLOOKUP(C12,Active!C$21:E$973,3,FALSE)</f>
        <v>11988.826123947694</v>
      </c>
      <c r="F12" s="3" t="s">
        <v>53</v>
      </c>
      <c r="G12" s="10" t="str">
        <f>MID(I12,3,LEN(I12)-3)</f>
        <v>56728.6293</v>
      </c>
      <c r="H12" s="8">
        <f>1*K12</f>
        <v>11989</v>
      </c>
      <c r="I12" s="39" t="s">
        <v>61</v>
      </c>
      <c r="J12" s="40" t="s">
        <v>62</v>
      </c>
      <c r="K12" s="39">
        <v>11989</v>
      </c>
      <c r="L12" s="39" t="s">
        <v>63</v>
      </c>
      <c r="M12" s="40" t="s">
        <v>58</v>
      </c>
      <c r="N12" s="40" t="s">
        <v>53</v>
      </c>
      <c r="O12" s="41" t="s">
        <v>59</v>
      </c>
      <c r="P12" s="42" t="s">
        <v>64</v>
      </c>
    </row>
    <row r="13" spans="1:16" ht="12.75" customHeight="1" thickBot="1" x14ac:dyDescent="0.25">
      <c r="A13" s="8" t="str">
        <f>P13</f>
        <v>BAVM 241 (=IBVS 6157) </v>
      </c>
      <c r="B13" s="3" t="str">
        <f>IF(H13=INT(H13),"I","II")</f>
        <v>I</v>
      </c>
      <c r="C13" s="8">
        <f>1*G13</f>
        <v>57097.551899999999</v>
      </c>
      <c r="D13" s="10" t="str">
        <f>VLOOKUP(F13,I$1:J$5,2,FALSE)</f>
        <v>vis</v>
      </c>
      <c r="E13" s="38">
        <f>VLOOKUP(C13,Active!C$21:E$973,3,FALSE)</f>
        <v>12814.821556510829</v>
      </c>
      <c r="F13" s="3" t="s">
        <v>53</v>
      </c>
      <c r="G13" s="10" t="str">
        <f>MID(I13,3,LEN(I13)-3)</f>
        <v>57097.5519</v>
      </c>
      <c r="H13" s="8">
        <f>1*K13</f>
        <v>12815</v>
      </c>
      <c r="I13" s="39" t="s">
        <v>65</v>
      </c>
      <c r="J13" s="40" t="s">
        <v>66</v>
      </c>
      <c r="K13" s="39">
        <v>12815</v>
      </c>
      <c r="L13" s="39" t="s">
        <v>67</v>
      </c>
      <c r="M13" s="40" t="s">
        <v>58</v>
      </c>
      <c r="N13" s="40" t="s">
        <v>68</v>
      </c>
      <c r="O13" s="41" t="s">
        <v>59</v>
      </c>
      <c r="P13" s="42" t="s">
        <v>69</v>
      </c>
    </row>
    <row r="14" spans="1:16" ht="12.75" customHeight="1" thickBot="1" x14ac:dyDescent="0.25">
      <c r="A14" s="8" t="str">
        <f>P14</f>
        <v>BAVM 241 (=IBVS 6157) </v>
      </c>
      <c r="B14" s="3" t="str">
        <f>IF(H14=INT(H14),"I","II")</f>
        <v>II</v>
      </c>
      <c r="C14" s="8">
        <f>1*G14</f>
        <v>57100.452499999999</v>
      </c>
      <c r="D14" s="10" t="str">
        <f>VLOOKUP(F14,I$1:J$5,2,FALSE)</f>
        <v>vis</v>
      </c>
      <c r="E14" s="38">
        <f>VLOOKUP(C14,Active!C$21:E$973,3,FALSE)</f>
        <v>12821.315824825357</v>
      </c>
      <c r="F14" s="3" t="s">
        <v>53</v>
      </c>
      <c r="G14" s="10" t="str">
        <f>MID(I14,3,LEN(I14)-3)</f>
        <v>57100.4525</v>
      </c>
      <c r="H14" s="8">
        <f>1*K14</f>
        <v>12821.5</v>
      </c>
      <c r="I14" s="39" t="s">
        <v>70</v>
      </c>
      <c r="J14" s="40" t="s">
        <v>71</v>
      </c>
      <c r="K14" s="39" t="s">
        <v>72</v>
      </c>
      <c r="L14" s="39" t="s">
        <v>73</v>
      </c>
      <c r="M14" s="40" t="s">
        <v>58</v>
      </c>
      <c r="N14" s="40" t="s">
        <v>68</v>
      </c>
      <c r="O14" s="41" t="s">
        <v>59</v>
      </c>
      <c r="P14" s="42" t="s">
        <v>69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</sheetData>
  <phoneticPr fontId="8" type="noConversion"/>
  <hyperlinks>
    <hyperlink ref="A3" r:id="rId1"/>
    <hyperlink ref="P11" r:id="rId2" display="http://www.bav-astro.de/sfs/BAVM_link.php?BAVMnr=228"/>
    <hyperlink ref="P12" r:id="rId3" display="http://www.bav-astro.de/sfs/BAVM_link.php?BAVMnr=238"/>
    <hyperlink ref="P13" r:id="rId4" display="http://www.bav-astro.de/sfs/BAVM_link.php?BAVMnr=241"/>
    <hyperlink ref="P14" r:id="rId5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2024-01-15T05:03:16Z</dcterms:modified>
</cp:coreProperties>
</file>