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78E9539-0077-4FAC-A5DB-71BCD86968E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U26" i="1"/>
  <c r="Q26" i="1"/>
  <c r="E25" i="1"/>
  <c r="F25" i="1"/>
  <c r="U25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Q25" i="1"/>
  <c r="Q22" i="1"/>
  <c r="Q23" i="1"/>
  <c r="Q24" i="1"/>
  <c r="C21" i="1"/>
  <c r="A21" i="1"/>
  <c r="F16" i="1"/>
  <c r="F17" i="1" s="1"/>
  <c r="C17" i="1"/>
  <c r="G21" i="1"/>
  <c r="I21" i="1"/>
  <c r="Q21" i="1"/>
  <c r="E21" i="1"/>
  <c r="F21" i="1"/>
  <c r="C12" i="1"/>
  <c r="C11" i="1"/>
  <c r="O25" i="1" l="1"/>
  <c r="S25" i="1" s="1"/>
  <c r="O21" i="1"/>
  <c r="S21" i="1" s="1"/>
  <c r="O22" i="1"/>
  <c r="S22" i="1" s="1"/>
  <c r="C15" i="1"/>
  <c r="O24" i="1"/>
  <c r="S24" i="1" s="1"/>
  <c r="O26" i="1"/>
  <c r="S26" i="1" s="1"/>
  <c r="O23" i="1"/>
  <c r="S23" i="1" s="1"/>
  <c r="C16" i="1"/>
  <c r="D18" i="1" s="1"/>
  <c r="C18" i="1" l="1"/>
  <c r="S19" i="1"/>
  <c r="F18" i="1"/>
  <c r="F19" i="1" s="1"/>
</calcChain>
</file>

<file path=xl/sharedStrings.xml><?xml version="1.0" encoding="utf-8"?>
<sst xmlns="http://schemas.openxmlformats.org/spreadsheetml/2006/main" count="64" uniqueCount="57">
  <si>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</si>
  <si>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</si>
  <si>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</si>
  <si>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</si>
  <si>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</si>
  <si>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</si>
  <si>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</si>
  <si>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</si>
  <si>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</si>
  <si>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</si>
  <si>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</si>
  <si>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</si>
  <si>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</si>
  <si>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</si>
  <si>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</si>
  <si>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</si>
  <si>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</si>
  <si>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</si>
  <si>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</si>
  <si>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</si>
  <si>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</si>
  <si>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</si>
  <si>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</si>
  <si>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</si>
  <si>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</si>
  <si>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</si>
  <si>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</si>
  <si>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</si>
  <si>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</si>
  <si>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</si>
  <si>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</si>
  <si>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</si>
  <si>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</si>
  <si>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</si>
  <si>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</si>
  <si>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</si>
  <si>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</si>
  <si>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</si>
  <si>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G1467-1309</t>
  </si>
  <si>
    <t>G1467-1309_Boo.xls</t>
  </si>
  <si>
    <t>EB / EW</t>
  </si>
  <si>
    <t>Boo</t>
  </si>
  <si>
    <t>VSX</t>
  </si>
  <si>
    <t>IBVS 5945</t>
  </si>
  <si>
    <t>II</t>
  </si>
  <si>
    <t>IBVS 5992</t>
  </si>
  <si>
    <t>I</t>
  </si>
  <si>
    <t>IBVS 6029</t>
  </si>
  <si>
    <t>VSB 067</t>
  </si>
  <si>
    <t>V</t>
  </si>
  <si>
    <t>pg</t>
  </si>
  <si>
    <t>vis</t>
  </si>
  <si>
    <t>PE</t>
  </si>
  <si>
    <t>CCD</t>
  </si>
  <si>
    <t>BAD?</t>
  </si>
  <si>
    <t>V0341 Boo / GSC 1467-1309</t>
  </si>
  <si>
    <t>VSB 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</si>
</sst>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V0341 Boo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2033.5</c:v>
                </c:pt>
                <c:pt idx="2">
                  <c:v>2778</c:v>
                </c:pt>
                <c:pt idx="3">
                  <c:v>3688</c:v>
                </c:pt>
                <c:pt idx="4">
                  <c:v>10081.5</c:v>
                </c:pt>
                <c:pt idx="5">
                  <c:v>11202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89-4716-B71B-DC96E970AE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2033.5</c:v>
                </c:pt>
                <c:pt idx="2">
                  <c:v>2778</c:v>
                </c:pt>
                <c:pt idx="3">
                  <c:v>3688</c:v>
                </c:pt>
                <c:pt idx="4">
                  <c:v>10081.5</c:v>
                </c:pt>
                <c:pt idx="5">
                  <c:v>11202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89-4716-B71B-DC96E970AE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2033.5</c:v>
                </c:pt>
                <c:pt idx="2">
                  <c:v>2778</c:v>
                </c:pt>
                <c:pt idx="3">
                  <c:v>3688</c:v>
                </c:pt>
                <c:pt idx="4">
                  <c:v>10081.5</c:v>
                </c:pt>
                <c:pt idx="5">
                  <c:v>11202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89-4716-B71B-DC96E970AE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2033.5</c:v>
                </c:pt>
                <c:pt idx="2">
                  <c:v>2778</c:v>
                </c:pt>
                <c:pt idx="3">
                  <c:v>3688</c:v>
                </c:pt>
                <c:pt idx="4">
                  <c:v>10081.5</c:v>
                </c:pt>
                <c:pt idx="5">
                  <c:v>11202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4.6319999164552428E-3</c:v>
                </c:pt>
                <c:pt idx="2">
                  <c:v>1.8759999147732742E-3</c:v>
                </c:pt>
                <c:pt idx="3">
                  <c:v>-4.0400007856078446E-4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89-4716-B71B-DC96E970AE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2033.5</c:v>
                </c:pt>
                <c:pt idx="2">
                  <c:v>2778</c:v>
                </c:pt>
                <c:pt idx="3">
                  <c:v>3688</c:v>
                </c:pt>
                <c:pt idx="4">
                  <c:v>10081.5</c:v>
                </c:pt>
                <c:pt idx="5">
                  <c:v>11202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89-4716-B71B-DC96E970AE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2033.5</c:v>
                </c:pt>
                <c:pt idx="2">
                  <c:v>2778</c:v>
                </c:pt>
                <c:pt idx="3">
                  <c:v>3688</c:v>
                </c:pt>
                <c:pt idx="4">
                  <c:v>10081.5</c:v>
                </c:pt>
                <c:pt idx="5">
                  <c:v>11202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89-4716-B71B-DC96E970AE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2033.5</c:v>
                </c:pt>
                <c:pt idx="2">
                  <c:v>2778</c:v>
                </c:pt>
                <c:pt idx="3">
                  <c:v>3688</c:v>
                </c:pt>
                <c:pt idx="4">
                  <c:v>10081.5</c:v>
                </c:pt>
                <c:pt idx="5">
                  <c:v>11202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89-4716-B71B-DC96E970AE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2033.5</c:v>
                </c:pt>
                <c:pt idx="2">
                  <c:v>2778</c:v>
                </c:pt>
                <c:pt idx="3">
                  <c:v>3688</c:v>
                </c:pt>
                <c:pt idx="4">
                  <c:v>10081.5</c:v>
                </c:pt>
                <c:pt idx="5">
                  <c:v>11202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1.0602560403439586E-2</c:v>
                </c:pt>
                <c:pt idx="1">
                  <c:v>4.4529708694513092E-3</c:v>
                </c:pt>
                <c:pt idx="2">
                  <c:v>2.2014983304524047E-3</c:v>
                </c:pt>
                <c:pt idx="3">
                  <c:v>-5.504694472359805E-4</c:v>
                </c:pt>
                <c:pt idx="4">
                  <c:v>-1.9885311190808171E-2</c:v>
                </c:pt>
                <c:pt idx="5">
                  <c:v>-2.3273860525862937E-2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89-4716-B71B-DC96E970AE6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2033.5</c:v>
                </c:pt>
                <c:pt idx="2">
                  <c:v>2778</c:v>
                </c:pt>
                <c:pt idx="3">
                  <c:v>3688</c:v>
                </c:pt>
                <c:pt idx="4">
                  <c:v>10081.5</c:v>
                </c:pt>
                <c:pt idx="5">
                  <c:v>11202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-3.52000082784798E-4</c:v>
                </c:pt>
                <c:pt idx="5">
                  <c:v>-4.4160000834381208E-3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89-4716-B71B-DC96E970A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62520"/>
        <c:axId val="1"/>
      </c:scatterChart>
      <c:valAx>
        <c:axId val="684662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62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A898A5-5769-AA81-1823-0A8C99204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55</v>
      </c>
      <c r="E1" t="s">
        <v>39</v>
      </c>
    </row>
    <row r="2" spans="1:6" x14ac:dyDescent="0.2">
      <c r="A2" t="s">
        <v>23</v>
      </c>
      <c r="B2" t="s">
        <v>40</v>
      </c>
      <c r="C2" s="30" t="s">
        <v>37</v>
      </c>
      <c r="D2" s="3" t="s">
        <v>41</v>
      </c>
      <c r="E2" s="31" t="s">
        <v>38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36</v>
      </c>
      <c r="D4" s="28" t="s">
        <v>36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42">
        <v>54543.813000000082</v>
      </c>
      <c r="D7" s="29" t="s">
        <v>42</v>
      </c>
    </row>
    <row r="8" spans="1:6" x14ac:dyDescent="0.2">
      <c r="A8" t="s">
        <v>3</v>
      </c>
      <c r="C8" s="42">
        <v>0.39780799999999999</v>
      </c>
      <c r="D8" s="29" t="s">
        <v>42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1.0602560403439586E-2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-3.024140415042182E-6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59000.034942139559</v>
      </c>
      <c r="E15" s="14" t="s">
        <v>33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0.39780497585958496</v>
      </c>
      <c r="E16" s="14" t="s">
        <v>30</v>
      </c>
      <c r="F16" s="15">
        <f ca="1">NOW()+15018.5+$C$5/24</f>
        <v>60324.760323958333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34</v>
      </c>
      <c r="F17" s="15">
        <f ca="1">ROUND(2*(F16-$C$7)/$C$8,0)/2+F15</f>
        <v>14533</v>
      </c>
    </row>
    <row r="18" spans="1:21" ht="14.25" thickTop="1" thickBot="1" x14ac:dyDescent="0.25">
      <c r="A18" s="16" t="s">
        <v>5</v>
      </c>
      <c r="B18" s="10"/>
      <c r="C18" s="19">
        <f ca="1">+C15</f>
        <v>59000.034942139559</v>
      </c>
      <c r="D18" s="20">
        <f ca="1">+C16</f>
        <v>0.39780497585958496</v>
      </c>
      <c r="E18" s="14" t="s">
        <v>35</v>
      </c>
      <c r="F18" s="23">
        <f ca="1">ROUND(2*(F16-$C$15)/$C$16,0)/2+F15</f>
        <v>3331</v>
      </c>
    </row>
    <row r="19" spans="1:21" ht="13.5" thickTop="1" x14ac:dyDescent="0.2">
      <c r="E19" s="14" t="s">
        <v>31</v>
      </c>
      <c r="F19" s="18">
        <f ca="1">+$C$15+$C$16*F18-15018.5-$C$5/24</f>
        <v>45307.019150061169</v>
      </c>
      <c r="S19">
        <f ca="1">SQRT(SUM(S21:S50)/(COUNT(S21:S50)-1))</f>
        <v>1.3036432673945936E-2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54</v>
      </c>
    </row>
    <row r="21" spans="1:21" x14ac:dyDescent="0.2">
      <c r="A21" t="str">
        <f>D7</f>
        <v>VSX</v>
      </c>
      <c r="C21" s="8">
        <f>C$7</f>
        <v>54543.813000000082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I21">
        <f>+G21</f>
        <v>0</v>
      </c>
      <c r="O21">
        <f t="shared" ref="O21:O26" ca="1" si="2">+C$11+C$12*$F21</f>
        <v>1.0602560403439586E-2</v>
      </c>
      <c r="Q21" s="2">
        <f t="shared" ref="Q21:Q26" si="3">+C21-15018.5</f>
        <v>39525.313000000082</v>
      </c>
      <c r="S21">
        <f ca="1">+(O21-G21)^2</f>
        <v>1.1241428710858499E-4</v>
      </c>
    </row>
    <row r="22" spans="1:21" x14ac:dyDescent="0.2">
      <c r="A22" s="32" t="s">
        <v>43</v>
      </c>
      <c r="B22" s="33" t="s">
        <v>44</v>
      </c>
      <c r="C22" s="32">
        <v>55352.760199999997</v>
      </c>
      <c r="D22" s="32">
        <v>2.9999999999999997E-4</v>
      </c>
      <c r="E22">
        <f t="shared" si="0"/>
        <v>2033.5116438078546</v>
      </c>
      <c r="F22">
        <f t="shared" si="1"/>
        <v>2033.5</v>
      </c>
      <c r="G22">
        <f>+C22-(C$7+F22*C$8)</f>
        <v>4.6319999164552428E-3</v>
      </c>
      <c r="K22">
        <f>+G22</f>
        <v>4.6319999164552428E-3</v>
      </c>
      <c r="O22">
        <f t="shared" ca="1" si="2"/>
        <v>4.4529708694513092E-3</v>
      </c>
      <c r="Q22" s="2">
        <f t="shared" si="3"/>
        <v>40334.260199999997</v>
      </c>
      <c r="S22">
        <f ca="1">+(O22-G22)^2</f>
        <v>3.2051399671136648E-8</v>
      </c>
    </row>
    <row r="23" spans="1:21" x14ac:dyDescent="0.2">
      <c r="A23" s="32" t="s">
        <v>45</v>
      </c>
      <c r="B23" s="33" t="s">
        <v>46</v>
      </c>
      <c r="C23" s="32">
        <v>55648.925499999998</v>
      </c>
      <c r="D23" s="32">
        <v>2.9999999999999997E-4</v>
      </c>
      <c r="E23">
        <f t="shared" si="0"/>
        <v>2778.0047158426064</v>
      </c>
      <c r="F23">
        <f t="shared" si="1"/>
        <v>2778</v>
      </c>
      <c r="G23">
        <f>+C23-(C$7+F23*C$8)</f>
        <v>1.8759999147732742E-3</v>
      </c>
      <c r="K23">
        <f>+G23</f>
        <v>1.8759999147732742E-3</v>
      </c>
      <c r="O23">
        <f t="shared" ca="1" si="2"/>
        <v>2.2014983304524047E-3</v>
      </c>
      <c r="Q23" s="2">
        <f t="shared" si="3"/>
        <v>40630.425499999998</v>
      </c>
      <c r="S23">
        <f ca="1">+(O23-G23)^2</f>
        <v>1.05949218609624E-7</v>
      </c>
    </row>
    <row r="24" spans="1:21" x14ac:dyDescent="0.2">
      <c r="A24" s="34" t="s">
        <v>47</v>
      </c>
      <c r="B24" s="35" t="s">
        <v>46</v>
      </c>
      <c r="C24" s="34">
        <v>56010.928500000002</v>
      </c>
      <c r="D24" s="34">
        <v>6.9999999999999999E-4</v>
      </c>
      <c r="E24">
        <f t="shared" si="0"/>
        <v>3687.9989844345009</v>
      </c>
      <c r="F24">
        <f t="shared" si="1"/>
        <v>3688</v>
      </c>
      <c r="G24">
        <f>+C24-(C$7+F24*C$8)</f>
        <v>-4.0400007856078446E-4</v>
      </c>
      <c r="K24">
        <f>+G24</f>
        <v>-4.0400007856078446E-4</v>
      </c>
      <c r="O24">
        <f t="shared" ca="1" si="2"/>
        <v>-5.504694472359805E-4</v>
      </c>
      <c r="Q24" s="2">
        <f t="shared" si="3"/>
        <v>40992.428500000002</v>
      </c>
      <c r="S24">
        <f ca="1">+(O24-G24)^2</f>
        <v>2.1453275960110498E-8</v>
      </c>
    </row>
    <row r="25" spans="1:21" x14ac:dyDescent="0.2">
      <c r="A25" s="36" t="s">
        <v>48</v>
      </c>
      <c r="B25" s="37" t="s">
        <v>44</v>
      </c>
      <c r="C25" s="38">
        <v>58554.313999999998</v>
      </c>
      <c r="D25" s="38" t="s">
        <v>49</v>
      </c>
      <c r="E25">
        <f t="shared" si="0"/>
        <v>10081.499115150818</v>
      </c>
      <c r="F25">
        <f t="shared" si="1"/>
        <v>10081.5</v>
      </c>
      <c r="O25">
        <f t="shared" ca="1" si="2"/>
        <v>-1.9885311190808171E-2</v>
      </c>
      <c r="Q25" s="2">
        <f t="shared" si="3"/>
        <v>43535.813999999998</v>
      </c>
      <c r="S25">
        <f ca="1">+(O25-U25)^2</f>
        <v>3.8155024284282926E-4</v>
      </c>
      <c r="U25">
        <f>+C25-(C$7+F25*C$8)</f>
        <v>-3.52000082784798E-4</v>
      </c>
    </row>
    <row r="26" spans="1:21" x14ac:dyDescent="0.2">
      <c r="A26" s="39" t="s">
        <v>56</v>
      </c>
      <c r="B26" s="40" t="s">
        <v>46</v>
      </c>
      <c r="C26" s="41">
        <v>59000.053800000002</v>
      </c>
      <c r="D26" s="41" t="s">
        <v>49</v>
      </c>
      <c r="E26">
        <f t="shared" si="0"/>
        <v>11201.988899167236</v>
      </c>
      <c r="F26">
        <f t="shared" si="1"/>
        <v>11202</v>
      </c>
      <c r="O26">
        <f t="shared" ca="1" si="2"/>
        <v>-2.3273860525862937E-2</v>
      </c>
      <c r="Q26" s="2">
        <f t="shared" si="3"/>
        <v>43981.553800000002</v>
      </c>
      <c r="S26">
        <f ca="1">+(O26-U26)^2</f>
        <v>3.556189004659707E-4</v>
      </c>
      <c r="U26">
        <f>+C26-(C$7+F26*C$8)</f>
        <v>-4.4160000834381208E-3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5:D25" name="Range1"/>
    <protectedRange sqref="A26:D26" name="Range1_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2024-01-15T05:14:52Z</dcterms:modified>
</cp:coreProperties>
</file>