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F32883F-8906-4543-B57B-717684ABA2C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Q22" i="1"/>
  <c r="Q23" i="1"/>
  <c r="Q24" i="1"/>
  <c r="F11" i="1"/>
  <c r="E21" i="1"/>
  <c r="F21" i="1"/>
  <c r="G21" i="1"/>
  <c r="H21" i="1"/>
  <c r="G11" i="1"/>
  <c r="E14" i="1"/>
  <c r="C17" i="1"/>
  <c r="Q21" i="1"/>
  <c r="C12" i="1"/>
  <c r="C16" i="1" l="1"/>
  <c r="D18" i="1" s="1"/>
  <c r="E15" i="1"/>
  <c r="C11" i="1"/>
  <c r="O24" i="1" l="1"/>
  <c r="O21" i="1"/>
  <c r="O22" i="1"/>
  <c r="O23" i="1"/>
  <c r="C15" i="1"/>
  <c r="C18" i="1" l="1"/>
  <c r="E16" i="1"/>
  <c r="E17" i="1" s="1"/>
</calcChain>
</file>

<file path=xl/sharedStrings.xml><?xml version="1.0" encoding="utf-8"?>
<sst xmlns="http://schemas.openxmlformats.org/spreadsheetml/2006/main" count="59" uniqueCount="52">
  <si>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</si>
  <si>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</si>
  <si>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</si>
  <si>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</si>
  <si>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</si>
  <si>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</si>
  <si>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</si>
  <si>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</si>
  <si>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</si>
  <si>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</si>
  <si>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</si>
  <si>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</si>
  <si>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</si>
  <si>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</si>
  <si>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</si>
  <si>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</si>
  <si>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</si>
  <si>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</si>
  <si>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</si>
  <si>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</si>
  <si>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</si>
  <si>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</si>
  <si>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</si>
  <si>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</si>
  <si>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</si>
  <si>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</si>
  <si>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</si>
  <si>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</si>
  <si>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</si>
  <si>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</si>
  <si>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</si>
  <si>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</si>
  <si>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</si>
  <si>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</si>
  <si>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</si>
  <si>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</si>
  <si>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</si>
  <si>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</si>
  <si>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</si>
  <si>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VSX</t>
  </si>
  <si>
    <t>BAD</t>
  </si>
  <si>
    <t>not avail.</t>
  </si>
  <si>
    <t>G3039-0709</t>
  </si>
  <si>
    <t>EW</t>
  </si>
  <si>
    <t>3039-0709</t>
  </si>
  <si>
    <t>Boo</t>
  </si>
  <si>
    <t>IBVS 5992</t>
  </si>
  <si>
    <t>I</t>
  </si>
  <si>
    <t>IBVS 6029</t>
  </si>
  <si>
    <t>II</t>
  </si>
  <si>
    <t>CCD</t>
  </si>
  <si>
    <t>V0364 Boo / GSC 3039-0709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</si>
</sst>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1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9" fillId="0" borderId="0" xfId="0" applyFont="1" applyAlignment="1"/>
    <xf numFmtId="0" fontId="14" fillId="0" borderId="0" xfId="0" applyFont="1">
      <alignment vertical="top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V0364 Boo - O-C Diagr.</a:t>
            </a:r>
          </a:p>
        </c:rich>
      </c:tx>
      <c:layout>
        <c:manualLayout>
          <c:xMode val="edge"/>
          <c:yMode val="edge"/>
          <c:x val="0.34536340852130326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13156</c:v>
                </c:pt>
                <c:pt idx="2">
                  <c:v>14169.5</c:v>
                </c:pt>
                <c:pt idx="3">
                  <c:v>14390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D3-4AEB-AA08-C02FFBA6D05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13156</c:v>
                </c:pt>
                <c:pt idx="2">
                  <c:v>14169.5</c:v>
                </c:pt>
                <c:pt idx="3">
                  <c:v>14390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-2.5320000000647269E-2</c:v>
                </c:pt>
                <c:pt idx="2">
                  <c:v>-2.5639999999839347E-2</c:v>
                </c:pt>
                <c:pt idx="3">
                  <c:v>-2.8800000000046566E-2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D3-4AEB-AA08-C02FFBA6D05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13156</c:v>
                </c:pt>
                <c:pt idx="2">
                  <c:v>14169.5</c:v>
                </c:pt>
                <c:pt idx="3">
                  <c:v>14390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3D3-4AEB-AA08-C02FFBA6D05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13156</c:v>
                </c:pt>
                <c:pt idx="2">
                  <c:v>14169.5</c:v>
                </c:pt>
                <c:pt idx="3">
                  <c:v>14390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3D3-4AEB-AA08-C02FFBA6D05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13156</c:v>
                </c:pt>
                <c:pt idx="2">
                  <c:v>14169.5</c:v>
                </c:pt>
                <c:pt idx="3">
                  <c:v>14390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3D3-4AEB-AA08-C02FFBA6D05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13156</c:v>
                </c:pt>
                <c:pt idx="2">
                  <c:v>14169.5</c:v>
                </c:pt>
                <c:pt idx="3">
                  <c:v>14390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3D3-4AEB-AA08-C02FFBA6D05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13156</c:v>
                </c:pt>
                <c:pt idx="2">
                  <c:v>14169.5</c:v>
                </c:pt>
                <c:pt idx="3">
                  <c:v>14390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3D3-4AEB-AA08-C02FFBA6D05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13156</c:v>
                </c:pt>
                <c:pt idx="2">
                  <c:v>14169.5</c:v>
                </c:pt>
                <c:pt idx="3">
                  <c:v>14390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8.2683455481721846E-6</c:v>
                </c:pt>
                <c:pt idx="1">
                  <c:v>-2.5156422798586299E-2</c:v>
                </c:pt>
                <c:pt idx="2">
                  <c:v>-2.7095037459165524E-2</c:v>
                </c:pt>
                <c:pt idx="3">
                  <c:v>-2.7516808088329528E-2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3D3-4AEB-AA08-C02FFBA6D05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13156</c:v>
                </c:pt>
                <c:pt idx="2">
                  <c:v>14169.5</c:v>
                </c:pt>
                <c:pt idx="3">
                  <c:v>14390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3D3-4AEB-AA08-C02FFBA6D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661976"/>
        <c:axId val="1"/>
      </c:scatterChart>
      <c:valAx>
        <c:axId val="676661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661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C9D6D60-C2F5-AEC5-05DD-57E4E9322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6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5" t="s">
        <v>51</v>
      </c>
    </row>
    <row r="2" spans="1:7" x14ac:dyDescent="0.2">
      <c r="A2" t="s">
        <v>23</v>
      </c>
      <c r="B2" t="s">
        <v>43</v>
      </c>
      <c r="D2" s="2" t="s">
        <v>45</v>
      </c>
      <c r="E2" s="30" t="s">
        <v>42</v>
      </c>
    </row>
    <row r="3" spans="1:7" ht="13.5" thickBot="1" x14ac:dyDescent="0.25">
      <c r="E3" t="s">
        <v>44</v>
      </c>
    </row>
    <row r="4" spans="1:7" ht="14.25" thickTop="1" thickBot="1" x14ac:dyDescent="0.25">
      <c r="A4" s="4" t="s">
        <v>0</v>
      </c>
      <c r="C4" s="7" t="s">
        <v>41</v>
      </c>
      <c r="D4" s="8" t="s">
        <v>41</v>
      </c>
    </row>
    <row r="6" spans="1:7" x14ac:dyDescent="0.2">
      <c r="A6" s="4" t="s">
        <v>1</v>
      </c>
    </row>
    <row r="7" spans="1:7" x14ac:dyDescent="0.2">
      <c r="A7" t="s">
        <v>2</v>
      </c>
      <c r="C7">
        <v>51400.661</v>
      </c>
      <c r="D7" s="29" t="s">
        <v>39</v>
      </c>
    </row>
    <row r="8" spans="1:7" x14ac:dyDescent="0.2">
      <c r="A8" t="s">
        <v>3</v>
      </c>
      <c r="C8">
        <v>0.32572000000000001</v>
      </c>
      <c r="D8" s="29" t="s">
        <v>39</v>
      </c>
    </row>
    <row r="9" spans="1:7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7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7" x14ac:dyDescent="0.2">
      <c r="A11" s="11" t="s">
        <v>15</v>
      </c>
      <c r="B11" s="11"/>
      <c r="C11" s="23">
        <f ca="1">INTERCEPT(INDIRECT($G$11):G992,INDIRECT($F$11):F992)</f>
        <v>8.2683455481721846E-6</v>
      </c>
      <c r="D11" s="2"/>
      <c r="E11" s="11"/>
      <c r="F11" s="24" t="str">
        <f>"F"&amp;E19</f>
        <v>F21</v>
      </c>
      <c r="G11" s="25" t="str">
        <f>"G"&amp;E19</f>
        <v>G21</v>
      </c>
    </row>
    <row r="12" spans="1:7" x14ac:dyDescent="0.2">
      <c r="A12" s="11" t="s">
        <v>16</v>
      </c>
      <c r="B12" s="11"/>
      <c r="C12" s="23">
        <f ca="1">SLOPE(INDIRECT($G$11):G992,INDIRECT($F$11):F992)</f>
        <v>-1.9127919689977555E-6</v>
      </c>
      <c r="D12" s="2"/>
      <c r="E12" s="11"/>
    </row>
    <row r="13" spans="1:7" x14ac:dyDescent="0.2">
      <c r="A13" s="11" t="s">
        <v>18</v>
      </c>
      <c r="B13" s="11"/>
      <c r="C13" s="2" t="s">
        <v>13</v>
      </c>
      <c r="D13" s="15" t="s">
        <v>36</v>
      </c>
      <c r="E13" s="12">
        <v>1</v>
      </c>
    </row>
    <row r="14" spans="1:7" x14ac:dyDescent="0.2">
      <c r="A14" s="11"/>
      <c r="B14" s="11"/>
      <c r="C14" s="11"/>
      <c r="D14" s="15" t="s">
        <v>32</v>
      </c>
      <c r="E14" s="16">
        <f ca="1">NOW()+15018.5+$C$9/24</f>
        <v>60324.763560763888</v>
      </c>
    </row>
    <row r="15" spans="1:7" x14ac:dyDescent="0.2">
      <c r="A15" s="13" t="s">
        <v>17</v>
      </c>
      <c r="B15" s="11"/>
      <c r="C15" s="14">
        <f ca="1">(C7+C11)+(C8+C12)*INT(MAX(F21:F3533))</f>
        <v>56087.744283191911</v>
      </c>
      <c r="D15" s="15" t="s">
        <v>37</v>
      </c>
      <c r="E15" s="16">
        <f ca="1">ROUND(2*(E14-$C$7)/$C$8,0)/2+E13</f>
        <v>27399</v>
      </c>
    </row>
    <row r="16" spans="1:7" x14ac:dyDescent="0.2">
      <c r="A16" s="17" t="s">
        <v>4</v>
      </c>
      <c r="B16" s="11"/>
      <c r="C16" s="18">
        <f ca="1">+C8+C12</f>
        <v>0.32571808720803103</v>
      </c>
      <c r="D16" s="15" t="s">
        <v>38</v>
      </c>
      <c r="E16" s="25">
        <f ca="1">ROUND(2*(E14-$C$15)/$C$16,0)/2+E13</f>
        <v>13009</v>
      </c>
    </row>
    <row r="17" spans="1:18" ht="13.5" thickBot="1" x14ac:dyDescent="0.25">
      <c r="A17" s="15" t="s">
        <v>29</v>
      </c>
      <c r="B17" s="11"/>
      <c r="C17" s="11">
        <f>COUNT(C21:C2191)</f>
        <v>4</v>
      </c>
      <c r="D17" s="15" t="s">
        <v>33</v>
      </c>
      <c r="E17" s="19">
        <f ca="1">+$C$15+$C$16*E16-15018.5-$C$9/24</f>
        <v>45306.906713014519</v>
      </c>
    </row>
    <row r="18" spans="1:18" ht="14.25" thickTop="1" thickBot="1" x14ac:dyDescent="0.25">
      <c r="A18" s="17" t="s">
        <v>5</v>
      </c>
      <c r="B18" s="11"/>
      <c r="C18" s="20">
        <f ca="1">+C15</f>
        <v>56087.744283191911</v>
      </c>
      <c r="D18" s="21">
        <f ca="1">+C16</f>
        <v>0.32571808720803103</v>
      </c>
      <c r="E18" s="22" t="s">
        <v>34</v>
      </c>
    </row>
    <row r="19" spans="1:18" ht="13.5" thickTop="1" x14ac:dyDescent="0.2">
      <c r="A19" s="26" t="s">
        <v>35</v>
      </c>
      <c r="E19" s="27">
        <v>21</v>
      </c>
    </row>
    <row r="20" spans="1:18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39</v>
      </c>
      <c r="I20" s="6" t="s">
        <v>28</v>
      </c>
      <c r="J20" s="6" t="s">
        <v>50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8" t="s">
        <v>40</v>
      </c>
    </row>
    <row r="21" spans="1:18" x14ac:dyDescent="0.2">
      <c r="A21" t="s">
        <v>39</v>
      </c>
      <c r="C21" s="9">
        <v>51400.661</v>
      </c>
      <c r="D21" s="9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8.2683455481721846E-6</v>
      </c>
      <c r="Q21" s="1">
        <f>+C21-15018.5</f>
        <v>36382.161</v>
      </c>
    </row>
    <row r="22" spans="1:18" x14ac:dyDescent="0.2">
      <c r="A22" s="31" t="s">
        <v>46</v>
      </c>
      <c r="B22" s="32" t="s">
        <v>47</v>
      </c>
      <c r="C22" s="31">
        <v>55685.807999999997</v>
      </c>
      <c r="D22" s="31">
        <v>8.0000000000000004E-4</v>
      </c>
      <c r="E22">
        <f>+(C22-C$7)/C$8</f>
        <v>13155.922264521667</v>
      </c>
      <c r="F22">
        <f>ROUND(2*E22,0)/2</f>
        <v>13156</v>
      </c>
      <c r="G22">
        <f>+C22-(C$7+F22*C$8)</f>
        <v>-2.5320000000647269E-2</v>
      </c>
      <c r="I22">
        <f>+G22</f>
        <v>-2.5320000000647269E-2</v>
      </c>
      <c r="O22">
        <f ca="1">+C$11+C$12*$F22</f>
        <v>-2.5156422798586299E-2</v>
      </c>
      <c r="Q22" s="1">
        <f>+C22-15018.5</f>
        <v>40667.307999999997</v>
      </c>
    </row>
    <row r="23" spans="1:18" x14ac:dyDescent="0.2">
      <c r="A23" s="33" t="s">
        <v>48</v>
      </c>
      <c r="B23" s="34" t="s">
        <v>49</v>
      </c>
      <c r="C23" s="33">
        <v>56015.924899999998</v>
      </c>
      <c r="D23" s="33">
        <v>4.0000000000000002E-4</v>
      </c>
      <c r="E23">
        <f>+(C23-C$7)/C$8</f>
        <v>14169.421282082763</v>
      </c>
      <c r="F23">
        <f>ROUND(2*E23,0)/2</f>
        <v>14169.5</v>
      </c>
      <c r="G23">
        <f>+C23-(C$7+F23*C$8)</f>
        <v>-2.5639999999839347E-2</v>
      </c>
      <c r="I23">
        <f>+G23</f>
        <v>-2.5639999999839347E-2</v>
      </c>
      <c r="O23">
        <f ca="1">+C$11+C$12*$F23</f>
        <v>-2.7095037459165524E-2</v>
      </c>
      <c r="Q23" s="1">
        <f>+C23-15018.5</f>
        <v>40997.424899999998</v>
      </c>
    </row>
    <row r="24" spans="1:18" x14ac:dyDescent="0.2">
      <c r="A24" s="33" t="s">
        <v>48</v>
      </c>
      <c r="B24" s="34" t="s">
        <v>47</v>
      </c>
      <c r="C24" s="33">
        <v>56087.743000000002</v>
      </c>
      <c r="D24" s="33">
        <v>8.0000000000000004E-4</v>
      </c>
      <c r="E24">
        <f>+(C24-C$7)/C$8</f>
        <v>14389.911580498594</v>
      </c>
      <c r="F24">
        <f>ROUND(2*E24,0)/2</f>
        <v>14390</v>
      </c>
      <c r="G24">
        <f>+C24-(C$7+F24*C$8)</f>
        <v>-2.8800000000046566E-2</v>
      </c>
      <c r="I24">
        <f>+G24</f>
        <v>-2.8800000000046566E-2</v>
      </c>
      <c r="O24">
        <f ca="1">+C$11+C$12*$F24</f>
        <v>-2.7516808088329528E-2</v>
      </c>
      <c r="Q24" s="1">
        <f>+C24-15018.5</f>
        <v>41069.243000000002</v>
      </c>
    </row>
    <row r="25" spans="1:18" x14ac:dyDescent="0.2">
      <c r="C25" s="9"/>
      <c r="D25" s="9"/>
      <c r="Q25" s="1"/>
    </row>
    <row r="26" spans="1:18" x14ac:dyDescent="0.2">
      <c r="C26" s="9"/>
      <c r="D26" s="9"/>
      <c r="Q26" s="1"/>
    </row>
    <row r="27" spans="1:18" x14ac:dyDescent="0.2">
      <c r="C27" s="9"/>
      <c r="D27" s="9"/>
      <c r="Q27" s="1"/>
    </row>
    <row r="28" spans="1:18" x14ac:dyDescent="0.2">
      <c r="C28" s="9"/>
      <c r="D28" s="9"/>
      <c r="Q28" s="1"/>
    </row>
    <row r="29" spans="1:18" x14ac:dyDescent="0.2">
      <c r="C29" s="9"/>
      <c r="D29" s="9"/>
      <c r="Q29" s="1"/>
    </row>
    <row r="30" spans="1:18" x14ac:dyDescent="0.2">
      <c r="C30" s="9"/>
      <c r="D30" s="9"/>
      <c r="Q30" s="1"/>
    </row>
    <row r="31" spans="1:18" x14ac:dyDescent="0.2">
      <c r="C31" s="9"/>
      <c r="D31" s="9"/>
      <c r="Q31" s="1"/>
    </row>
    <row r="32" spans="1:18" x14ac:dyDescent="0.2">
      <c r="C32" s="9"/>
      <c r="D32" s="9"/>
      <c r="Q32" s="1"/>
    </row>
    <row r="33" spans="3:17" x14ac:dyDescent="0.2">
      <c r="C33" s="9"/>
      <c r="D33" s="9"/>
      <c r="Q33" s="1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2024-01-15T05:19:31Z</dcterms:modified>
</cp:coreProperties>
</file>