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0614865-AE48-4C72-BA80-E8DE25DC85E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C8" i="1"/>
  <c r="E21" i="1"/>
  <c r="F21" i="1"/>
  <c r="G21" i="1"/>
  <c r="H21" i="1"/>
  <c r="G11" i="1"/>
  <c r="F11" i="1"/>
  <c r="Q21" i="1"/>
  <c r="E15" i="1"/>
  <c r="C17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<sst xmlns="http://schemas.openxmlformats.org/spreadsheetml/2006/main" count="47" uniqueCount="45">
  <si>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</si>
  <si>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</si>
  <si>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</si>
  <si>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</si>
  <si>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</si>
  <si>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</si>
  <si>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</si>
  <si>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</si>
  <si>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</si>
  <si>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</si>
  <si>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</si>
  <si>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</si>
  <si>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</si>
  <si>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</si>
  <si>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</si>
  <si>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</si>
  <si>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</si>
  <si>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</si>
  <si>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</si>
  <si>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</si>
  <si>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</si>
  <si>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</si>
  <si>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</si>
  <si>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</si>
  <si>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</si>
  <si>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</si>
  <si>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</si>
  <si>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</si>
  <si>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</si>
  <si>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</si>
  <si>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</si>
  <si>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</si>
  <si>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</si>
  <si>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</si>
  <si>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</si>
  <si>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</si>
  <si>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</si>
  <si>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</si>
  <si>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LV CMa / GSC 5389-0677</t>
  </si>
  <si>
    <t>EB</t>
  </si>
  <si>
    <t>CMa_LV.xls</t>
  </si>
  <si>
    <t>IBVS 5843</t>
  </si>
  <si>
    <t>I</t>
  </si>
  <si>
    <t>GRAV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</si>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</sst>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14" fontId="5" fillId="0" borderId="0" xfId="0" applyNumberFormat="1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11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LV CMa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353383458646622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1.6000000000000001E-3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47-442B-BF79-5B0F7442567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47-442B-BF79-5B0F7442567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47-442B-BF79-5B0F7442567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47-442B-BF79-5B0F7442567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E47-442B-BF79-5B0F7442567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E47-442B-BF79-5B0F7442567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E47-442B-BF79-5B0F7442567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E47-442B-BF79-5B0F74425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816488"/>
        <c:axId val="1"/>
      </c:scatterChart>
      <c:valAx>
        <c:axId val="677816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834586466165413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816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16</xdr:col>
      <xdr:colOff>133350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7C50F32-2D74-D7E3-7CDF-7F17857E16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38</v>
      </c>
      <c r="F1">
        <v>54120.684999999998</v>
      </c>
      <c r="G1">
        <v>1.1834899999999999</v>
      </c>
      <c r="H1" t="s">
        <v>39</v>
      </c>
      <c r="I1" t="s">
        <v>40</v>
      </c>
    </row>
    <row r="2" spans="1:9" x14ac:dyDescent="0.2">
      <c r="A2" t="s">
        <v>23</v>
      </c>
      <c r="B2" t="s">
        <v>39</v>
      </c>
      <c r="C2" s="3"/>
      <c r="D2" s="3"/>
      <c r="E2" t="s">
        <v>40</v>
      </c>
    </row>
    <row r="3" spans="1:9" ht="13.5" thickBot="1" x14ac:dyDescent="0.25"/>
    <row r="4" spans="1:9" ht="14.25" thickTop="1" thickBot="1" x14ac:dyDescent="0.25">
      <c r="A4" s="5" t="s">
        <v>0</v>
      </c>
      <c r="C4" s="8">
        <v>54120.684999999998</v>
      </c>
      <c r="D4" s="9">
        <v>1.1834899999999999</v>
      </c>
    </row>
    <row r="6" spans="1:9" x14ac:dyDescent="0.2">
      <c r="A6" s="5" t="s">
        <v>1</v>
      </c>
    </row>
    <row r="7" spans="1:9" x14ac:dyDescent="0.2">
      <c r="A7" t="s">
        <v>2</v>
      </c>
      <c r="C7">
        <f>+C4</f>
        <v>54120.684999999998</v>
      </c>
    </row>
    <row r="8" spans="1:9" x14ac:dyDescent="0.2">
      <c r="A8" t="s">
        <v>3</v>
      </c>
      <c r="C8">
        <f>+D4</f>
        <v>1.1834899999999999</v>
      </c>
      <c r="D8" s="34" t="s">
        <v>43</v>
      </c>
    </row>
    <row r="9" spans="1:9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9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9" x14ac:dyDescent="0.2">
      <c r="A11" s="12" t="s">
        <v>15</v>
      </c>
      <c r="B11" s="12"/>
      <c r="C11" s="24" t="e">
        <f ca="1">INTERCEPT(INDIRECT($G$11):G991,INDIRECT($F$11):F991)</f>
        <v>#DIV/0!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9" x14ac:dyDescent="0.2">
      <c r="A12" s="12" t="s">
        <v>16</v>
      </c>
      <c r="B12" s="12"/>
      <c r="C12" s="24" t="e">
        <f ca="1">SLOPE(INDIRECT($G$11):G991,INDIRECT($F$11):F991)</f>
        <v>#DIV/0!</v>
      </c>
      <c r="D12" s="3"/>
      <c r="E12" s="12"/>
    </row>
    <row r="13" spans="1:9" x14ac:dyDescent="0.2">
      <c r="A13" s="12" t="s">
        <v>18</v>
      </c>
      <c r="B13" s="12"/>
      <c r="C13" s="3" t="s">
        <v>13</v>
      </c>
      <c r="D13" s="3"/>
      <c r="E13" s="12"/>
    </row>
    <row r="14" spans="1:9" x14ac:dyDescent="0.2">
      <c r="A14" s="12"/>
      <c r="B14" s="12"/>
      <c r="C14" s="12"/>
      <c r="D14" s="12"/>
      <c r="E14" s="12"/>
    </row>
    <row r="15" spans="1:9" x14ac:dyDescent="0.2">
      <c r="A15" s="14" t="s">
        <v>17</v>
      </c>
      <c r="B15" s="12"/>
      <c r="C15" s="15" t="e">
        <f ca="1">(C7+C11)+(C8+C12)*INT(MAX(F21:F3532))</f>
        <v>#DIV/0!</v>
      </c>
      <c r="D15" s="16" t="s">
        <v>32</v>
      </c>
      <c r="E15" s="17">
        <f ca="1">TODAY()+15018.5-B9/24</f>
        <v>60335.5</v>
      </c>
    </row>
    <row r="16" spans="1:9" x14ac:dyDescent="0.2">
      <c r="A16" s="18" t="s">
        <v>4</v>
      </c>
      <c r="B16" s="12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7" ht="13.5" thickBot="1" x14ac:dyDescent="0.25">
      <c r="A17" s="16" t="s">
        <v>29</v>
      </c>
      <c r="B17" s="12"/>
      <c r="C17" s="12">
        <f>COUNT(C21:C2190)</f>
        <v>1</v>
      </c>
      <c r="D17" s="16" t="s">
        <v>34</v>
      </c>
      <c r="E17" s="20" t="e">
        <f ca="1">+C15+C16*E16-15018.5-C9/24</f>
        <v>#DIV/0!</v>
      </c>
    </row>
    <row r="18" spans="1:17" ht="14.25" thickTop="1" thickBot="1" x14ac:dyDescent="0.25">
      <c r="A18" s="18" t="s">
        <v>5</v>
      </c>
      <c r="B18" s="12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28</v>
      </c>
      <c r="J20" s="7" t="s">
        <v>44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7" s="30" customFormat="1" x14ac:dyDescent="0.2">
      <c r="A21" s="32" t="s">
        <v>41</v>
      </c>
      <c r="B21" s="29" t="s">
        <v>42</v>
      </c>
      <c r="C21" s="33">
        <v>54120.684999999998</v>
      </c>
      <c r="D21" s="33">
        <v>1.6000000000000001E-3</v>
      </c>
      <c r="E21" s="30">
        <f>+(C21-C$7)/C$8</f>
        <v>0</v>
      </c>
      <c r="F21" s="30">
        <f>ROUND(2*E21,0)/2</f>
        <v>0</v>
      </c>
      <c r="G21" s="30">
        <f>+C21-(C$7+F21*C$8)</f>
        <v>0</v>
      </c>
      <c r="H21" s="30">
        <f>+G21</f>
        <v>0</v>
      </c>
      <c r="O21" s="30" t="e">
        <f ca="1">+C$11+C$12*$F21</f>
        <v>#DIV/0!</v>
      </c>
      <c r="Q21" s="31">
        <f>+C21-15018.5</f>
        <v>39102.184999999998</v>
      </c>
    </row>
    <row r="22" spans="1:17" x14ac:dyDescent="0.2">
      <c r="C22" s="10"/>
      <c r="D22" s="10"/>
      <c r="Q22" s="2"/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2024-01-26T04:09:40Z</dcterms:modified>
</cp:coreProperties>
</file>