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9D39A39-5FC4-4D43-9924-B9D84B769D3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ctive 1" sheetId="2" r:id="rId1"/>
    <sheet name="Active 2" sheetId="5" r:id="rId2"/>
    <sheet name="BAV" sheetId="4" r:id="rId3"/>
    <sheet name="B" sheetId="3" r:id="rId4"/>
  </sheets>
  <calcPr calcId="181029"/>
</workbook>
</file>

<file path=xl/calcChain.xml><?xml version="1.0" encoding="utf-8"?>
<calcChain xmlns="http://schemas.openxmlformats.org/spreadsheetml/2006/main">
  <c r="Q92" i="5" l="1"/>
  <c r="E92" i="5"/>
  <c r="F92" i="5" s="1"/>
  <c r="G92" i="5" s="1"/>
  <c r="K92" i="5" s="1"/>
  <c r="Q91" i="5"/>
  <c r="E91" i="5"/>
  <c r="F91" i="5" s="1"/>
  <c r="G91" i="5" s="1"/>
  <c r="K91" i="5" s="1"/>
  <c r="Q90" i="5"/>
  <c r="E90" i="5"/>
  <c r="F90" i="5" s="1"/>
  <c r="G90" i="5" s="1"/>
  <c r="K90" i="5" s="1"/>
  <c r="Q89" i="5"/>
  <c r="E89" i="5"/>
  <c r="F89" i="5" s="1"/>
  <c r="G89" i="5" s="1"/>
  <c r="K89" i="5" s="1"/>
  <c r="Q88" i="5"/>
  <c r="E88" i="5"/>
  <c r="F88" i="5" s="1"/>
  <c r="G88" i="5" s="1"/>
  <c r="K88" i="5" s="1"/>
  <c r="Q87" i="5"/>
  <c r="E87" i="5"/>
  <c r="F87" i="5" s="1"/>
  <c r="G87" i="5" s="1"/>
  <c r="K87" i="5" s="1"/>
  <c r="Q86" i="5"/>
  <c r="F86" i="5"/>
  <c r="G86" i="5" s="1"/>
  <c r="K86" i="5" s="1"/>
  <c r="E86" i="5"/>
  <c r="Q85" i="5"/>
  <c r="E85" i="5"/>
  <c r="F85" i="5" s="1"/>
  <c r="G85" i="5" s="1"/>
  <c r="K85" i="5" s="1"/>
  <c r="Q84" i="5"/>
  <c r="E84" i="5"/>
  <c r="F84" i="5" s="1"/>
  <c r="G84" i="5" s="1"/>
  <c r="K84" i="5" s="1"/>
  <c r="Q83" i="5"/>
  <c r="E83" i="5"/>
  <c r="F83" i="5" s="1"/>
  <c r="G83" i="5" s="1"/>
  <c r="K83" i="5" s="1"/>
  <c r="Q82" i="5"/>
  <c r="F82" i="5"/>
  <c r="G82" i="5" s="1"/>
  <c r="K82" i="5" s="1"/>
  <c r="E82" i="5"/>
  <c r="Q81" i="5"/>
  <c r="E81" i="5"/>
  <c r="F81" i="5" s="1"/>
  <c r="G81" i="5" s="1"/>
  <c r="K81" i="5" s="1"/>
  <c r="Q80" i="5"/>
  <c r="E80" i="5"/>
  <c r="F80" i="5" s="1"/>
  <c r="G80" i="5" s="1"/>
  <c r="K80" i="5" s="1"/>
  <c r="Q79" i="5"/>
  <c r="E79" i="5"/>
  <c r="F79" i="5" s="1"/>
  <c r="G79" i="5" s="1"/>
  <c r="K79" i="5" s="1"/>
  <c r="Q78" i="5"/>
  <c r="F78" i="5"/>
  <c r="G78" i="5" s="1"/>
  <c r="K78" i="5" s="1"/>
  <c r="E78" i="5"/>
  <c r="Q77" i="5"/>
  <c r="F77" i="5"/>
  <c r="G77" i="5" s="1"/>
  <c r="K77" i="5" s="1"/>
  <c r="E77" i="5"/>
  <c r="Q76" i="5"/>
  <c r="E76" i="5"/>
  <c r="F76" i="5" s="1"/>
  <c r="G76" i="5" s="1"/>
  <c r="K76" i="5" s="1"/>
  <c r="Q75" i="5"/>
  <c r="E75" i="5"/>
  <c r="F75" i="5" s="1"/>
  <c r="G75" i="5" s="1"/>
  <c r="K75" i="5" s="1"/>
  <c r="Q74" i="5"/>
  <c r="E74" i="5"/>
  <c r="F74" i="5" s="1"/>
  <c r="G74" i="5" s="1"/>
  <c r="K74" i="5" s="1"/>
  <c r="Q73" i="5"/>
  <c r="E73" i="5"/>
  <c r="F73" i="5" s="1"/>
  <c r="U73" i="5" s="1"/>
  <c r="Q72" i="5"/>
  <c r="E72" i="5"/>
  <c r="F72" i="5" s="1"/>
  <c r="G72" i="5" s="1"/>
  <c r="K72" i="5" s="1"/>
  <c r="Q71" i="5"/>
  <c r="E71" i="5"/>
  <c r="F71" i="5" s="1"/>
  <c r="G71" i="5" s="1"/>
  <c r="K71" i="5" s="1"/>
  <c r="Q70" i="5"/>
  <c r="E70" i="5"/>
  <c r="F70" i="5" s="1"/>
  <c r="G70" i="5" s="1"/>
  <c r="K70" i="5" s="1"/>
  <c r="Q69" i="5"/>
  <c r="E69" i="5"/>
  <c r="F69" i="5" s="1"/>
  <c r="G69" i="5" s="1"/>
  <c r="K69" i="5" s="1"/>
  <c r="Q68" i="5"/>
  <c r="F68" i="5"/>
  <c r="G68" i="5" s="1"/>
  <c r="K68" i="5" s="1"/>
  <c r="E68" i="5"/>
  <c r="Q67" i="5"/>
  <c r="E67" i="5"/>
  <c r="F67" i="5" s="1"/>
  <c r="G67" i="5" s="1"/>
  <c r="K67" i="5" s="1"/>
  <c r="Q66" i="5"/>
  <c r="E66" i="5"/>
  <c r="F66" i="5" s="1"/>
  <c r="G66" i="5" s="1"/>
  <c r="K66" i="5" s="1"/>
  <c r="Q65" i="5"/>
  <c r="E65" i="5"/>
  <c r="F65" i="5" s="1"/>
  <c r="G65" i="5" s="1"/>
  <c r="K65" i="5" s="1"/>
  <c r="Q64" i="5"/>
  <c r="E64" i="5"/>
  <c r="F64" i="5" s="1"/>
  <c r="G64" i="5" s="1"/>
  <c r="K64" i="5" s="1"/>
  <c r="Q63" i="5"/>
  <c r="E63" i="5"/>
  <c r="F63" i="5" s="1"/>
  <c r="G63" i="5" s="1"/>
  <c r="K63" i="5" s="1"/>
  <c r="Q62" i="5"/>
  <c r="E62" i="5"/>
  <c r="F62" i="5" s="1"/>
  <c r="G62" i="5" s="1"/>
  <c r="K62" i="5" s="1"/>
  <c r="Q61" i="5"/>
  <c r="E61" i="5"/>
  <c r="F61" i="5" s="1"/>
  <c r="G61" i="5" s="1"/>
  <c r="I61" i="5" s="1"/>
  <c r="Q60" i="5"/>
  <c r="E60" i="5"/>
  <c r="F60" i="5" s="1"/>
  <c r="G60" i="5" s="1"/>
  <c r="K60" i="5" s="1"/>
  <c r="Q59" i="5"/>
  <c r="E59" i="5"/>
  <c r="F59" i="5" s="1"/>
  <c r="G59" i="5" s="1"/>
  <c r="K59" i="5" s="1"/>
  <c r="Q58" i="5"/>
  <c r="E58" i="5"/>
  <c r="F58" i="5" s="1"/>
  <c r="G58" i="5" s="1"/>
  <c r="K58" i="5" s="1"/>
  <c r="Q57" i="5"/>
  <c r="E57" i="5"/>
  <c r="F57" i="5" s="1"/>
  <c r="G57" i="5" s="1"/>
  <c r="K57" i="5" s="1"/>
  <c r="Q56" i="5"/>
  <c r="F56" i="5"/>
  <c r="G56" i="5" s="1"/>
  <c r="K56" i="5" s="1"/>
  <c r="E56" i="5"/>
  <c r="Q55" i="5"/>
  <c r="E55" i="5"/>
  <c r="F55" i="5" s="1"/>
  <c r="G55" i="5" s="1"/>
  <c r="K55" i="5" s="1"/>
  <c r="Q54" i="5"/>
  <c r="E54" i="5"/>
  <c r="F54" i="5" s="1"/>
  <c r="G54" i="5" s="1"/>
  <c r="K54" i="5" s="1"/>
  <c r="Q53" i="5"/>
  <c r="E53" i="5"/>
  <c r="F53" i="5" s="1"/>
  <c r="G53" i="5" s="1"/>
  <c r="K53" i="5" s="1"/>
  <c r="Q52" i="5"/>
  <c r="F52" i="5"/>
  <c r="G52" i="5" s="1"/>
  <c r="K52" i="5" s="1"/>
  <c r="E52" i="5"/>
  <c r="Q51" i="5"/>
  <c r="E51" i="5"/>
  <c r="F51" i="5" s="1"/>
  <c r="G51" i="5" s="1"/>
  <c r="K51" i="5" s="1"/>
  <c r="Q50" i="5"/>
  <c r="E50" i="5"/>
  <c r="F50" i="5" s="1"/>
  <c r="G50" i="5" s="1"/>
  <c r="K50" i="5" s="1"/>
  <c r="Q49" i="5"/>
  <c r="E49" i="5"/>
  <c r="F49" i="5" s="1"/>
  <c r="G49" i="5" s="1"/>
  <c r="K49" i="5" s="1"/>
  <c r="Q48" i="5"/>
  <c r="E48" i="5"/>
  <c r="F48" i="5" s="1"/>
  <c r="G48" i="5" s="1"/>
  <c r="K48" i="5" s="1"/>
  <c r="Q47" i="5"/>
  <c r="E47" i="5"/>
  <c r="F47" i="5" s="1"/>
  <c r="G47" i="5" s="1"/>
  <c r="K47" i="5" s="1"/>
  <c r="Q46" i="5"/>
  <c r="E46" i="5"/>
  <c r="F46" i="5" s="1"/>
  <c r="G46" i="5" s="1"/>
  <c r="K46" i="5" s="1"/>
  <c r="Q45" i="5"/>
  <c r="E45" i="5"/>
  <c r="F45" i="5" s="1"/>
  <c r="G45" i="5" s="1"/>
  <c r="I45" i="5" s="1"/>
  <c r="Q44" i="5"/>
  <c r="F44" i="5"/>
  <c r="G44" i="5" s="1"/>
  <c r="K44" i="5" s="1"/>
  <c r="E44" i="5"/>
  <c r="Q43" i="5"/>
  <c r="E43" i="5"/>
  <c r="F43" i="5" s="1"/>
  <c r="G43" i="5" s="1"/>
  <c r="I43" i="5" s="1"/>
  <c r="Q42" i="5"/>
  <c r="E42" i="5"/>
  <c r="F42" i="5" s="1"/>
  <c r="G42" i="5" s="1"/>
  <c r="I42" i="5" s="1"/>
  <c r="Q41" i="5"/>
  <c r="F41" i="5"/>
  <c r="G41" i="5" s="1"/>
  <c r="K41" i="5" s="1"/>
  <c r="E41" i="5"/>
  <c r="Q40" i="5"/>
  <c r="E40" i="5"/>
  <c r="F40" i="5" s="1"/>
  <c r="G40" i="5" s="1"/>
  <c r="K40" i="5" s="1"/>
  <c r="Q39" i="5"/>
  <c r="F39" i="5"/>
  <c r="G39" i="5" s="1"/>
  <c r="I39" i="5" s="1"/>
  <c r="E39" i="5"/>
  <c r="Q38" i="5"/>
  <c r="F38" i="5"/>
  <c r="G38" i="5" s="1"/>
  <c r="K38" i="5" s="1"/>
  <c r="E38" i="5"/>
  <c r="Q37" i="5"/>
  <c r="E37" i="5"/>
  <c r="F37" i="5" s="1"/>
  <c r="G37" i="5" s="1"/>
  <c r="I37" i="5" s="1"/>
  <c r="Q36" i="5"/>
  <c r="E36" i="5"/>
  <c r="F36" i="5" s="1"/>
  <c r="G36" i="5" s="1"/>
  <c r="I36" i="5" s="1"/>
  <c r="Q35" i="5"/>
  <c r="E35" i="5"/>
  <c r="F35" i="5" s="1"/>
  <c r="G35" i="5" s="1"/>
  <c r="I35" i="5" s="1"/>
  <c r="Q34" i="5"/>
  <c r="E34" i="5"/>
  <c r="F34" i="5" s="1"/>
  <c r="G34" i="5" s="1"/>
  <c r="I34" i="5" s="1"/>
  <c r="Q33" i="5"/>
  <c r="F33" i="5"/>
  <c r="G33" i="5" s="1"/>
  <c r="I33" i="5" s="1"/>
  <c r="E33" i="5"/>
  <c r="Q32" i="5"/>
  <c r="E32" i="5"/>
  <c r="F32" i="5" s="1"/>
  <c r="G32" i="5" s="1"/>
  <c r="I32" i="5" s="1"/>
  <c r="Q31" i="5"/>
  <c r="F31" i="5"/>
  <c r="G31" i="5" s="1"/>
  <c r="I31" i="5" s="1"/>
  <c r="E31" i="5"/>
  <c r="Q30" i="5"/>
  <c r="F30" i="5"/>
  <c r="G30" i="5" s="1"/>
  <c r="I30" i="5" s="1"/>
  <c r="E30" i="5"/>
  <c r="Q29" i="5"/>
  <c r="F29" i="5"/>
  <c r="G29" i="5" s="1"/>
  <c r="I29" i="5" s="1"/>
  <c r="E29" i="5"/>
  <c r="Q28" i="5"/>
  <c r="E28" i="5"/>
  <c r="F28" i="5" s="1"/>
  <c r="G28" i="5" s="1"/>
  <c r="I28" i="5" s="1"/>
  <c r="Q27" i="5"/>
  <c r="E27" i="5"/>
  <c r="F27" i="5" s="1"/>
  <c r="G27" i="5" s="1"/>
  <c r="I27" i="5" s="1"/>
  <c r="Q26" i="5"/>
  <c r="E26" i="5"/>
  <c r="F26" i="5" s="1"/>
  <c r="G26" i="5" s="1"/>
  <c r="I26" i="5" s="1"/>
  <c r="Q25" i="5"/>
  <c r="F25" i="5"/>
  <c r="G25" i="5" s="1"/>
  <c r="I25" i="5" s="1"/>
  <c r="E25" i="5"/>
  <c r="Q24" i="5"/>
  <c r="E24" i="5"/>
  <c r="F24" i="5" s="1"/>
  <c r="G24" i="5" s="1"/>
  <c r="I24" i="5" s="1"/>
  <c r="Q23" i="5"/>
  <c r="E23" i="5"/>
  <c r="F23" i="5" s="1"/>
  <c r="G23" i="5" s="1"/>
  <c r="I23" i="5" s="1"/>
  <c r="Q22" i="5"/>
  <c r="F22" i="5"/>
  <c r="G22" i="5" s="1"/>
  <c r="I22" i="5" s="1"/>
  <c r="E22" i="5"/>
  <c r="Q21" i="5"/>
  <c r="F21" i="5"/>
  <c r="E21" i="5"/>
  <c r="C17" i="5"/>
  <c r="F14" i="5"/>
  <c r="F15" i="5" s="1"/>
  <c r="D9" i="5"/>
  <c r="C9" i="5"/>
  <c r="E87" i="2"/>
  <c r="F87" i="2" s="1"/>
  <c r="G87" i="2" s="1"/>
  <c r="K87" i="2" s="1"/>
  <c r="Q87" i="2"/>
  <c r="F14" i="2"/>
  <c r="E92" i="2"/>
  <c r="F92" i="2" s="1"/>
  <c r="G92" i="2" s="1"/>
  <c r="K92" i="2" s="1"/>
  <c r="Q92" i="2"/>
  <c r="E91" i="2"/>
  <c r="F91" i="2" s="1"/>
  <c r="G91" i="2" s="1"/>
  <c r="K91" i="2" s="1"/>
  <c r="Q91" i="2"/>
  <c r="E88" i="2"/>
  <c r="F88" i="2" s="1"/>
  <c r="G88" i="2" s="1"/>
  <c r="K88" i="2" s="1"/>
  <c r="Q88" i="2"/>
  <c r="E89" i="2"/>
  <c r="F89" i="2" s="1"/>
  <c r="G89" i="2" s="1"/>
  <c r="K89" i="2" s="1"/>
  <c r="Q89" i="2"/>
  <c r="E90" i="2"/>
  <c r="F90" i="2" s="1"/>
  <c r="G90" i="2" s="1"/>
  <c r="K90" i="2" s="1"/>
  <c r="Q90" i="2"/>
  <c r="E83" i="2"/>
  <c r="F83" i="2" s="1"/>
  <c r="G83" i="2" s="1"/>
  <c r="K83" i="2" s="1"/>
  <c r="Q83" i="2"/>
  <c r="E85" i="2"/>
  <c r="F85" i="2" s="1"/>
  <c r="G85" i="2" s="1"/>
  <c r="K85" i="2" s="1"/>
  <c r="Q85" i="2"/>
  <c r="E86" i="2"/>
  <c r="F86" i="2" s="1"/>
  <c r="G86" i="2" s="1"/>
  <c r="K86" i="2" s="1"/>
  <c r="Q86" i="2"/>
  <c r="Q78" i="2"/>
  <c r="Q82" i="2"/>
  <c r="Q80" i="2"/>
  <c r="Q84" i="2"/>
  <c r="E79" i="2"/>
  <c r="F79" i="2" s="1"/>
  <c r="G79" i="2" s="1"/>
  <c r="K79" i="2" s="1"/>
  <c r="E60" i="2"/>
  <c r="F60" i="2" s="1"/>
  <c r="G60" i="2" s="1"/>
  <c r="K60" i="2" s="1"/>
  <c r="E63" i="2"/>
  <c r="F63" i="2" s="1"/>
  <c r="G63" i="2" s="1"/>
  <c r="K63" i="2" s="1"/>
  <c r="E68" i="2"/>
  <c r="F68" i="2" s="1"/>
  <c r="G68" i="2" s="1"/>
  <c r="K68" i="2" s="1"/>
  <c r="E71" i="2"/>
  <c r="F71" i="2" s="1"/>
  <c r="G71" i="2" s="1"/>
  <c r="K71" i="2" s="1"/>
  <c r="D9" i="2"/>
  <c r="C9" i="2"/>
  <c r="Q76" i="2"/>
  <c r="Q77" i="2"/>
  <c r="Q79" i="2"/>
  <c r="Q81" i="2"/>
  <c r="Q71" i="2"/>
  <c r="Q75" i="2"/>
  <c r="Q74" i="2"/>
  <c r="Q73" i="2"/>
  <c r="E78" i="2"/>
  <c r="F78" i="2" s="1"/>
  <c r="G78" i="2" s="1"/>
  <c r="K78" i="2" s="1"/>
  <c r="E31" i="2"/>
  <c r="F31" i="2" s="1"/>
  <c r="G31" i="2" s="1"/>
  <c r="I31" i="2" s="1"/>
  <c r="E37" i="2"/>
  <c r="F37" i="2" s="1"/>
  <c r="G37" i="2" s="1"/>
  <c r="I37" i="2" s="1"/>
  <c r="E43" i="2"/>
  <c r="F43" i="2" s="1"/>
  <c r="G43" i="2" s="1"/>
  <c r="I43" i="2" s="1"/>
  <c r="E51" i="2"/>
  <c r="F51" i="2" s="1"/>
  <c r="G51" i="2" s="1"/>
  <c r="K51" i="2" s="1"/>
  <c r="E25" i="2"/>
  <c r="F25" i="2" s="1"/>
  <c r="G25" i="2" s="1"/>
  <c r="I25" i="2" s="1"/>
  <c r="Q70" i="2"/>
  <c r="Q69" i="2"/>
  <c r="Q68" i="2"/>
  <c r="Q67" i="2"/>
  <c r="Q64" i="2"/>
  <c r="Q61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3" i="2"/>
  <c r="Q42" i="2"/>
  <c r="Q39" i="2"/>
  <c r="Q37" i="2"/>
  <c r="Q36" i="2"/>
  <c r="Q35" i="2"/>
  <c r="Q34" i="2"/>
  <c r="Q33" i="2"/>
  <c r="Q32" i="2"/>
  <c r="Q31" i="2"/>
  <c r="Q30" i="2"/>
  <c r="Q29" i="2"/>
  <c r="Q28" i="2"/>
  <c r="Q27" i="2"/>
  <c r="Q26" i="2"/>
  <c r="Q24" i="2"/>
  <c r="Q23" i="2"/>
  <c r="Q22" i="2"/>
  <c r="G60" i="4"/>
  <c r="C60" i="4"/>
  <c r="G20" i="4"/>
  <c r="C20" i="4"/>
  <c r="G59" i="4"/>
  <c r="C59" i="4"/>
  <c r="G58" i="4"/>
  <c r="C58" i="4"/>
  <c r="G57" i="4"/>
  <c r="C57" i="4"/>
  <c r="G56" i="4"/>
  <c r="C56" i="4"/>
  <c r="G19" i="4"/>
  <c r="C19" i="4"/>
  <c r="G18" i="4"/>
  <c r="C18" i="4"/>
  <c r="G55" i="4"/>
  <c r="C55" i="4"/>
  <c r="G17" i="4"/>
  <c r="C17" i="4"/>
  <c r="G16" i="4"/>
  <c r="C16" i="4"/>
  <c r="G54" i="4"/>
  <c r="C54" i="4"/>
  <c r="G15" i="4"/>
  <c r="C15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E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14" i="4"/>
  <c r="C14" i="4"/>
  <c r="G13" i="4"/>
  <c r="C13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12" i="4"/>
  <c r="C12" i="4"/>
  <c r="G23" i="4"/>
  <c r="C23" i="4"/>
  <c r="G22" i="4"/>
  <c r="C22" i="4"/>
  <c r="G21" i="4"/>
  <c r="C21" i="4"/>
  <c r="G11" i="4"/>
  <c r="C11" i="4"/>
  <c r="H60" i="4"/>
  <c r="D60" i="4"/>
  <c r="B60" i="4"/>
  <c r="A60" i="4"/>
  <c r="H20" i="4"/>
  <c r="D20" i="4"/>
  <c r="B20" i="4"/>
  <c r="A20" i="4"/>
  <c r="H59" i="4"/>
  <c r="D59" i="4"/>
  <c r="B59" i="4"/>
  <c r="A59" i="4"/>
  <c r="H58" i="4"/>
  <c r="D58" i="4"/>
  <c r="B58" i="4"/>
  <c r="A58" i="4"/>
  <c r="H57" i="4"/>
  <c r="D57" i="4"/>
  <c r="B57" i="4"/>
  <c r="A57" i="4"/>
  <c r="H56" i="4"/>
  <c r="D56" i="4"/>
  <c r="B56" i="4"/>
  <c r="A56" i="4"/>
  <c r="H19" i="4"/>
  <c r="D19" i="4"/>
  <c r="B19" i="4"/>
  <c r="A19" i="4"/>
  <c r="H18" i="4"/>
  <c r="D18" i="4"/>
  <c r="B18" i="4"/>
  <c r="A18" i="4"/>
  <c r="H55" i="4"/>
  <c r="D55" i="4"/>
  <c r="B55" i="4"/>
  <c r="A55" i="4"/>
  <c r="H17" i="4"/>
  <c r="D17" i="4"/>
  <c r="B17" i="4"/>
  <c r="A17" i="4"/>
  <c r="H16" i="4"/>
  <c r="D16" i="4"/>
  <c r="B16" i="4"/>
  <c r="A16" i="4"/>
  <c r="H54" i="4"/>
  <c r="D54" i="4"/>
  <c r="B54" i="4"/>
  <c r="A54" i="4"/>
  <c r="H15" i="4"/>
  <c r="D15" i="4"/>
  <c r="B15" i="4"/>
  <c r="A15" i="4"/>
  <c r="H53" i="4"/>
  <c r="D53" i="4"/>
  <c r="B53" i="4"/>
  <c r="A53" i="4"/>
  <c r="H52" i="4"/>
  <c r="D52" i="4"/>
  <c r="B52" i="4"/>
  <c r="A52" i="4"/>
  <c r="H51" i="4"/>
  <c r="D51" i="4"/>
  <c r="B51" i="4"/>
  <c r="A51" i="4"/>
  <c r="H50" i="4"/>
  <c r="D50" i="4"/>
  <c r="B50" i="4"/>
  <c r="A50" i="4"/>
  <c r="H49" i="4"/>
  <c r="D49" i="4"/>
  <c r="B49" i="4"/>
  <c r="A49" i="4"/>
  <c r="H48" i="4"/>
  <c r="D48" i="4"/>
  <c r="B48" i="4"/>
  <c r="A48" i="4"/>
  <c r="H47" i="4"/>
  <c r="D47" i="4"/>
  <c r="B47" i="4"/>
  <c r="A47" i="4"/>
  <c r="H46" i="4"/>
  <c r="D46" i="4"/>
  <c r="B46" i="4"/>
  <c r="A46" i="4"/>
  <c r="H45" i="4"/>
  <c r="D45" i="4"/>
  <c r="B45" i="4"/>
  <c r="A45" i="4"/>
  <c r="H44" i="4"/>
  <c r="D44" i="4"/>
  <c r="B44" i="4"/>
  <c r="A44" i="4"/>
  <c r="H43" i="4"/>
  <c r="D43" i="4"/>
  <c r="B43" i="4"/>
  <c r="A43" i="4"/>
  <c r="H42" i="4"/>
  <c r="D42" i="4"/>
  <c r="B42" i="4"/>
  <c r="A42" i="4"/>
  <c r="H41" i="4"/>
  <c r="D41" i="4"/>
  <c r="B41" i="4"/>
  <c r="A41" i="4"/>
  <c r="H40" i="4"/>
  <c r="D40" i="4"/>
  <c r="B40" i="4"/>
  <c r="A40" i="4"/>
  <c r="H39" i="4"/>
  <c r="D39" i="4"/>
  <c r="B39" i="4"/>
  <c r="A39" i="4"/>
  <c r="H38" i="4"/>
  <c r="D38" i="4"/>
  <c r="B38" i="4"/>
  <c r="A38" i="4"/>
  <c r="H37" i="4"/>
  <c r="D37" i="4"/>
  <c r="B37" i="4"/>
  <c r="A37" i="4"/>
  <c r="H14" i="4"/>
  <c r="D14" i="4"/>
  <c r="B14" i="4"/>
  <c r="A14" i="4"/>
  <c r="H13" i="4"/>
  <c r="D13" i="4"/>
  <c r="B13" i="4"/>
  <c r="A13" i="4"/>
  <c r="H36" i="4"/>
  <c r="D36" i="4"/>
  <c r="B36" i="4"/>
  <c r="A36" i="4"/>
  <c r="H35" i="4"/>
  <c r="D35" i="4"/>
  <c r="B35" i="4"/>
  <c r="A35" i="4"/>
  <c r="H34" i="4"/>
  <c r="D34" i="4"/>
  <c r="B34" i="4"/>
  <c r="A34" i="4"/>
  <c r="H33" i="4"/>
  <c r="D33" i="4"/>
  <c r="B33" i="4"/>
  <c r="A33" i="4"/>
  <c r="H32" i="4"/>
  <c r="D32" i="4"/>
  <c r="B32" i="4"/>
  <c r="A32" i="4"/>
  <c r="H31" i="4"/>
  <c r="D31" i="4"/>
  <c r="B31" i="4"/>
  <c r="A31" i="4"/>
  <c r="H30" i="4"/>
  <c r="D30" i="4"/>
  <c r="B30" i="4"/>
  <c r="A30" i="4"/>
  <c r="H29" i="4"/>
  <c r="D29" i="4"/>
  <c r="B29" i="4"/>
  <c r="A29" i="4"/>
  <c r="H28" i="4"/>
  <c r="D28" i="4"/>
  <c r="B28" i="4"/>
  <c r="A28" i="4"/>
  <c r="H27" i="4"/>
  <c r="D27" i="4"/>
  <c r="B27" i="4"/>
  <c r="A27" i="4"/>
  <c r="H26" i="4"/>
  <c r="D26" i="4"/>
  <c r="B26" i="4"/>
  <c r="A26" i="4"/>
  <c r="H25" i="4"/>
  <c r="D25" i="4"/>
  <c r="B25" i="4"/>
  <c r="A25" i="4"/>
  <c r="H24" i="4"/>
  <c r="D24" i="4"/>
  <c r="B24" i="4"/>
  <c r="A24" i="4"/>
  <c r="H12" i="4"/>
  <c r="D12" i="4"/>
  <c r="B12" i="4"/>
  <c r="A12" i="4"/>
  <c r="H23" i="4"/>
  <c r="D23" i="4"/>
  <c r="B23" i="4"/>
  <c r="A23" i="4"/>
  <c r="H22" i="4"/>
  <c r="D22" i="4"/>
  <c r="B22" i="4"/>
  <c r="A22" i="4"/>
  <c r="H21" i="4"/>
  <c r="D21" i="4"/>
  <c r="B21" i="4"/>
  <c r="A21" i="4"/>
  <c r="H11" i="4"/>
  <c r="D11" i="4"/>
  <c r="B11" i="4"/>
  <c r="A11" i="4"/>
  <c r="Q72" i="2"/>
  <c r="Q27" i="3"/>
  <c r="Q28" i="3"/>
  <c r="Q29" i="3"/>
  <c r="Q30" i="3"/>
  <c r="Q31" i="3"/>
  <c r="Q60" i="2"/>
  <c r="Q62" i="2"/>
  <c r="Q63" i="2"/>
  <c r="Q65" i="2"/>
  <c r="Q66" i="2"/>
  <c r="C17" i="2"/>
  <c r="C7" i="3"/>
  <c r="C18" i="3"/>
  <c r="C19" i="3"/>
  <c r="Q21" i="3"/>
  <c r="Q22" i="3"/>
  <c r="Q23" i="3"/>
  <c r="Q24" i="3"/>
  <c r="Q25" i="3"/>
  <c r="Q26" i="3"/>
  <c r="Q21" i="2"/>
  <c r="Q38" i="2"/>
  <c r="Q40" i="2"/>
  <c r="Q41" i="2"/>
  <c r="Q44" i="2"/>
  <c r="Q25" i="2"/>
  <c r="E40" i="2"/>
  <c r="F40" i="2" s="1"/>
  <c r="G40" i="2" s="1"/>
  <c r="K40" i="2" s="1"/>
  <c r="E54" i="2"/>
  <c r="F54" i="2" s="1"/>
  <c r="G54" i="2" s="1"/>
  <c r="K54" i="2" s="1"/>
  <c r="E50" i="2"/>
  <c r="F50" i="2" s="1"/>
  <c r="G50" i="2" s="1"/>
  <c r="K50" i="2" s="1"/>
  <c r="E39" i="2"/>
  <c r="F39" i="2" s="1"/>
  <c r="G39" i="2" s="1"/>
  <c r="I39" i="2" s="1"/>
  <c r="E34" i="2"/>
  <c r="E32" i="4" s="1"/>
  <c r="E30" i="2"/>
  <c r="E28" i="4" s="1"/>
  <c r="E22" i="2"/>
  <c r="F22" i="2" s="1"/>
  <c r="G22" i="2" s="1"/>
  <c r="I22" i="2" s="1"/>
  <c r="E21" i="4"/>
  <c r="E26" i="3"/>
  <c r="F26" i="3"/>
  <c r="G26" i="3"/>
  <c r="I26" i="3"/>
  <c r="E28" i="3"/>
  <c r="F28" i="3"/>
  <c r="G28" i="3"/>
  <c r="I28" i="3"/>
  <c r="E27" i="3"/>
  <c r="F27" i="3"/>
  <c r="G27" i="3"/>
  <c r="I27" i="3"/>
  <c r="E22" i="3"/>
  <c r="F22" i="3"/>
  <c r="G22" i="3"/>
  <c r="I22" i="3"/>
  <c r="E23" i="3"/>
  <c r="F23" i="3"/>
  <c r="G23" i="3"/>
  <c r="I23" i="3"/>
  <c r="E31" i="3"/>
  <c r="F31" i="3"/>
  <c r="E24" i="3"/>
  <c r="F24" i="3"/>
  <c r="E29" i="3"/>
  <c r="F29" i="3"/>
  <c r="G30" i="3"/>
  <c r="I30" i="3"/>
  <c r="G31" i="3"/>
  <c r="I31" i="3"/>
  <c r="E30" i="3"/>
  <c r="F30" i="3"/>
  <c r="G29" i="3"/>
  <c r="I29" i="3"/>
  <c r="E12" i="4"/>
  <c r="E21" i="3"/>
  <c r="F21" i="3"/>
  <c r="E25" i="3"/>
  <c r="F25" i="3"/>
  <c r="G25" i="3"/>
  <c r="I25" i="3"/>
  <c r="G24" i="3"/>
  <c r="I24" i="3"/>
  <c r="E41" i="2"/>
  <c r="E14" i="4" s="1"/>
  <c r="E56" i="2"/>
  <c r="F56" i="2" s="1"/>
  <c r="G56" i="2" s="1"/>
  <c r="K56" i="2" s="1"/>
  <c r="E53" i="2"/>
  <c r="E47" i="4" s="1"/>
  <c r="E47" i="2"/>
  <c r="E36" i="2"/>
  <c r="E34" i="4" s="1"/>
  <c r="E33" i="2"/>
  <c r="E31" i="4" s="1"/>
  <c r="E27" i="2"/>
  <c r="F27" i="2" s="1"/>
  <c r="G27" i="2" s="1"/>
  <c r="I27" i="2" s="1"/>
  <c r="E74" i="2"/>
  <c r="F74" i="2" s="1"/>
  <c r="G74" i="2" s="1"/>
  <c r="K74" i="2" s="1"/>
  <c r="E65" i="2"/>
  <c r="F65" i="2" s="1"/>
  <c r="G65" i="2" s="1"/>
  <c r="K65" i="2" s="1"/>
  <c r="E57" i="2"/>
  <c r="E51" i="4" s="1"/>
  <c r="E84" i="2"/>
  <c r="F84" i="2" s="1"/>
  <c r="G84" i="2" s="1"/>
  <c r="K84" i="2" s="1"/>
  <c r="E26" i="2"/>
  <c r="E24" i="4" s="1"/>
  <c r="E46" i="2"/>
  <c r="E40" i="4" s="1"/>
  <c r="E70" i="2"/>
  <c r="F70" i="2" s="1"/>
  <c r="G70" i="2" s="1"/>
  <c r="K70" i="2" s="1"/>
  <c r="E62" i="2"/>
  <c r="F62" i="2" s="1"/>
  <c r="G62" i="2" s="1"/>
  <c r="K62" i="2" s="1"/>
  <c r="E77" i="2"/>
  <c r="F77" i="2" s="1"/>
  <c r="G77" i="2" s="1"/>
  <c r="K77" i="2" s="1"/>
  <c r="E82" i="2"/>
  <c r="F82" i="2" s="1"/>
  <c r="G82" i="2" s="1"/>
  <c r="K82" i="2" s="1"/>
  <c r="E21" i="2"/>
  <c r="F21" i="2" s="1"/>
  <c r="E52" i="2"/>
  <c r="E46" i="4" s="1"/>
  <c r="E49" i="2"/>
  <c r="E43" i="4" s="1"/>
  <c r="E42" i="2"/>
  <c r="E37" i="4" s="1"/>
  <c r="E32" i="2"/>
  <c r="E30" i="4" s="1"/>
  <c r="E29" i="2"/>
  <c r="F29" i="2" s="1"/>
  <c r="G29" i="2" s="1"/>
  <c r="I29" i="2" s="1"/>
  <c r="E24" i="2"/>
  <c r="F24" i="2" s="1"/>
  <c r="G24" i="2" s="1"/>
  <c r="I24" i="2" s="1"/>
  <c r="E73" i="2"/>
  <c r="F73" i="2" s="1"/>
  <c r="U73" i="2" s="1"/>
  <c r="E67" i="2"/>
  <c r="F67" i="2" s="1"/>
  <c r="G67" i="2" s="1"/>
  <c r="K67" i="2" s="1"/>
  <c r="E59" i="2"/>
  <c r="F59" i="2" s="1"/>
  <c r="G59" i="2" s="1"/>
  <c r="K59" i="2" s="1"/>
  <c r="E72" i="2"/>
  <c r="E20" i="4" s="1"/>
  <c r="E64" i="2"/>
  <c r="E55" i="4" s="1"/>
  <c r="E81" i="2"/>
  <c r="F81" i="2" s="1"/>
  <c r="G81" i="2" s="1"/>
  <c r="K81" i="2" s="1"/>
  <c r="E80" i="2"/>
  <c r="F80" i="2" s="1"/>
  <c r="G80" i="2" s="1"/>
  <c r="K80" i="2" s="1"/>
  <c r="E44" i="2"/>
  <c r="F44" i="2" s="1"/>
  <c r="G44" i="2" s="1"/>
  <c r="K44" i="2" s="1"/>
  <c r="E38" i="2"/>
  <c r="F38" i="2" s="1"/>
  <c r="G38" i="2" s="1"/>
  <c r="K38" i="2" s="1"/>
  <c r="E55" i="2"/>
  <c r="E49" i="4" s="1"/>
  <c r="E48" i="2"/>
  <c r="E42" i="4" s="1"/>
  <c r="E45" i="2"/>
  <c r="F45" i="2" s="1"/>
  <c r="G45" i="2" s="1"/>
  <c r="I45" i="2" s="1"/>
  <c r="E35" i="2"/>
  <c r="E33" i="4" s="1"/>
  <c r="E28" i="2"/>
  <c r="E26" i="4" s="1"/>
  <c r="E23" i="2"/>
  <c r="F23" i="2" s="1"/>
  <c r="G23" i="2" s="1"/>
  <c r="I23" i="2" s="1"/>
  <c r="E69" i="2"/>
  <c r="E58" i="4" s="1"/>
  <c r="E61" i="2"/>
  <c r="E54" i="4" s="1"/>
  <c r="E75" i="2"/>
  <c r="F75" i="2" s="1"/>
  <c r="G75" i="2" s="1"/>
  <c r="K75" i="2" s="1"/>
  <c r="E66" i="2"/>
  <c r="F66" i="2" s="1"/>
  <c r="G66" i="2" s="1"/>
  <c r="K66" i="2" s="1"/>
  <c r="E58" i="2"/>
  <c r="F58" i="2" s="1"/>
  <c r="G58" i="2" s="1"/>
  <c r="K58" i="2" s="1"/>
  <c r="E76" i="2"/>
  <c r="F76" i="2" s="1"/>
  <c r="G76" i="2" s="1"/>
  <c r="K76" i="2" s="1"/>
  <c r="E18" i="4"/>
  <c r="F47" i="2"/>
  <c r="G47" i="2" s="1"/>
  <c r="K47" i="2" s="1"/>
  <c r="E41" i="4"/>
  <c r="C11" i="3"/>
  <c r="C12" i="3"/>
  <c r="C16" i="3"/>
  <c r="D18" i="3"/>
  <c r="E60" i="4"/>
  <c r="E52" i="4"/>
  <c r="E23" i="4"/>
  <c r="O28" i="3"/>
  <c r="O26" i="3"/>
  <c r="O22" i="3"/>
  <c r="O29" i="3"/>
  <c r="O27" i="3"/>
  <c r="O23" i="3"/>
  <c r="O31" i="3"/>
  <c r="O24" i="3"/>
  <c r="O21" i="3"/>
  <c r="O30" i="3"/>
  <c r="O25" i="3"/>
  <c r="C12" i="5"/>
  <c r="C12" i="2"/>
  <c r="C11" i="2"/>
  <c r="C16" i="5" l="1"/>
  <c r="D18" i="5" s="1"/>
  <c r="E53" i="4"/>
  <c r="E48" i="4"/>
  <c r="E29" i="4"/>
  <c r="E56" i="4"/>
  <c r="F36" i="2"/>
  <c r="G36" i="2" s="1"/>
  <c r="I36" i="2" s="1"/>
  <c r="F35" i="2"/>
  <c r="G35" i="2" s="1"/>
  <c r="I35" i="2" s="1"/>
  <c r="F41" i="2"/>
  <c r="G41" i="2" s="1"/>
  <c r="K41" i="2" s="1"/>
  <c r="F55" i="2"/>
  <c r="G55" i="2" s="1"/>
  <c r="K55" i="2" s="1"/>
  <c r="E44" i="4"/>
  <c r="O87" i="2"/>
  <c r="F15" i="2"/>
  <c r="E59" i="4"/>
  <c r="F69" i="2"/>
  <c r="G69" i="2" s="1"/>
  <c r="K69" i="2" s="1"/>
  <c r="F42" i="2"/>
  <c r="G42" i="2" s="1"/>
  <c r="I42" i="2" s="1"/>
  <c r="F30" i="2"/>
  <c r="G30" i="2" s="1"/>
  <c r="I30" i="2" s="1"/>
  <c r="E15" i="4"/>
  <c r="E16" i="4"/>
  <c r="E35" i="4"/>
  <c r="E17" i="4"/>
  <c r="O92" i="2"/>
  <c r="E27" i="4"/>
  <c r="F72" i="2"/>
  <c r="G72" i="2" s="1"/>
  <c r="K72" i="2" s="1"/>
  <c r="F26" i="2"/>
  <c r="G26" i="2" s="1"/>
  <c r="I26" i="2" s="1"/>
  <c r="F61" i="2"/>
  <c r="G61" i="2" s="1"/>
  <c r="I61" i="2" s="1"/>
  <c r="F28" i="2"/>
  <c r="G28" i="2" s="1"/>
  <c r="I28" i="2" s="1"/>
  <c r="F48" i="2"/>
  <c r="G48" i="2" s="1"/>
  <c r="K48" i="2" s="1"/>
  <c r="E13" i="4"/>
  <c r="O91" i="2"/>
  <c r="F53" i="2"/>
  <c r="G53" i="2" s="1"/>
  <c r="K53" i="2" s="1"/>
  <c r="F64" i="2"/>
  <c r="G64" i="2" s="1"/>
  <c r="K64" i="2" s="1"/>
  <c r="F57" i="2"/>
  <c r="G57" i="2" s="1"/>
  <c r="K57" i="2" s="1"/>
  <c r="E50" i="4"/>
  <c r="E36" i="4"/>
  <c r="E19" i="4"/>
  <c r="E39" i="4"/>
  <c r="F33" i="2"/>
  <c r="G33" i="2" s="1"/>
  <c r="I33" i="2" s="1"/>
  <c r="F52" i="2"/>
  <c r="G52" i="2" s="1"/>
  <c r="K52" i="2" s="1"/>
  <c r="E25" i="4"/>
  <c r="F32" i="2"/>
  <c r="G32" i="2" s="1"/>
  <c r="I32" i="2" s="1"/>
  <c r="F49" i="2"/>
  <c r="G49" i="2" s="1"/>
  <c r="K49" i="2" s="1"/>
  <c r="F46" i="2"/>
  <c r="G46" i="2" s="1"/>
  <c r="K46" i="2" s="1"/>
  <c r="E38" i="4"/>
  <c r="E57" i="4"/>
  <c r="E22" i="4"/>
  <c r="F34" i="2"/>
  <c r="G34" i="2" s="1"/>
  <c r="I34" i="2" s="1"/>
  <c r="E11" i="4"/>
  <c r="O90" i="2"/>
  <c r="O89" i="2"/>
  <c r="O88" i="2"/>
  <c r="O86" i="2"/>
  <c r="O85" i="2"/>
  <c r="O83" i="2"/>
  <c r="O80" i="2"/>
  <c r="O50" i="2"/>
  <c r="O78" i="2"/>
  <c r="O43" i="2"/>
  <c r="O81" i="2"/>
  <c r="O84" i="2"/>
  <c r="O56" i="2"/>
  <c r="O51" i="2"/>
  <c r="O72" i="2"/>
  <c r="O45" i="2"/>
  <c r="O71" i="2"/>
  <c r="O75" i="2"/>
  <c r="O65" i="2"/>
  <c r="O68" i="2"/>
  <c r="O67" i="2"/>
  <c r="O62" i="2"/>
  <c r="O70" i="2"/>
  <c r="O73" i="2"/>
  <c r="O82" i="2"/>
  <c r="O47" i="2"/>
  <c r="O74" i="2"/>
  <c r="O66" i="2"/>
  <c r="O79" i="2"/>
  <c r="O54" i="2"/>
  <c r="O76" i="2"/>
  <c r="O59" i="2"/>
  <c r="O60" i="2"/>
  <c r="O77" i="2"/>
  <c r="O63" i="2"/>
  <c r="O44" i="2"/>
  <c r="O58" i="2"/>
  <c r="C16" i="2"/>
  <c r="D18" i="2" s="1"/>
  <c r="C11" i="5"/>
  <c r="O72" i="5" l="1"/>
  <c r="O68" i="5"/>
  <c r="O64" i="5"/>
  <c r="O60" i="5"/>
  <c r="O56" i="5"/>
  <c r="O52" i="5"/>
  <c r="O48" i="5"/>
  <c r="O44" i="5"/>
  <c r="O71" i="5"/>
  <c r="O92" i="5"/>
  <c r="O88" i="5"/>
  <c r="O84" i="5"/>
  <c r="O80" i="5"/>
  <c r="O76" i="5"/>
  <c r="C15" i="5"/>
  <c r="O59" i="5"/>
  <c r="O69" i="5"/>
  <c r="O65" i="5"/>
  <c r="O61" i="5"/>
  <c r="O57" i="5"/>
  <c r="O53" i="5"/>
  <c r="O49" i="5"/>
  <c r="O45" i="5"/>
  <c r="O43" i="5"/>
  <c r="O89" i="5"/>
  <c r="O85" i="5"/>
  <c r="O81" i="5"/>
  <c r="O77" i="5"/>
  <c r="O67" i="5"/>
  <c r="O73" i="5"/>
  <c r="O70" i="5"/>
  <c r="O66" i="5"/>
  <c r="O62" i="5"/>
  <c r="O58" i="5"/>
  <c r="O54" i="5"/>
  <c r="O50" i="5"/>
  <c r="O46" i="5"/>
  <c r="O42" i="5"/>
  <c r="O51" i="5"/>
  <c r="O90" i="5"/>
  <c r="O86" i="5"/>
  <c r="O82" i="5"/>
  <c r="O78" i="5"/>
  <c r="O74" i="5"/>
  <c r="O55" i="5"/>
  <c r="O47" i="5"/>
  <c r="O91" i="5"/>
  <c r="O87" i="5"/>
  <c r="O83" i="5"/>
  <c r="O79" i="5"/>
  <c r="O75" i="5"/>
  <c r="O63" i="5"/>
  <c r="O57" i="2"/>
  <c r="O42" i="2"/>
  <c r="O64" i="2"/>
  <c r="O49" i="2"/>
  <c r="O61" i="2"/>
  <c r="O48" i="2"/>
  <c r="O55" i="2"/>
  <c r="O69" i="2"/>
  <c r="O53" i="2"/>
  <c r="O52" i="2"/>
  <c r="O46" i="2"/>
  <c r="C15" i="2"/>
  <c r="C18" i="5" l="1"/>
  <c r="F16" i="5"/>
  <c r="F18" i="5" s="1"/>
  <c r="C18" i="2"/>
  <c r="F16" i="2"/>
  <c r="F18" i="2" s="1"/>
  <c r="F17" i="5" l="1"/>
  <c r="F17" i="2"/>
</calcChain>
</file>

<file path=xl/sharedStrings.xml><?xml version="1.0" encoding="utf-8"?>
<sst xmlns="http://schemas.openxmlformats.org/spreadsheetml/2006/main" count="944" uniqueCount="269">
  <si>
    <t>JAVSO..47..105</t>
  </si>
  <si>
    <t>VSB-66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</si>
  <si>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</si>
  <si>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</si>
  <si>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</si>
  <si>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</si>
  <si>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</si>
  <si>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</si>
  <si>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</si>
  <si>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</si>
  <si>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</si>
  <si>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</si>
  <si>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</si>
  <si>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</si>
  <si>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</si>
  <si>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</si>
  <si>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</si>
  <si>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</si>
  <si>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</si>
  <si>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</si>
  <si>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</si>
  <si>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</si>
  <si>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</si>
  <si>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</si>
  <si>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</si>
  <si>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</si>
  <si>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</si>
  <si>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</si>
  <si>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</si>
  <si>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</si>
  <si>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</si>
  <si>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</si>
  <si>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</si>
  <si>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RT CMa</t>
  </si>
  <si>
    <t>phe</t>
  </si>
  <si>
    <t>V</t>
  </si>
  <si>
    <t>IBVS 4608</t>
  </si>
  <si>
    <t>K</t>
  </si>
  <si>
    <t>IBVS</t>
  </si>
  <si>
    <t>EA/SD</t>
  </si>
  <si>
    <t>IBVS 0035</t>
  </si>
  <si>
    <t># of data points:</t>
  </si>
  <si>
    <t>RT CMa / GSC 05937-01909</t>
  </si>
  <si>
    <t>JAVSO..36..171</t>
  </si>
  <si>
    <t>I</t>
  </si>
  <si>
    <t>JAVSO..36..186</t>
  </si>
  <si>
    <t>JAVSO..37...44</t>
  </si>
  <si>
    <t>JAVSO..38..183</t>
  </si>
  <si>
    <t>JAVSO..42..426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</si>
  <si>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</si>
  <si>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</si>
  <si>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</si>
  <si>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</si>
  <si>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</si>
  <si>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</si>
  <si>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</si>
  <si>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</si>
  <si>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</si>
  <si>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</si>
  <si>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</si>
  <si>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</si>
  <si>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</si>
  <si>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</si>
  <si>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</si>
  <si>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</si>
  <si>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</si>
  <si>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2426625.547 </t>
  </si>
  <si>
    <t> 11.10.1931 01:07 </t>
  </si>
  <si>
    <t> -0.315 </t>
  </si>
  <si>
    <t>V </t>
  </si>
  <si>
    <t> N.F.Florja </t>
  </si>
  <si>
    <t> PSMO 8.2.48 </t>
  </si>
  <si>
    <t>2426713.523 </t>
  </si>
  <si>
    <t> 07.01.1932 00:33 </t>
  </si>
  <si>
    <t> -0.312 </t>
  </si>
  <si>
    <t> PSMO 8.2.51 </t>
  </si>
  <si>
    <t>2427022.148 </t>
  </si>
  <si>
    <t> 10.11.1932 15:33 </t>
  </si>
  <si>
    <t> -0.241 </t>
  </si>
  <si>
    <t>2427866.274 </t>
  </si>
  <si>
    <t> 04.03.1935 18:34 </t>
  </si>
  <si>
    <t> -0.271 </t>
  </si>
  <si>
    <t>2438297.710 </t>
  </si>
  <si>
    <t> 25.09.1963 05:02 </t>
  </si>
  <si>
    <t> -0.148 </t>
  </si>
  <si>
    <t> K.Kordylewski </t>
  </si>
  <si>
    <t>IBVS 35 </t>
  </si>
  <si>
    <t>2443190.594 </t>
  </si>
  <si>
    <t> 16.02.1977 02:15 </t>
  </si>
  <si>
    <t> -0.136 </t>
  </si>
  <si>
    <t> G.Samolyk </t>
  </si>
  <si>
    <t> AOEB 6 </t>
  </si>
  <si>
    <t>2444622.737 </t>
  </si>
  <si>
    <t> 18.01.1981 05:41 </t>
  </si>
  <si>
    <t> -0.147 </t>
  </si>
  <si>
    <t>2444635.673 </t>
  </si>
  <si>
    <t> 31.01.1981 04:09 </t>
  </si>
  <si>
    <t> -0.149 </t>
  </si>
  <si>
    <t>2444957.806 </t>
  </si>
  <si>
    <t> 19.12.1981 07:20 </t>
  </si>
  <si>
    <t> -0.153 </t>
  </si>
  <si>
    <t>2446445.624 </t>
  </si>
  <si>
    <t> 15.01.1986 02:58 </t>
  </si>
  <si>
    <t> -0.120 </t>
  </si>
  <si>
    <t>2446489.597 </t>
  </si>
  <si>
    <t> 28.02.1986 02:19 </t>
  </si>
  <si>
    <t> -0.134 </t>
  </si>
  <si>
    <t>2447185.647 </t>
  </si>
  <si>
    <t> 25.01.1988 03:31 </t>
  </si>
  <si>
    <t> -0.109 </t>
  </si>
  <si>
    <t> R.Hill </t>
  </si>
  <si>
    <t>2448251.695 </t>
  </si>
  <si>
    <t> 26.12.1990 04:40 </t>
  </si>
  <si>
    <t> -0.091 </t>
  </si>
  <si>
    <t>2449061.588 </t>
  </si>
  <si>
    <t> 15.03.1993 02:06 </t>
  </si>
  <si>
    <t> -0.070 </t>
  </si>
  <si>
    <t>2449326.801 </t>
  </si>
  <si>
    <t> 05.12.1993 07:13 </t>
  </si>
  <si>
    <t> -0.071 </t>
  </si>
  <si>
    <t>2449779.616 </t>
  </si>
  <si>
    <t> 03.03.1995 02:47 </t>
  </si>
  <si>
    <t> -0.060 </t>
  </si>
  <si>
    <t>2450093.981 </t>
  </si>
  <si>
    <t> 11.01.1996 11:32 </t>
  </si>
  <si>
    <t>C </t>
  </si>
  <si>
    <t> S.Kiyota </t>
  </si>
  <si>
    <t>VSB 47 </t>
  </si>
  <si>
    <t>2450115.975 </t>
  </si>
  <si>
    <t> 02.02.1996 11:24 </t>
  </si>
  <si>
    <t>2450403.1885 </t>
  </si>
  <si>
    <t> 15.11.1996 16:31 </t>
  </si>
  <si>
    <t> -0.0636 </t>
  </si>
  <si>
    <t>E </t>
  </si>
  <si>
    <t>G</t>
  </si>
  <si>
    <t>IBVS 4608 </t>
  </si>
  <si>
    <t>2450463.9899 </t>
  </si>
  <si>
    <t> 15.01.1997 11:45 </t>
  </si>
  <si>
    <t> -0.0674 </t>
  </si>
  <si>
    <t>2450488.595 </t>
  </si>
  <si>
    <t> 09.02.1997 02:16 </t>
  </si>
  <si>
    <t> -0.043 </t>
  </si>
  <si>
    <t>2450830.122 </t>
  </si>
  <si>
    <t> 16.01.1998 14:55 </t>
  </si>
  <si>
    <t>2451110.876 </t>
  </si>
  <si>
    <t> 24.10.1998 09:01 </t>
  </si>
  <si>
    <t> -0.044 </t>
  </si>
  <si>
    <t>2451567.5625 </t>
  </si>
  <si>
    <t> 24.01.2000 01:30 </t>
  </si>
  <si>
    <t> -0.0430 </t>
  </si>
  <si>
    <t>ns</t>
  </si>
  <si>
    <t>2451937.5832 </t>
  </si>
  <si>
    <t> 28.01.2001 01:59 </t>
  </si>
  <si>
    <t> -0.0280 </t>
  </si>
  <si>
    <t> AOEB 12 </t>
  </si>
  <si>
    <t>2451940.1582 </t>
  </si>
  <si>
    <t> 30.01.2001 15:47 </t>
  </si>
  <si>
    <t> -0.0404 </t>
  </si>
  <si>
    <t>?</t>
  </si>
  <si>
    <t>VSB 39 </t>
  </si>
  <si>
    <t>2452266.1807 </t>
  </si>
  <si>
    <t> 22.12.2001 16:20 </t>
  </si>
  <si>
    <t> -0.0369 </t>
  </si>
  <si>
    <t>2452307.5707 </t>
  </si>
  <si>
    <t> 02.02.2002 01:41 </t>
  </si>
  <si>
    <t> -0.0461 </t>
  </si>
  <si>
    <t>2452316.6375 </t>
  </si>
  <si>
    <t> 11.02.2002 03:18 </t>
  </si>
  <si>
    <t> -0.0354 </t>
  </si>
  <si>
    <t>2452616.7909 </t>
  </si>
  <si>
    <t> 08.12.2002 06:58 </t>
  </si>
  <si>
    <t> -0.0264 </t>
  </si>
  <si>
    <t>2452986.8055 </t>
  </si>
  <si>
    <t> 13.12.2003 07:19 </t>
  </si>
  <si>
    <t> -0.0175 </t>
  </si>
  <si>
    <t>2452997.1553 </t>
  </si>
  <si>
    <t> 23.12.2003 15:43 </t>
  </si>
  <si>
    <t>VSB 42 </t>
  </si>
  <si>
    <t>2453693.1912 </t>
  </si>
  <si>
    <t> 18.11.2005 16:35 </t>
  </si>
  <si>
    <t> -0.0062 </t>
  </si>
  <si>
    <t>VSB 44 </t>
  </si>
  <si>
    <t>2453702.2464 </t>
  </si>
  <si>
    <t> 27.11.2005 17:54 </t>
  </si>
  <si>
    <t> -0.0070 </t>
  </si>
  <si>
    <t> H.Maehara </t>
  </si>
  <si>
    <t>2454109.7745 </t>
  </si>
  <si>
    <t> 09.01.2007 06:35 </t>
  </si>
  <si>
    <t> -0.0026 </t>
  </si>
  <si>
    <t> J.Bialozynski </t>
  </si>
  <si>
    <t>2454170.5802 </t>
  </si>
  <si>
    <t> 11.03.2007 01:55 </t>
  </si>
  <si>
    <t> -0.0021 </t>
  </si>
  <si>
    <t>2454402.1589 </t>
  </si>
  <si>
    <t> 28.10.2007 15:48 </t>
  </si>
  <si>
    <t> -0.0003 </t>
  </si>
  <si>
    <t>Ic</t>
  </si>
  <si>
    <t>VSB 46 </t>
  </si>
  <si>
    <t>2454505.6560 </t>
  </si>
  <si>
    <t> 09.02.2008 03:44 </t>
  </si>
  <si>
    <t> -0.0013 </t>
  </si>
  <si>
    <t>JAAVSO 36(2);171 </t>
  </si>
  <si>
    <t>2454506.947 </t>
  </si>
  <si>
    <t> 10.02.2008 10:43 </t>
  </si>
  <si>
    <t> -0.004 </t>
  </si>
  <si>
    <t> K.Hirosawa </t>
  </si>
  <si>
    <t>VSB 48 </t>
  </si>
  <si>
    <t>2454540.5867 </t>
  </si>
  <si>
    <t> 15.03.2008 02:04 </t>
  </si>
  <si>
    <t> -0.0012 </t>
  </si>
  <si>
    <t>o</t>
  </si>
  <si>
    <t>JAAVSO 36(2);186 </t>
  </si>
  <si>
    <t>2454857.5493 </t>
  </si>
  <si>
    <t> 26.01.2009 01:10 </t>
  </si>
  <si>
    <t> -0.0015 </t>
  </si>
  <si>
    <t> JAAVSO 37;44 </t>
  </si>
  <si>
    <t>2455142.1705 </t>
  </si>
  <si>
    <t> 06.11.2009 16:05 </t>
  </si>
  <si>
    <t> 0.0000 </t>
  </si>
  <si>
    <t>VSB 50 </t>
  </si>
  <si>
    <t>2455175.8061 </t>
  </si>
  <si>
    <t> 10.12.2009 07:20 </t>
  </si>
  <si>
    <t> JAAVSO 38;120 </t>
  </si>
  <si>
    <t>2455210.7378 </t>
  </si>
  <si>
    <t> 14.01.2010 05:42 </t>
  </si>
  <si>
    <t> -0.0002 </t>
  </si>
  <si>
    <t>2455512.1743 </t>
  </si>
  <si>
    <t> 11.11.2010 16:10 </t>
  </si>
  <si>
    <t> -0.0018 </t>
  </si>
  <si>
    <t>VSB 51 </t>
  </si>
  <si>
    <t>2455560.0425 </t>
  </si>
  <si>
    <t> 29.12.2010 13:01 </t>
  </si>
  <si>
    <t>2455869.2445 </t>
  </si>
  <si>
    <t> 03.11.2011 17:52 </t>
  </si>
  <si>
    <t>VSB 53 </t>
  </si>
  <si>
    <t>2456263.8334 </t>
  </si>
  <si>
    <t> 02.12.2012 08:00 </t>
  </si>
  <si>
    <t> 0.0025 </t>
  </si>
  <si>
    <t> J.A.Howell </t>
  </si>
  <si>
    <t> JAAVSO 43-1 </t>
  </si>
  <si>
    <t>2456633.8395 </t>
  </si>
  <si>
    <t> 07.12.2013 08:08 </t>
  </si>
  <si>
    <t> 0.0029 </t>
  </si>
  <si>
    <t> JAAVSO 42;426 </t>
  </si>
  <si>
    <t>2456634.6337 </t>
  </si>
  <si>
    <t> 08.12.2013 03:12 </t>
  </si>
  <si>
    <t> 0.1503 </t>
  </si>
  <si>
    <t>VSB 56 </t>
  </si>
  <si>
    <t>II</t>
  </si>
  <si>
    <t>BAD?</t>
  </si>
  <si>
    <t>VSB_061</t>
  </si>
  <si>
    <t>JAVSO 43, 77</t>
  </si>
  <si>
    <t>JAVSO..44..164</t>
  </si>
  <si>
    <t>JAVSO..46..184</t>
  </si>
  <si>
    <t>JAVSO..48…87</t>
  </si>
  <si>
    <t>VSB 067</t>
  </si>
  <si>
    <t>VSB 069</t>
  </si>
  <si>
    <t>JAVSO, 48, 87</t>
  </si>
  <si>
    <t>JAVSO, 48, 256</t>
  </si>
  <si>
    <t>JAVSO, 49, 108</t>
  </si>
  <si>
    <t>VSB, 91</t>
  </si>
  <si>
    <t>JAAVSO 51, 134</t>
  </si>
  <si>
    <t>VSB, 108</t>
  </si>
  <si>
    <t>JAAVSO52#1</t>
  </si>
  <si>
    <t xml:space="preserve">Mag </t>
  </si>
  <si>
    <t>Next ToM-P</t>
  </si>
  <si>
    <t>Next ToM-S</t>
  </si>
  <si>
    <t>11.40-12.90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</si>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</sst>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 Unicode MS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/>
    <xf numFmtId="0" fontId="15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8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9" fillId="0" borderId="0" xfId="0" applyFont="1">
      <alignment vertical="top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22" fontId="10" fillId="0" borderId="0" xfId="0" applyNumberFormat="1" applyFont="1">
      <alignment vertical="top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1" fillId="24" borderId="17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>
      <alignment horizontal="left" vertical="center" wrapText="1"/>
    </xf>
    <xf numFmtId="165" fontId="39" fillId="0" borderId="0" xfId="0" applyNumberFormat="1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/>
    </xf>
    <xf numFmtId="0" fontId="0" fillId="0" borderId="18" xfId="0" applyBorder="1" applyAlignment="1"/>
    <xf numFmtId="0" fontId="41" fillId="0" borderId="21" xfId="0" applyFont="1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2" fillId="0" borderId="22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22" fontId="42" fillId="0" borderId="22" xfId="0" applyNumberFormat="1" applyFont="1" applyBorder="1" applyAlignment="1">
      <alignment horizontal="right" vertical="center"/>
    </xf>
    <xf numFmtId="22" fontId="42" fillId="0" borderId="24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CMa -- O-C Diagr.</a:t>
            </a:r>
          </a:p>
        </c:rich>
      </c:tx>
      <c:layout>
        <c:manualLayout>
          <c:xMode val="edge"/>
          <c:yMode val="edge"/>
          <c:x val="0.3500936963885100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3826313406209"/>
          <c:y val="0.14769252958613219"/>
          <c:w val="0.791435331258967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25213</c:v>
                </c:pt>
                <c:pt idx="67">
                  <c:v>25214</c:v>
                </c:pt>
                <c:pt idx="68">
                  <c:v>25443</c:v>
                </c:pt>
                <c:pt idx="69">
                  <c:v>25460</c:v>
                </c:pt>
                <c:pt idx="70">
                  <c:v>25731</c:v>
                </c:pt>
                <c:pt idx="71">
                  <c:v>25736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C6-4983-ADB2-342C4FB389C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25213</c:v>
                </c:pt>
                <c:pt idx="67">
                  <c:v>25214</c:v>
                </c:pt>
                <c:pt idx="68">
                  <c:v>25443</c:v>
                </c:pt>
                <c:pt idx="69">
                  <c:v>25460</c:v>
                </c:pt>
                <c:pt idx="70">
                  <c:v>25731</c:v>
                </c:pt>
                <c:pt idx="71">
                  <c:v>25736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1">
                  <c:v>1.8218633376818616E-3</c:v>
                </c:pt>
                <c:pt idx="2">
                  <c:v>7.0329428126569837E-2</c:v>
                </c:pt>
                <c:pt idx="3">
                  <c:v>3.2340690289856866E-2</c:v>
                </c:pt>
                <c:pt idx="4">
                  <c:v>5.9541926755628083E-2</c:v>
                </c:pt>
                <c:pt idx="5">
                  <c:v>2.6752031728392467E-2</c:v>
                </c:pt>
                <c:pt idx="6">
                  <c:v>1.8814833965734579E-3</c:v>
                </c:pt>
                <c:pt idx="7">
                  <c:v>5.0234565424034372E-4</c:v>
                </c:pt>
                <c:pt idx="8">
                  <c:v>-7.2381841964670457E-3</c:v>
                </c:pt>
                <c:pt idx="9">
                  <c:v>1.2160975173173938E-2</c:v>
                </c:pt>
                <c:pt idx="10">
                  <c:v>-1.9280931664980017E-3</c:v>
                </c:pt>
                <c:pt idx="11">
                  <c:v>1.7074296170903835E-2</c:v>
                </c:pt>
                <c:pt idx="12">
                  <c:v>2.5033346013515256E-2</c:v>
                </c:pt>
                <c:pt idx="13">
                  <c:v>3.8099323195638135E-2</c:v>
                </c:pt>
                <c:pt idx="14">
                  <c:v>3.4826999435608741E-2</c:v>
                </c:pt>
                <c:pt idx="15">
                  <c:v>4.155717837420525E-2</c:v>
                </c:pt>
                <c:pt idx="16">
                  <c:v>2.8244131171959452E-2</c:v>
                </c:pt>
                <c:pt idx="18">
                  <c:v>2.8699597001832444E-2</c:v>
                </c:pt>
                <c:pt idx="21">
                  <c:v>5.2180429964209907E-2</c:v>
                </c:pt>
                <c:pt idx="22">
                  <c:v>3.2371193505241536E-2</c:v>
                </c:pt>
                <c:pt idx="24">
                  <c:v>4.5243904438393656E-2</c:v>
                </c:pt>
                <c:pt idx="40">
                  <c:v>5.4220246463955846E-2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C6-4983-ADB2-342C4FB389C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25213</c:v>
                </c:pt>
                <c:pt idx="67">
                  <c:v>25214</c:v>
                </c:pt>
                <c:pt idx="68">
                  <c:v>25443</c:v>
                </c:pt>
                <c:pt idx="69">
                  <c:v>25460</c:v>
                </c:pt>
                <c:pt idx="70">
                  <c:v>25731</c:v>
                </c:pt>
                <c:pt idx="71">
                  <c:v>25736</c:v>
                </c:pt>
              </c:numCache>
            </c:numRef>
          </c:xVal>
          <c:yVal>
            <c:numRef>
              <c:f>'Active 1'!$J$21:$J$989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C6-4983-ADB2-342C4FB389C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25213</c:v>
                </c:pt>
                <c:pt idx="67">
                  <c:v>25214</c:v>
                </c:pt>
                <c:pt idx="68">
                  <c:v>25443</c:v>
                </c:pt>
                <c:pt idx="69">
                  <c:v>25460</c:v>
                </c:pt>
                <c:pt idx="70">
                  <c:v>25731</c:v>
                </c:pt>
                <c:pt idx="71">
                  <c:v>25736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17">
                  <c:v>2.8599597004358657E-2</c:v>
                </c:pt>
                <c:pt idx="19">
                  <c:v>3.2382739074819256E-2</c:v>
                </c:pt>
                <c:pt idx="20">
                  <c:v>2.8100791678298265E-2</c:v>
                </c:pt>
                <c:pt idx="23">
                  <c:v>3.2671193504938856E-2</c:v>
                </c:pt>
                <c:pt idx="25">
                  <c:v>4.2260342059307732E-2</c:v>
                </c:pt>
                <c:pt idx="26">
                  <c:v>5.3917002558591776E-2</c:v>
                </c:pt>
                <c:pt idx="27">
                  <c:v>4.1441175002546515E-2</c:v>
                </c:pt>
                <c:pt idx="28">
                  <c:v>4.1986903837823775E-2</c:v>
                </c:pt>
                <c:pt idx="29">
                  <c:v>3.2373663052567281E-2</c:v>
                </c:pt>
                <c:pt idx="30">
                  <c:v>4.3008266635297332E-2</c:v>
                </c:pt>
                <c:pt idx="31">
                  <c:v>4.9212270962016191E-2</c:v>
                </c:pt>
                <c:pt idx="32">
                  <c:v>5.4768931469880044E-2</c:v>
                </c:pt>
                <c:pt idx="33">
                  <c:v>5.4665621268213727E-2</c:v>
                </c:pt>
                <c:pt idx="34">
                  <c:v>5.9568010605289601E-2</c:v>
                </c:pt>
                <c:pt idx="35">
                  <c:v>5.8602614182746038E-2</c:v>
                </c:pt>
                <c:pt idx="36">
                  <c:v>5.9259775225655176E-2</c:v>
                </c:pt>
                <c:pt idx="37">
                  <c:v>5.9277827822370455E-2</c:v>
                </c:pt>
                <c:pt idx="38">
                  <c:v>5.8891262196993921E-2</c:v>
                </c:pt>
                <c:pt idx="39">
                  <c:v>5.69581602467224E-2</c:v>
                </c:pt>
                <c:pt idx="41">
                  <c:v>5.6734488331130706E-2</c:v>
                </c:pt>
                <c:pt idx="42">
                  <c:v>5.3545613583992235E-2</c:v>
                </c:pt>
                <c:pt idx="43">
                  <c:v>5.2404583206225652E-2</c:v>
                </c:pt>
                <c:pt idx="44">
                  <c:v>5.081882506783586E-2</c:v>
                </c:pt>
                <c:pt idx="45">
                  <c:v>5.1595153156085871E-2</c:v>
                </c:pt>
                <c:pt idx="46">
                  <c:v>4.7161243703158107E-2</c:v>
                </c:pt>
                <c:pt idx="47">
                  <c:v>4.7058434050995857E-2</c:v>
                </c:pt>
                <c:pt idx="48">
                  <c:v>4.5697041947278194E-2</c:v>
                </c:pt>
                <c:pt idx="49">
                  <c:v>4.453334074059967E-2</c:v>
                </c:pt>
                <c:pt idx="50">
                  <c:v>4.453334074059967E-2</c:v>
                </c:pt>
                <c:pt idx="51">
                  <c:v>4.1590001244912855E-2</c:v>
                </c:pt>
                <c:pt idx="53">
                  <c:v>4.283080504683312E-2</c:v>
                </c:pt>
                <c:pt idx="54">
                  <c:v>4.308677126391558E-2</c:v>
                </c:pt>
                <c:pt idx="55">
                  <c:v>5.8706712552520912E-2</c:v>
                </c:pt>
                <c:pt idx="56">
                  <c:v>5.8641316296416335E-2</c:v>
                </c:pt>
                <c:pt idx="57">
                  <c:v>5.8713833597721532E-2</c:v>
                </c:pt>
                <c:pt idx="58">
                  <c:v>6.595956243108958E-2</c:v>
                </c:pt>
                <c:pt idx="59">
                  <c:v>6.572164865792729E-2</c:v>
                </c:pt>
                <c:pt idx="60">
                  <c:v>6.5539200717466883E-2</c:v>
                </c:pt>
                <c:pt idx="61">
                  <c:v>6.9105291266168933E-2</c:v>
                </c:pt>
                <c:pt idx="62">
                  <c:v>6.9105291266168933E-2</c:v>
                </c:pt>
                <c:pt idx="63">
                  <c:v>7.0312912735971622E-2</c:v>
                </c:pt>
                <c:pt idx="64">
                  <c:v>6.9851327054493595E-2</c:v>
                </c:pt>
                <c:pt idx="65">
                  <c:v>7.2820227258489467E-2</c:v>
                </c:pt>
                <c:pt idx="66">
                  <c:v>7.2280004373169504E-2</c:v>
                </c:pt>
                <c:pt idx="67">
                  <c:v>7.2142090437409934E-2</c:v>
                </c:pt>
                <c:pt idx="68">
                  <c:v>6.965983643749496E-2</c:v>
                </c:pt>
                <c:pt idx="69">
                  <c:v>7.2115302078600507E-2</c:v>
                </c:pt>
                <c:pt idx="70">
                  <c:v>7.2240669192979112E-2</c:v>
                </c:pt>
                <c:pt idx="71">
                  <c:v>7.2851100274419878E-2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C6-4983-ADB2-342C4FB389C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25213</c:v>
                </c:pt>
                <c:pt idx="67">
                  <c:v>25214</c:v>
                </c:pt>
                <c:pt idx="68">
                  <c:v>25443</c:v>
                </c:pt>
                <c:pt idx="69">
                  <c:v>25460</c:v>
                </c:pt>
                <c:pt idx="70">
                  <c:v>25731</c:v>
                </c:pt>
                <c:pt idx="71">
                  <c:v>25736</c:v>
                </c:pt>
              </c:numCache>
            </c:numRef>
          </c:xVal>
          <c:yVal>
            <c:numRef>
              <c:f>'Active 1'!$L$21:$L$989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C6-4983-ADB2-342C4FB389C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25213</c:v>
                </c:pt>
                <c:pt idx="67">
                  <c:v>25214</c:v>
                </c:pt>
                <c:pt idx="68">
                  <c:v>25443</c:v>
                </c:pt>
                <c:pt idx="69">
                  <c:v>25460</c:v>
                </c:pt>
                <c:pt idx="70">
                  <c:v>25731</c:v>
                </c:pt>
                <c:pt idx="71">
                  <c:v>25736</c:v>
                </c:pt>
              </c:numCache>
            </c:numRef>
          </c:xVal>
          <c:yVal>
            <c:numRef>
              <c:f>'Active 1'!$M$21:$M$989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C6-4983-ADB2-342C4FB389C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25213</c:v>
                </c:pt>
                <c:pt idx="67">
                  <c:v>25214</c:v>
                </c:pt>
                <c:pt idx="68">
                  <c:v>25443</c:v>
                </c:pt>
                <c:pt idx="69">
                  <c:v>25460</c:v>
                </c:pt>
                <c:pt idx="70">
                  <c:v>25731</c:v>
                </c:pt>
                <c:pt idx="71">
                  <c:v>25736</c:v>
                </c:pt>
              </c:numCache>
            </c:numRef>
          </c:xVal>
          <c:yVal>
            <c:numRef>
              <c:f>'Active 1'!$N$21:$N$989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C6-4983-ADB2-342C4FB389C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25213</c:v>
                </c:pt>
                <c:pt idx="67">
                  <c:v>25214</c:v>
                </c:pt>
                <c:pt idx="68">
                  <c:v>25443</c:v>
                </c:pt>
                <c:pt idx="69">
                  <c:v>25460</c:v>
                </c:pt>
                <c:pt idx="70">
                  <c:v>25731</c:v>
                </c:pt>
                <c:pt idx="71">
                  <c:v>25736</c:v>
                </c:pt>
              </c:numCache>
            </c:numRef>
          </c:xVal>
          <c:yVal>
            <c:numRef>
              <c:f>'Active 1'!$O$21:$O$989</c:f>
              <c:numCache>
                <c:formatCode>General</c:formatCode>
                <c:ptCount val="969"/>
                <c:pt idx="21">
                  <c:v>-2.8874349516718356E-2</c:v>
                </c:pt>
                <c:pt idx="22">
                  <c:v>-2.4990747183526174E-2</c:v>
                </c:pt>
                <c:pt idx="23">
                  <c:v>-2.4990747183526174E-2</c:v>
                </c:pt>
                <c:pt idx="24">
                  <c:v>-2.1798543750561339E-2</c:v>
                </c:pt>
                <c:pt idx="25">
                  <c:v>-1.6605696691406657E-2</c:v>
                </c:pt>
                <c:pt idx="26">
                  <c:v>-1.2398460830448432E-2</c:v>
                </c:pt>
                <c:pt idx="27">
                  <c:v>-1.2369039600651499E-2</c:v>
                </c:pt>
                <c:pt idx="28">
                  <c:v>-8.6619646462408051E-3</c:v>
                </c:pt>
                <c:pt idx="29">
                  <c:v>-8.1912249694902073E-3</c:v>
                </c:pt>
                <c:pt idx="30">
                  <c:v>-8.0882506652010244E-3</c:v>
                </c:pt>
                <c:pt idx="31">
                  <c:v>-4.6753880087593847E-3</c:v>
                </c:pt>
                <c:pt idx="32">
                  <c:v>-4.6815214780121517E-4</c:v>
                </c:pt>
                <c:pt idx="33">
                  <c:v>-3.5046722861353796E-4</c:v>
                </c:pt>
                <c:pt idx="34">
                  <c:v>7.563843586755381E-3</c:v>
                </c:pt>
                <c:pt idx="35">
                  <c:v>7.6668178910445639E-3</c:v>
                </c:pt>
                <c:pt idx="36">
                  <c:v>1.2300661584058015E-2</c:v>
                </c:pt>
                <c:pt idx="37">
                  <c:v>1.2992060484285417E-2</c:v>
                </c:pt>
                <c:pt idx="38">
                  <c:v>1.562526055110891E-2</c:v>
                </c:pt>
                <c:pt idx="39">
                  <c:v>1.6802109742985294E-2</c:v>
                </c:pt>
                <c:pt idx="40">
                  <c:v>1.6816820357883788E-2</c:v>
                </c:pt>
                <c:pt idx="41">
                  <c:v>1.7199296345243587E-2</c:v>
                </c:pt>
                <c:pt idx="42">
                  <c:v>2.0803396995365153E-2</c:v>
                </c:pt>
                <c:pt idx="43">
                  <c:v>2.4039732273025305E-2</c:v>
                </c:pt>
                <c:pt idx="44">
                  <c:v>2.4422208260385159E-2</c:v>
                </c:pt>
                <c:pt idx="45">
                  <c:v>2.4819394862643451E-2</c:v>
                </c:pt>
                <c:pt idx="46">
                  <c:v>2.824696813398353E-2</c:v>
                </c:pt>
                <c:pt idx="47">
                  <c:v>2.8791260885226377E-2</c:v>
                </c:pt>
                <c:pt idx="48">
                  <c:v>3.23070978459572E-2</c:v>
                </c:pt>
                <c:pt idx="49">
                  <c:v>3.679383538998604E-2</c:v>
                </c:pt>
                <c:pt idx="50">
                  <c:v>3.679383538998604E-2</c:v>
                </c:pt>
                <c:pt idx="51">
                  <c:v>4.1001071250944265E-2</c:v>
                </c:pt>
                <c:pt idx="52">
                  <c:v>4.1008426558393485E-2</c:v>
                </c:pt>
                <c:pt idx="53">
                  <c:v>4.9327279283469971E-2</c:v>
                </c:pt>
                <c:pt idx="54">
                  <c:v>5.0003967568798935E-2</c:v>
                </c:pt>
                <c:pt idx="55">
                  <c:v>5.818306945234003E-2</c:v>
                </c:pt>
                <c:pt idx="56">
                  <c:v>5.8286043756629213E-2</c:v>
                </c:pt>
                <c:pt idx="57">
                  <c:v>5.8374307446019957E-2</c:v>
                </c:pt>
                <c:pt idx="58">
                  <c:v>6.2081382400430707E-2</c:v>
                </c:pt>
                <c:pt idx="59">
                  <c:v>6.2096093015329146E-2</c:v>
                </c:pt>
                <c:pt idx="60">
                  <c:v>6.2360884083501378E-2</c:v>
                </c:pt>
                <c:pt idx="61">
                  <c:v>6.5788457354841456E-2</c:v>
                </c:pt>
                <c:pt idx="62">
                  <c:v>6.5788457354841456E-2</c:v>
                </c:pt>
                <c:pt idx="63">
                  <c:v>6.6406303180576554E-2</c:v>
                </c:pt>
                <c:pt idx="64">
                  <c:v>6.6818200397733285E-2</c:v>
                </c:pt>
                <c:pt idx="65">
                  <c:v>6.9701480917830516E-2</c:v>
                </c:pt>
                <c:pt idx="66">
                  <c:v>7.0687092116027028E-2</c:v>
                </c:pt>
                <c:pt idx="67">
                  <c:v>7.0701802730925523E-2</c:v>
                </c:pt>
                <c:pt idx="68">
                  <c:v>7.407053354267179E-2</c:v>
                </c:pt>
                <c:pt idx="69">
                  <c:v>7.4320613995945528E-2</c:v>
                </c:pt>
                <c:pt idx="70">
                  <c:v>7.8307190633426893E-2</c:v>
                </c:pt>
                <c:pt idx="71">
                  <c:v>7.8380743707919143E-2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C6-4983-ADB2-342C4FB389C1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25213</c:v>
                </c:pt>
                <c:pt idx="67">
                  <c:v>25214</c:v>
                </c:pt>
                <c:pt idx="68">
                  <c:v>25443</c:v>
                </c:pt>
                <c:pt idx="69">
                  <c:v>25460</c:v>
                </c:pt>
                <c:pt idx="70">
                  <c:v>25731</c:v>
                </c:pt>
                <c:pt idx="71">
                  <c:v>25736</c:v>
                </c:pt>
              </c:numCache>
            </c:numRef>
          </c:xVal>
          <c:yVal>
            <c:numRef>
              <c:f>'Active 1'!$U$21:$U$989</c:f>
              <c:numCache>
                <c:formatCode>General</c:formatCode>
                <c:ptCount val="969"/>
                <c:pt idx="52">
                  <c:v>0.18892104435508372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C6-4983-ADB2-342C4FB38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109168"/>
        <c:axId val="1"/>
      </c:scatterChart>
      <c:valAx>
        <c:axId val="42910916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540501571381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391990107381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10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834459938317755E-2"/>
          <c:y val="0.92000129214617399"/>
          <c:w val="0.8957185100465793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CMa -- O-C Diagr.</a:t>
            </a:r>
          </a:p>
        </c:rich>
      </c:tx>
      <c:layout>
        <c:manualLayout>
          <c:xMode val="edge"/>
          <c:yMode val="edge"/>
          <c:x val="0.3494427694679428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723926380368099"/>
          <c:w val="0.7843873289993038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25213</c:v>
                </c:pt>
                <c:pt idx="67">
                  <c:v>25214</c:v>
                </c:pt>
                <c:pt idx="68">
                  <c:v>25443</c:v>
                </c:pt>
                <c:pt idx="69">
                  <c:v>25460</c:v>
                </c:pt>
                <c:pt idx="70">
                  <c:v>25731</c:v>
                </c:pt>
                <c:pt idx="71">
                  <c:v>25736</c:v>
                </c:pt>
              </c:numCache>
            </c:numRef>
          </c:xVal>
          <c:yVal>
            <c:numRef>
              <c:f>'Active 1'!$H$21:$H$989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84-45FD-88B0-9E74DB62E3E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25213</c:v>
                </c:pt>
                <c:pt idx="67">
                  <c:v>25214</c:v>
                </c:pt>
                <c:pt idx="68">
                  <c:v>25443</c:v>
                </c:pt>
                <c:pt idx="69">
                  <c:v>25460</c:v>
                </c:pt>
                <c:pt idx="70">
                  <c:v>25731</c:v>
                </c:pt>
                <c:pt idx="71">
                  <c:v>25736</c:v>
                </c:pt>
              </c:numCache>
            </c:numRef>
          </c:xVal>
          <c:yVal>
            <c:numRef>
              <c:f>'Active 1'!$I$21:$I$989</c:f>
              <c:numCache>
                <c:formatCode>General</c:formatCode>
                <c:ptCount val="969"/>
                <c:pt idx="1">
                  <c:v>1.8218633376818616E-3</c:v>
                </c:pt>
                <c:pt idx="2">
                  <c:v>7.0329428126569837E-2</c:v>
                </c:pt>
                <c:pt idx="3">
                  <c:v>3.2340690289856866E-2</c:v>
                </c:pt>
                <c:pt idx="4">
                  <c:v>5.9541926755628083E-2</c:v>
                </c:pt>
                <c:pt idx="5">
                  <c:v>2.6752031728392467E-2</c:v>
                </c:pt>
                <c:pt idx="6">
                  <c:v>1.8814833965734579E-3</c:v>
                </c:pt>
                <c:pt idx="7">
                  <c:v>5.0234565424034372E-4</c:v>
                </c:pt>
                <c:pt idx="8">
                  <c:v>-7.2381841964670457E-3</c:v>
                </c:pt>
                <c:pt idx="9">
                  <c:v>1.2160975173173938E-2</c:v>
                </c:pt>
                <c:pt idx="10">
                  <c:v>-1.9280931664980017E-3</c:v>
                </c:pt>
                <c:pt idx="11">
                  <c:v>1.7074296170903835E-2</c:v>
                </c:pt>
                <c:pt idx="12">
                  <c:v>2.5033346013515256E-2</c:v>
                </c:pt>
                <c:pt idx="13">
                  <c:v>3.8099323195638135E-2</c:v>
                </c:pt>
                <c:pt idx="14">
                  <c:v>3.4826999435608741E-2</c:v>
                </c:pt>
                <c:pt idx="15">
                  <c:v>4.155717837420525E-2</c:v>
                </c:pt>
                <c:pt idx="16">
                  <c:v>2.8244131171959452E-2</c:v>
                </c:pt>
                <c:pt idx="18">
                  <c:v>2.8699597001832444E-2</c:v>
                </c:pt>
                <c:pt idx="21">
                  <c:v>5.2180429964209907E-2</c:v>
                </c:pt>
                <c:pt idx="22">
                  <c:v>3.2371193505241536E-2</c:v>
                </c:pt>
                <c:pt idx="24">
                  <c:v>4.5243904438393656E-2</c:v>
                </c:pt>
                <c:pt idx="40">
                  <c:v>5.4220246463955846E-2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84-45FD-88B0-9E74DB62E3E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25213</c:v>
                </c:pt>
                <c:pt idx="67">
                  <c:v>25214</c:v>
                </c:pt>
                <c:pt idx="68">
                  <c:v>25443</c:v>
                </c:pt>
                <c:pt idx="69">
                  <c:v>25460</c:v>
                </c:pt>
                <c:pt idx="70">
                  <c:v>25731</c:v>
                </c:pt>
                <c:pt idx="71">
                  <c:v>25736</c:v>
                </c:pt>
              </c:numCache>
            </c:numRef>
          </c:xVal>
          <c:yVal>
            <c:numRef>
              <c:f>'Active 1'!$J$21:$J$989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84-45FD-88B0-9E74DB62E3E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25213</c:v>
                </c:pt>
                <c:pt idx="67">
                  <c:v>25214</c:v>
                </c:pt>
                <c:pt idx="68">
                  <c:v>25443</c:v>
                </c:pt>
                <c:pt idx="69">
                  <c:v>25460</c:v>
                </c:pt>
                <c:pt idx="70">
                  <c:v>25731</c:v>
                </c:pt>
                <c:pt idx="71">
                  <c:v>25736</c:v>
                </c:pt>
              </c:numCache>
            </c:numRef>
          </c:xVal>
          <c:yVal>
            <c:numRef>
              <c:f>'Active 1'!$K$21:$K$989</c:f>
              <c:numCache>
                <c:formatCode>General</c:formatCode>
                <c:ptCount val="969"/>
                <c:pt idx="17">
                  <c:v>2.8599597004358657E-2</c:v>
                </c:pt>
                <c:pt idx="19">
                  <c:v>3.2382739074819256E-2</c:v>
                </c:pt>
                <c:pt idx="20">
                  <c:v>2.8100791678298265E-2</c:v>
                </c:pt>
                <c:pt idx="23">
                  <c:v>3.2671193504938856E-2</c:v>
                </c:pt>
                <c:pt idx="25">
                  <c:v>4.2260342059307732E-2</c:v>
                </c:pt>
                <c:pt idx="26">
                  <c:v>5.3917002558591776E-2</c:v>
                </c:pt>
                <c:pt idx="27">
                  <c:v>4.1441175002546515E-2</c:v>
                </c:pt>
                <c:pt idx="28">
                  <c:v>4.1986903837823775E-2</c:v>
                </c:pt>
                <c:pt idx="29">
                  <c:v>3.2373663052567281E-2</c:v>
                </c:pt>
                <c:pt idx="30">
                  <c:v>4.3008266635297332E-2</c:v>
                </c:pt>
                <c:pt idx="31">
                  <c:v>4.9212270962016191E-2</c:v>
                </c:pt>
                <c:pt idx="32">
                  <c:v>5.4768931469880044E-2</c:v>
                </c:pt>
                <c:pt idx="33">
                  <c:v>5.4665621268213727E-2</c:v>
                </c:pt>
                <c:pt idx="34">
                  <c:v>5.9568010605289601E-2</c:v>
                </c:pt>
                <c:pt idx="35">
                  <c:v>5.8602614182746038E-2</c:v>
                </c:pt>
                <c:pt idx="36">
                  <c:v>5.9259775225655176E-2</c:v>
                </c:pt>
                <c:pt idx="37">
                  <c:v>5.9277827822370455E-2</c:v>
                </c:pt>
                <c:pt idx="38">
                  <c:v>5.8891262196993921E-2</c:v>
                </c:pt>
                <c:pt idx="39">
                  <c:v>5.69581602467224E-2</c:v>
                </c:pt>
                <c:pt idx="41">
                  <c:v>5.6734488331130706E-2</c:v>
                </c:pt>
                <c:pt idx="42">
                  <c:v>5.3545613583992235E-2</c:v>
                </c:pt>
                <c:pt idx="43">
                  <c:v>5.2404583206225652E-2</c:v>
                </c:pt>
                <c:pt idx="44">
                  <c:v>5.081882506783586E-2</c:v>
                </c:pt>
                <c:pt idx="45">
                  <c:v>5.1595153156085871E-2</c:v>
                </c:pt>
                <c:pt idx="46">
                  <c:v>4.7161243703158107E-2</c:v>
                </c:pt>
                <c:pt idx="47">
                  <c:v>4.7058434050995857E-2</c:v>
                </c:pt>
                <c:pt idx="48">
                  <c:v>4.5697041947278194E-2</c:v>
                </c:pt>
                <c:pt idx="49">
                  <c:v>4.453334074059967E-2</c:v>
                </c:pt>
                <c:pt idx="50">
                  <c:v>4.453334074059967E-2</c:v>
                </c:pt>
                <c:pt idx="51">
                  <c:v>4.1590001244912855E-2</c:v>
                </c:pt>
                <c:pt idx="53">
                  <c:v>4.283080504683312E-2</c:v>
                </c:pt>
                <c:pt idx="54">
                  <c:v>4.308677126391558E-2</c:v>
                </c:pt>
                <c:pt idx="55">
                  <c:v>5.8706712552520912E-2</c:v>
                </c:pt>
                <c:pt idx="56">
                  <c:v>5.8641316296416335E-2</c:v>
                </c:pt>
                <c:pt idx="57">
                  <c:v>5.8713833597721532E-2</c:v>
                </c:pt>
                <c:pt idx="58">
                  <c:v>6.595956243108958E-2</c:v>
                </c:pt>
                <c:pt idx="59">
                  <c:v>6.572164865792729E-2</c:v>
                </c:pt>
                <c:pt idx="60">
                  <c:v>6.5539200717466883E-2</c:v>
                </c:pt>
                <c:pt idx="61">
                  <c:v>6.9105291266168933E-2</c:v>
                </c:pt>
                <c:pt idx="62">
                  <c:v>6.9105291266168933E-2</c:v>
                </c:pt>
                <c:pt idx="63">
                  <c:v>7.0312912735971622E-2</c:v>
                </c:pt>
                <c:pt idx="64">
                  <c:v>6.9851327054493595E-2</c:v>
                </c:pt>
                <c:pt idx="65">
                  <c:v>7.2820227258489467E-2</c:v>
                </c:pt>
                <c:pt idx="66">
                  <c:v>7.2280004373169504E-2</c:v>
                </c:pt>
                <c:pt idx="67">
                  <c:v>7.2142090437409934E-2</c:v>
                </c:pt>
                <c:pt idx="68">
                  <c:v>6.965983643749496E-2</c:v>
                </c:pt>
                <c:pt idx="69">
                  <c:v>7.2115302078600507E-2</c:v>
                </c:pt>
                <c:pt idx="70">
                  <c:v>7.2240669192979112E-2</c:v>
                </c:pt>
                <c:pt idx="71">
                  <c:v>7.2851100274419878E-2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84-45FD-88B0-9E74DB62E3E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25213</c:v>
                </c:pt>
                <c:pt idx="67">
                  <c:v>25214</c:v>
                </c:pt>
                <c:pt idx="68">
                  <c:v>25443</c:v>
                </c:pt>
                <c:pt idx="69">
                  <c:v>25460</c:v>
                </c:pt>
                <c:pt idx="70">
                  <c:v>25731</c:v>
                </c:pt>
                <c:pt idx="71">
                  <c:v>25736</c:v>
                </c:pt>
              </c:numCache>
            </c:numRef>
          </c:xVal>
          <c:yVal>
            <c:numRef>
              <c:f>'Active 1'!$L$21:$L$989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84-45FD-88B0-9E74DB62E3E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25213</c:v>
                </c:pt>
                <c:pt idx="67">
                  <c:v>25214</c:v>
                </c:pt>
                <c:pt idx="68">
                  <c:v>25443</c:v>
                </c:pt>
                <c:pt idx="69">
                  <c:v>25460</c:v>
                </c:pt>
                <c:pt idx="70">
                  <c:v>25731</c:v>
                </c:pt>
                <c:pt idx="71">
                  <c:v>25736</c:v>
                </c:pt>
              </c:numCache>
            </c:numRef>
          </c:xVal>
          <c:yVal>
            <c:numRef>
              <c:f>'Active 1'!$M$21:$M$989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84-45FD-88B0-9E74DB62E3E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25213</c:v>
                </c:pt>
                <c:pt idx="67">
                  <c:v>25214</c:v>
                </c:pt>
                <c:pt idx="68">
                  <c:v>25443</c:v>
                </c:pt>
                <c:pt idx="69">
                  <c:v>25460</c:v>
                </c:pt>
                <c:pt idx="70">
                  <c:v>25731</c:v>
                </c:pt>
                <c:pt idx="71">
                  <c:v>25736</c:v>
                </c:pt>
              </c:numCache>
            </c:numRef>
          </c:xVal>
          <c:yVal>
            <c:numRef>
              <c:f>'Active 1'!$N$21:$N$989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84-45FD-88B0-9E74DB62E3E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25213</c:v>
                </c:pt>
                <c:pt idx="67">
                  <c:v>25214</c:v>
                </c:pt>
                <c:pt idx="68">
                  <c:v>25443</c:v>
                </c:pt>
                <c:pt idx="69">
                  <c:v>25460</c:v>
                </c:pt>
                <c:pt idx="70">
                  <c:v>25731</c:v>
                </c:pt>
                <c:pt idx="71">
                  <c:v>25736</c:v>
                </c:pt>
              </c:numCache>
            </c:numRef>
          </c:xVal>
          <c:yVal>
            <c:numRef>
              <c:f>'Active 1'!$O$21:$O$989</c:f>
              <c:numCache>
                <c:formatCode>General</c:formatCode>
                <c:ptCount val="969"/>
                <c:pt idx="21">
                  <c:v>-2.8874349516718356E-2</c:v>
                </c:pt>
                <c:pt idx="22">
                  <c:v>-2.4990747183526174E-2</c:v>
                </c:pt>
                <c:pt idx="23">
                  <c:v>-2.4990747183526174E-2</c:v>
                </c:pt>
                <c:pt idx="24">
                  <c:v>-2.1798543750561339E-2</c:v>
                </c:pt>
                <c:pt idx="25">
                  <c:v>-1.6605696691406657E-2</c:v>
                </c:pt>
                <c:pt idx="26">
                  <c:v>-1.2398460830448432E-2</c:v>
                </c:pt>
                <c:pt idx="27">
                  <c:v>-1.2369039600651499E-2</c:v>
                </c:pt>
                <c:pt idx="28">
                  <c:v>-8.6619646462408051E-3</c:v>
                </c:pt>
                <c:pt idx="29">
                  <c:v>-8.1912249694902073E-3</c:v>
                </c:pt>
                <c:pt idx="30">
                  <c:v>-8.0882506652010244E-3</c:v>
                </c:pt>
                <c:pt idx="31">
                  <c:v>-4.6753880087593847E-3</c:v>
                </c:pt>
                <c:pt idx="32">
                  <c:v>-4.6815214780121517E-4</c:v>
                </c:pt>
                <c:pt idx="33">
                  <c:v>-3.5046722861353796E-4</c:v>
                </c:pt>
                <c:pt idx="34">
                  <c:v>7.563843586755381E-3</c:v>
                </c:pt>
                <c:pt idx="35">
                  <c:v>7.6668178910445639E-3</c:v>
                </c:pt>
                <c:pt idx="36">
                  <c:v>1.2300661584058015E-2</c:v>
                </c:pt>
                <c:pt idx="37">
                  <c:v>1.2992060484285417E-2</c:v>
                </c:pt>
                <c:pt idx="38">
                  <c:v>1.562526055110891E-2</c:v>
                </c:pt>
                <c:pt idx="39">
                  <c:v>1.6802109742985294E-2</c:v>
                </c:pt>
                <c:pt idx="40">
                  <c:v>1.6816820357883788E-2</c:v>
                </c:pt>
                <c:pt idx="41">
                  <c:v>1.7199296345243587E-2</c:v>
                </c:pt>
                <c:pt idx="42">
                  <c:v>2.0803396995365153E-2</c:v>
                </c:pt>
                <c:pt idx="43">
                  <c:v>2.4039732273025305E-2</c:v>
                </c:pt>
                <c:pt idx="44">
                  <c:v>2.4422208260385159E-2</c:v>
                </c:pt>
                <c:pt idx="45">
                  <c:v>2.4819394862643451E-2</c:v>
                </c:pt>
                <c:pt idx="46">
                  <c:v>2.824696813398353E-2</c:v>
                </c:pt>
                <c:pt idx="47">
                  <c:v>2.8791260885226377E-2</c:v>
                </c:pt>
                <c:pt idx="48">
                  <c:v>3.23070978459572E-2</c:v>
                </c:pt>
                <c:pt idx="49">
                  <c:v>3.679383538998604E-2</c:v>
                </c:pt>
                <c:pt idx="50">
                  <c:v>3.679383538998604E-2</c:v>
                </c:pt>
                <c:pt idx="51">
                  <c:v>4.1001071250944265E-2</c:v>
                </c:pt>
                <c:pt idx="52">
                  <c:v>4.1008426558393485E-2</c:v>
                </c:pt>
                <c:pt idx="53">
                  <c:v>4.9327279283469971E-2</c:v>
                </c:pt>
                <c:pt idx="54">
                  <c:v>5.0003967568798935E-2</c:v>
                </c:pt>
                <c:pt idx="55">
                  <c:v>5.818306945234003E-2</c:v>
                </c:pt>
                <c:pt idx="56">
                  <c:v>5.8286043756629213E-2</c:v>
                </c:pt>
                <c:pt idx="57">
                  <c:v>5.8374307446019957E-2</c:v>
                </c:pt>
                <c:pt idx="58">
                  <c:v>6.2081382400430707E-2</c:v>
                </c:pt>
                <c:pt idx="59">
                  <c:v>6.2096093015329146E-2</c:v>
                </c:pt>
                <c:pt idx="60">
                  <c:v>6.2360884083501378E-2</c:v>
                </c:pt>
                <c:pt idx="61">
                  <c:v>6.5788457354841456E-2</c:v>
                </c:pt>
                <c:pt idx="62">
                  <c:v>6.5788457354841456E-2</c:v>
                </c:pt>
                <c:pt idx="63">
                  <c:v>6.6406303180576554E-2</c:v>
                </c:pt>
                <c:pt idx="64">
                  <c:v>6.6818200397733285E-2</c:v>
                </c:pt>
                <c:pt idx="65">
                  <c:v>6.9701480917830516E-2</c:v>
                </c:pt>
                <c:pt idx="66">
                  <c:v>7.0687092116027028E-2</c:v>
                </c:pt>
                <c:pt idx="67">
                  <c:v>7.0701802730925523E-2</c:v>
                </c:pt>
                <c:pt idx="68">
                  <c:v>7.407053354267179E-2</c:v>
                </c:pt>
                <c:pt idx="69">
                  <c:v>7.4320613995945528E-2</c:v>
                </c:pt>
                <c:pt idx="70">
                  <c:v>7.8307190633426893E-2</c:v>
                </c:pt>
                <c:pt idx="71">
                  <c:v>7.8380743707919143E-2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84-45FD-88B0-9E74DB62E3E0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12804</c:v>
                </c:pt>
                <c:pt idx="6">
                  <c:v>13911</c:v>
                </c:pt>
                <c:pt idx="7">
                  <c:v>13921</c:v>
                </c:pt>
                <c:pt idx="8">
                  <c:v>14170</c:v>
                </c:pt>
                <c:pt idx="9">
                  <c:v>15320</c:v>
                </c:pt>
                <c:pt idx="10">
                  <c:v>15354</c:v>
                </c:pt>
                <c:pt idx="11">
                  <c:v>15892</c:v>
                </c:pt>
                <c:pt idx="12">
                  <c:v>16716</c:v>
                </c:pt>
                <c:pt idx="13">
                  <c:v>17342</c:v>
                </c:pt>
                <c:pt idx="14">
                  <c:v>17547</c:v>
                </c:pt>
                <c:pt idx="15">
                  <c:v>17897</c:v>
                </c:pt>
                <c:pt idx="16">
                  <c:v>18140</c:v>
                </c:pt>
                <c:pt idx="17">
                  <c:v>18157</c:v>
                </c:pt>
                <c:pt idx="18">
                  <c:v>18157</c:v>
                </c:pt>
                <c:pt idx="19">
                  <c:v>18379</c:v>
                </c:pt>
                <c:pt idx="20">
                  <c:v>18426</c:v>
                </c:pt>
                <c:pt idx="21">
                  <c:v>18445</c:v>
                </c:pt>
                <c:pt idx="22">
                  <c:v>18709</c:v>
                </c:pt>
                <c:pt idx="23">
                  <c:v>18709</c:v>
                </c:pt>
                <c:pt idx="24">
                  <c:v>18926</c:v>
                </c:pt>
                <c:pt idx="25">
                  <c:v>19279</c:v>
                </c:pt>
                <c:pt idx="26">
                  <c:v>19565</c:v>
                </c:pt>
                <c:pt idx="27">
                  <c:v>19567</c:v>
                </c:pt>
                <c:pt idx="28">
                  <c:v>19819</c:v>
                </c:pt>
                <c:pt idx="29">
                  <c:v>19851</c:v>
                </c:pt>
                <c:pt idx="30">
                  <c:v>19858</c:v>
                </c:pt>
                <c:pt idx="31">
                  <c:v>20090</c:v>
                </c:pt>
                <c:pt idx="32">
                  <c:v>20376</c:v>
                </c:pt>
                <c:pt idx="33">
                  <c:v>20384</c:v>
                </c:pt>
                <c:pt idx="34">
                  <c:v>20922</c:v>
                </c:pt>
                <c:pt idx="35">
                  <c:v>20929</c:v>
                </c:pt>
                <c:pt idx="36">
                  <c:v>21244</c:v>
                </c:pt>
                <c:pt idx="37">
                  <c:v>21291</c:v>
                </c:pt>
                <c:pt idx="38">
                  <c:v>21470</c:v>
                </c:pt>
                <c:pt idx="39">
                  <c:v>21550</c:v>
                </c:pt>
                <c:pt idx="40">
                  <c:v>21551</c:v>
                </c:pt>
                <c:pt idx="41">
                  <c:v>21577</c:v>
                </c:pt>
                <c:pt idx="42">
                  <c:v>21822</c:v>
                </c:pt>
                <c:pt idx="43">
                  <c:v>22042</c:v>
                </c:pt>
                <c:pt idx="44">
                  <c:v>22068</c:v>
                </c:pt>
                <c:pt idx="45">
                  <c:v>22095</c:v>
                </c:pt>
                <c:pt idx="46">
                  <c:v>22328</c:v>
                </c:pt>
                <c:pt idx="47">
                  <c:v>22365</c:v>
                </c:pt>
                <c:pt idx="48">
                  <c:v>22604</c:v>
                </c:pt>
                <c:pt idx="49">
                  <c:v>22909</c:v>
                </c:pt>
                <c:pt idx="50">
                  <c:v>22909</c:v>
                </c:pt>
                <c:pt idx="51">
                  <c:v>23195</c:v>
                </c:pt>
                <c:pt idx="52">
                  <c:v>23195.5</c:v>
                </c:pt>
                <c:pt idx="53">
                  <c:v>23761</c:v>
                </c:pt>
                <c:pt idx="54">
                  <c:v>23807</c:v>
                </c:pt>
                <c:pt idx="55">
                  <c:v>24363</c:v>
                </c:pt>
                <c:pt idx="56">
                  <c:v>24370</c:v>
                </c:pt>
                <c:pt idx="57">
                  <c:v>24376</c:v>
                </c:pt>
                <c:pt idx="58">
                  <c:v>24628</c:v>
                </c:pt>
                <c:pt idx="59">
                  <c:v>24629</c:v>
                </c:pt>
                <c:pt idx="60">
                  <c:v>24647</c:v>
                </c:pt>
                <c:pt idx="61">
                  <c:v>24880</c:v>
                </c:pt>
                <c:pt idx="62">
                  <c:v>24880</c:v>
                </c:pt>
                <c:pt idx="63">
                  <c:v>24922</c:v>
                </c:pt>
                <c:pt idx="64">
                  <c:v>24950</c:v>
                </c:pt>
                <c:pt idx="65">
                  <c:v>25146</c:v>
                </c:pt>
                <c:pt idx="66">
                  <c:v>25213</c:v>
                </c:pt>
                <c:pt idx="67">
                  <c:v>25214</c:v>
                </c:pt>
                <c:pt idx="68">
                  <c:v>25443</c:v>
                </c:pt>
                <c:pt idx="69">
                  <c:v>25460</c:v>
                </c:pt>
                <c:pt idx="70">
                  <c:v>25731</c:v>
                </c:pt>
                <c:pt idx="71">
                  <c:v>25736</c:v>
                </c:pt>
              </c:numCache>
            </c:numRef>
          </c:xVal>
          <c:yVal>
            <c:numRef>
              <c:f>'Active 1'!$U$21:$U$989</c:f>
              <c:numCache>
                <c:formatCode>General</c:formatCode>
                <c:ptCount val="969"/>
                <c:pt idx="52">
                  <c:v>0.18892104435508372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84-45FD-88B0-9E74DB62E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75200"/>
        <c:axId val="1"/>
      </c:scatterChart>
      <c:valAx>
        <c:axId val="644075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39590590209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75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8513011152416355E-2"/>
          <c:y val="0.92024539877300615"/>
          <c:w val="0.8940528251812389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CMa -- O-C Diagr.</a:t>
            </a:r>
          </a:p>
        </c:rich>
      </c:tx>
      <c:layout>
        <c:manualLayout>
          <c:xMode val="edge"/>
          <c:yMode val="edge"/>
          <c:x val="0.3500936963885100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3826313406209"/>
          <c:y val="0.14769252958613219"/>
          <c:w val="0.7914353312589677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12803.5</c:v>
                </c:pt>
                <c:pt idx="6">
                  <c:v>13910.5</c:v>
                </c:pt>
                <c:pt idx="7">
                  <c:v>13920.5</c:v>
                </c:pt>
                <c:pt idx="8">
                  <c:v>14169.5</c:v>
                </c:pt>
                <c:pt idx="9">
                  <c:v>15319.5</c:v>
                </c:pt>
                <c:pt idx="10">
                  <c:v>15353.5</c:v>
                </c:pt>
                <c:pt idx="11">
                  <c:v>15891.5</c:v>
                </c:pt>
                <c:pt idx="12">
                  <c:v>16715.5</c:v>
                </c:pt>
                <c:pt idx="13">
                  <c:v>17341.5</c:v>
                </c:pt>
                <c:pt idx="14">
                  <c:v>17546.5</c:v>
                </c:pt>
                <c:pt idx="15">
                  <c:v>17896.5</c:v>
                </c:pt>
                <c:pt idx="16">
                  <c:v>18139.5</c:v>
                </c:pt>
                <c:pt idx="17">
                  <c:v>18156.5</c:v>
                </c:pt>
                <c:pt idx="18">
                  <c:v>18156.5</c:v>
                </c:pt>
                <c:pt idx="19">
                  <c:v>18378.5</c:v>
                </c:pt>
                <c:pt idx="20">
                  <c:v>18425.5</c:v>
                </c:pt>
                <c:pt idx="21">
                  <c:v>18444.5</c:v>
                </c:pt>
                <c:pt idx="22">
                  <c:v>18708.5</c:v>
                </c:pt>
                <c:pt idx="23">
                  <c:v>18708.5</c:v>
                </c:pt>
                <c:pt idx="24">
                  <c:v>18925.5</c:v>
                </c:pt>
                <c:pt idx="25">
                  <c:v>19278.5</c:v>
                </c:pt>
                <c:pt idx="26">
                  <c:v>19564.5</c:v>
                </c:pt>
                <c:pt idx="27">
                  <c:v>19566.5</c:v>
                </c:pt>
                <c:pt idx="28">
                  <c:v>19818.5</c:v>
                </c:pt>
                <c:pt idx="29">
                  <c:v>19850.5</c:v>
                </c:pt>
                <c:pt idx="30">
                  <c:v>19857.5</c:v>
                </c:pt>
                <c:pt idx="31">
                  <c:v>20089.5</c:v>
                </c:pt>
                <c:pt idx="32">
                  <c:v>20375.5</c:v>
                </c:pt>
                <c:pt idx="33">
                  <c:v>20383.5</c:v>
                </c:pt>
                <c:pt idx="34">
                  <c:v>20921.5</c:v>
                </c:pt>
                <c:pt idx="35">
                  <c:v>20928.5</c:v>
                </c:pt>
                <c:pt idx="36">
                  <c:v>21243.5</c:v>
                </c:pt>
                <c:pt idx="37">
                  <c:v>21290.5</c:v>
                </c:pt>
                <c:pt idx="38">
                  <c:v>21469.5</c:v>
                </c:pt>
                <c:pt idx="39">
                  <c:v>21549.5</c:v>
                </c:pt>
                <c:pt idx="40">
                  <c:v>21550.5</c:v>
                </c:pt>
                <c:pt idx="41">
                  <c:v>21576.5</c:v>
                </c:pt>
                <c:pt idx="42">
                  <c:v>21821.5</c:v>
                </c:pt>
                <c:pt idx="43">
                  <c:v>22041.5</c:v>
                </c:pt>
                <c:pt idx="44">
                  <c:v>22067.5</c:v>
                </c:pt>
                <c:pt idx="45">
                  <c:v>22094.5</c:v>
                </c:pt>
                <c:pt idx="46">
                  <c:v>22327.5</c:v>
                </c:pt>
                <c:pt idx="47">
                  <c:v>22364.5</c:v>
                </c:pt>
                <c:pt idx="48">
                  <c:v>22603.5</c:v>
                </c:pt>
                <c:pt idx="49">
                  <c:v>22908.5</c:v>
                </c:pt>
                <c:pt idx="50">
                  <c:v>22908.5</c:v>
                </c:pt>
                <c:pt idx="51">
                  <c:v>23194.5</c:v>
                </c:pt>
                <c:pt idx="52">
                  <c:v>23195</c:v>
                </c:pt>
                <c:pt idx="53">
                  <c:v>23760.5</c:v>
                </c:pt>
                <c:pt idx="54">
                  <c:v>23806.5</c:v>
                </c:pt>
                <c:pt idx="55">
                  <c:v>24362.5</c:v>
                </c:pt>
                <c:pt idx="56">
                  <c:v>24369.5</c:v>
                </c:pt>
                <c:pt idx="57">
                  <c:v>24375.5</c:v>
                </c:pt>
                <c:pt idx="58">
                  <c:v>24627.5</c:v>
                </c:pt>
                <c:pt idx="59">
                  <c:v>24628.5</c:v>
                </c:pt>
                <c:pt idx="60">
                  <c:v>24646.5</c:v>
                </c:pt>
                <c:pt idx="61">
                  <c:v>24879.5</c:v>
                </c:pt>
                <c:pt idx="62">
                  <c:v>24879.5</c:v>
                </c:pt>
                <c:pt idx="63">
                  <c:v>24921.5</c:v>
                </c:pt>
                <c:pt idx="64">
                  <c:v>24949.5</c:v>
                </c:pt>
                <c:pt idx="65">
                  <c:v>25145.5</c:v>
                </c:pt>
                <c:pt idx="66">
                  <c:v>25212.5</c:v>
                </c:pt>
                <c:pt idx="67">
                  <c:v>25213.5</c:v>
                </c:pt>
                <c:pt idx="68">
                  <c:v>25442.5</c:v>
                </c:pt>
                <c:pt idx="69">
                  <c:v>25459.5</c:v>
                </c:pt>
                <c:pt idx="70">
                  <c:v>25730.5</c:v>
                </c:pt>
                <c:pt idx="71">
                  <c:v>25735.5</c:v>
                </c:pt>
              </c:numCache>
            </c:numRef>
          </c:xVal>
          <c:yVal>
            <c:numRef>
              <c:f>'Active 2'!$H$21:$H$989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9B-45B3-A4BB-0C53FED0442D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12803.5</c:v>
                </c:pt>
                <c:pt idx="6">
                  <c:v>13910.5</c:v>
                </c:pt>
                <c:pt idx="7">
                  <c:v>13920.5</c:v>
                </c:pt>
                <c:pt idx="8">
                  <c:v>14169.5</c:v>
                </c:pt>
                <c:pt idx="9">
                  <c:v>15319.5</c:v>
                </c:pt>
                <c:pt idx="10">
                  <c:v>15353.5</c:v>
                </c:pt>
                <c:pt idx="11">
                  <c:v>15891.5</c:v>
                </c:pt>
                <c:pt idx="12">
                  <c:v>16715.5</c:v>
                </c:pt>
                <c:pt idx="13">
                  <c:v>17341.5</c:v>
                </c:pt>
                <c:pt idx="14">
                  <c:v>17546.5</c:v>
                </c:pt>
                <c:pt idx="15">
                  <c:v>17896.5</c:v>
                </c:pt>
                <c:pt idx="16">
                  <c:v>18139.5</c:v>
                </c:pt>
                <c:pt idx="17">
                  <c:v>18156.5</c:v>
                </c:pt>
                <c:pt idx="18">
                  <c:v>18156.5</c:v>
                </c:pt>
                <c:pt idx="19">
                  <c:v>18378.5</c:v>
                </c:pt>
                <c:pt idx="20">
                  <c:v>18425.5</c:v>
                </c:pt>
                <c:pt idx="21">
                  <c:v>18444.5</c:v>
                </c:pt>
                <c:pt idx="22">
                  <c:v>18708.5</c:v>
                </c:pt>
                <c:pt idx="23">
                  <c:v>18708.5</c:v>
                </c:pt>
                <c:pt idx="24">
                  <c:v>18925.5</c:v>
                </c:pt>
                <c:pt idx="25">
                  <c:v>19278.5</c:v>
                </c:pt>
                <c:pt idx="26">
                  <c:v>19564.5</c:v>
                </c:pt>
                <c:pt idx="27">
                  <c:v>19566.5</c:v>
                </c:pt>
                <c:pt idx="28">
                  <c:v>19818.5</c:v>
                </c:pt>
                <c:pt idx="29">
                  <c:v>19850.5</c:v>
                </c:pt>
                <c:pt idx="30">
                  <c:v>19857.5</c:v>
                </c:pt>
                <c:pt idx="31">
                  <c:v>20089.5</c:v>
                </c:pt>
                <c:pt idx="32">
                  <c:v>20375.5</c:v>
                </c:pt>
                <c:pt idx="33">
                  <c:v>20383.5</c:v>
                </c:pt>
                <c:pt idx="34">
                  <c:v>20921.5</c:v>
                </c:pt>
                <c:pt idx="35">
                  <c:v>20928.5</c:v>
                </c:pt>
                <c:pt idx="36">
                  <c:v>21243.5</c:v>
                </c:pt>
                <c:pt idx="37">
                  <c:v>21290.5</c:v>
                </c:pt>
                <c:pt idx="38">
                  <c:v>21469.5</c:v>
                </c:pt>
                <c:pt idx="39">
                  <c:v>21549.5</c:v>
                </c:pt>
                <c:pt idx="40">
                  <c:v>21550.5</c:v>
                </c:pt>
                <c:pt idx="41">
                  <c:v>21576.5</c:v>
                </c:pt>
                <c:pt idx="42">
                  <c:v>21821.5</c:v>
                </c:pt>
                <c:pt idx="43">
                  <c:v>22041.5</c:v>
                </c:pt>
                <c:pt idx="44">
                  <c:v>22067.5</c:v>
                </c:pt>
                <c:pt idx="45">
                  <c:v>22094.5</c:v>
                </c:pt>
                <c:pt idx="46">
                  <c:v>22327.5</c:v>
                </c:pt>
                <c:pt idx="47">
                  <c:v>22364.5</c:v>
                </c:pt>
                <c:pt idx="48">
                  <c:v>22603.5</c:v>
                </c:pt>
                <c:pt idx="49">
                  <c:v>22908.5</c:v>
                </c:pt>
                <c:pt idx="50">
                  <c:v>22908.5</c:v>
                </c:pt>
                <c:pt idx="51">
                  <c:v>23194.5</c:v>
                </c:pt>
                <c:pt idx="52">
                  <c:v>23195</c:v>
                </c:pt>
                <c:pt idx="53">
                  <c:v>23760.5</c:v>
                </c:pt>
                <c:pt idx="54">
                  <c:v>23806.5</c:v>
                </c:pt>
                <c:pt idx="55">
                  <c:v>24362.5</c:v>
                </c:pt>
                <c:pt idx="56">
                  <c:v>24369.5</c:v>
                </c:pt>
                <c:pt idx="57">
                  <c:v>24375.5</c:v>
                </c:pt>
                <c:pt idx="58">
                  <c:v>24627.5</c:v>
                </c:pt>
                <c:pt idx="59">
                  <c:v>24628.5</c:v>
                </c:pt>
                <c:pt idx="60">
                  <c:v>24646.5</c:v>
                </c:pt>
                <c:pt idx="61">
                  <c:v>24879.5</c:v>
                </c:pt>
                <c:pt idx="62">
                  <c:v>24879.5</c:v>
                </c:pt>
                <c:pt idx="63">
                  <c:v>24921.5</c:v>
                </c:pt>
                <c:pt idx="64">
                  <c:v>24949.5</c:v>
                </c:pt>
                <c:pt idx="65">
                  <c:v>25145.5</c:v>
                </c:pt>
                <c:pt idx="66">
                  <c:v>25212.5</c:v>
                </c:pt>
                <c:pt idx="67">
                  <c:v>25213.5</c:v>
                </c:pt>
                <c:pt idx="68">
                  <c:v>25442.5</c:v>
                </c:pt>
                <c:pt idx="69">
                  <c:v>25459.5</c:v>
                </c:pt>
                <c:pt idx="70">
                  <c:v>25730.5</c:v>
                </c:pt>
                <c:pt idx="71">
                  <c:v>25735.5</c:v>
                </c:pt>
              </c:numCache>
            </c:numRef>
          </c:xVal>
          <c:yVal>
            <c:numRef>
              <c:f>'Active 2'!$I$21:$I$989</c:f>
              <c:numCache>
                <c:formatCode>General</c:formatCode>
                <c:ptCount val="969"/>
                <c:pt idx="1">
                  <c:v>-4.9599999692873098E-4</c:v>
                </c:pt>
                <c:pt idx="2">
                  <c:v>5.988200000138022E-2</c:v>
                </c:pt>
                <c:pt idx="3">
                  <c:v>-3.4799999775714241E-4</c:v>
                </c:pt>
                <c:pt idx="4">
                  <c:v>-0.24798400000145193</c:v>
                </c:pt>
                <c:pt idx="5">
                  <c:v>0.23719800000253599</c:v>
                </c:pt>
                <c:pt idx="6">
                  <c:v>0.17459400000370806</c:v>
                </c:pt>
                <c:pt idx="7">
                  <c:v>0.17287400000350317</c:v>
                </c:pt>
                <c:pt idx="8">
                  <c:v>0.15664600000309292</c:v>
                </c:pt>
                <c:pt idx="9">
                  <c:v>0.13684600000124192</c:v>
                </c:pt>
                <c:pt idx="10">
                  <c:v>0.12159800000517862</c:v>
                </c:pt>
                <c:pt idx="11">
                  <c:v>0.12226200000441168</c:v>
                </c:pt>
                <c:pt idx="12">
                  <c:v>0.10213400000066031</c:v>
                </c:pt>
                <c:pt idx="13">
                  <c:v>9.3862000008812174E-2</c:v>
                </c:pt>
                <c:pt idx="14">
                  <c:v>8.3602000006067101E-2</c:v>
                </c:pt>
                <c:pt idx="15">
                  <c:v>7.8402000006462913E-2</c:v>
                </c:pt>
                <c:pt idx="16">
                  <c:v>5.6806000007782131E-2</c:v>
                </c:pt>
                <c:pt idx="18">
                  <c:v>5.6682000002183486E-2</c:v>
                </c:pt>
                <c:pt idx="21">
                  <c:v>7.0346000007702969E-2</c:v>
                </c:pt>
                <c:pt idx="22">
                  <c:v>4.1538000004948117E-2</c:v>
                </c:pt>
                <c:pt idx="24">
                  <c:v>4.7014000003400724E-2</c:v>
                </c:pt>
                <c:pt idx="40">
                  <c:v>-3.3486000000266358E-2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9B-45B3-A4BB-0C53FED0442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12803.5</c:v>
                </c:pt>
                <c:pt idx="6">
                  <c:v>13910.5</c:v>
                </c:pt>
                <c:pt idx="7">
                  <c:v>13920.5</c:v>
                </c:pt>
                <c:pt idx="8">
                  <c:v>14169.5</c:v>
                </c:pt>
                <c:pt idx="9">
                  <c:v>15319.5</c:v>
                </c:pt>
                <c:pt idx="10">
                  <c:v>15353.5</c:v>
                </c:pt>
                <c:pt idx="11">
                  <c:v>15891.5</c:v>
                </c:pt>
                <c:pt idx="12">
                  <c:v>16715.5</c:v>
                </c:pt>
                <c:pt idx="13">
                  <c:v>17341.5</c:v>
                </c:pt>
                <c:pt idx="14">
                  <c:v>17546.5</c:v>
                </c:pt>
                <c:pt idx="15">
                  <c:v>17896.5</c:v>
                </c:pt>
                <c:pt idx="16">
                  <c:v>18139.5</c:v>
                </c:pt>
                <c:pt idx="17">
                  <c:v>18156.5</c:v>
                </c:pt>
                <c:pt idx="18">
                  <c:v>18156.5</c:v>
                </c:pt>
                <c:pt idx="19">
                  <c:v>18378.5</c:v>
                </c:pt>
                <c:pt idx="20">
                  <c:v>18425.5</c:v>
                </c:pt>
                <c:pt idx="21">
                  <c:v>18444.5</c:v>
                </c:pt>
                <c:pt idx="22">
                  <c:v>18708.5</c:v>
                </c:pt>
                <c:pt idx="23">
                  <c:v>18708.5</c:v>
                </c:pt>
                <c:pt idx="24">
                  <c:v>18925.5</c:v>
                </c:pt>
                <c:pt idx="25">
                  <c:v>19278.5</c:v>
                </c:pt>
                <c:pt idx="26">
                  <c:v>19564.5</c:v>
                </c:pt>
                <c:pt idx="27">
                  <c:v>19566.5</c:v>
                </c:pt>
                <c:pt idx="28">
                  <c:v>19818.5</c:v>
                </c:pt>
                <c:pt idx="29">
                  <c:v>19850.5</c:v>
                </c:pt>
                <c:pt idx="30">
                  <c:v>19857.5</c:v>
                </c:pt>
                <c:pt idx="31">
                  <c:v>20089.5</c:v>
                </c:pt>
                <c:pt idx="32">
                  <c:v>20375.5</c:v>
                </c:pt>
                <c:pt idx="33">
                  <c:v>20383.5</c:v>
                </c:pt>
                <c:pt idx="34">
                  <c:v>20921.5</c:v>
                </c:pt>
                <c:pt idx="35">
                  <c:v>20928.5</c:v>
                </c:pt>
                <c:pt idx="36">
                  <c:v>21243.5</c:v>
                </c:pt>
                <c:pt idx="37">
                  <c:v>21290.5</c:v>
                </c:pt>
                <c:pt idx="38">
                  <c:v>21469.5</c:v>
                </c:pt>
                <c:pt idx="39">
                  <c:v>21549.5</c:v>
                </c:pt>
                <c:pt idx="40">
                  <c:v>21550.5</c:v>
                </c:pt>
                <c:pt idx="41">
                  <c:v>21576.5</c:v>
                </c:pt>
                <c:pt idx="42">
                  <c:v>21821.5</c:v>
                </c:pt>
                <c:pt idx="43">
                  <c:v>22041.5</c:v>
                </c:pt>
                <c:pt idx="44">
                  <c:v>22067.5</c:v>
                </c:pt>
                <c:pt idx="45">
                  <c:v>22094.5</c:v>
                </c:pt>
                <c:pt idx="46">
                  <c:v>22327.5</c:v>
                </c:pt>
                <c:pt idx="47">
                  <c:v>22364.5</c:v>
                </c:pt>
                <c:pt idx="48">
                  <c:v>22603.5</c:v>
                </c:pt>
                <c:pt idx="49">
                  <c:v>22908.5</c:v>
                </c:pt>
                <c:pt idx="50">
                  <c:v>22908.5</c:v>
                </c:pt>
                <c:pt idx="51">
                  <c:v>23194.5</c:v>
                </c:pt>
                <c:pt idx="52">
                  <c:v>23195</c:v>
                </c:pt>
                <c:pt idx="53">
                  <c:v>23760.5</c:v>
                </c:pt>
                <c:pt idx="54">
                  <c:v>23806.5</c:v>
                </c:pt>
                <c:pt idx="55">
                  <c:v>24362.5</c:v>
                </c:pt>
                <c:pt idx="56">
                  <c:v>24369.5</c:v>
                </c:pt>
                <c:pt idx="57">
                  <c:v>24375.5</c:v>
                </c:pt>
                <c:pt idx="58">
                  <c:v>24627.5</c:v>
                </c:pt>
                <c:pt idx="59">
                  <c:v>24628.5</c:v>
                </c:pt>
                <c:pt idx="60">
                  <c:v>24646.5</c:v>
                </c:pt>
                <c:pt idx="61">
                  <c:v>24879.5</c:v>
                </c:pt>
                <c:pt idx="62">
                  <c:v>24879.5</c:v>
                </c:pt>
                <c:pt idx="63">
                  <c:v>24921.5</c:v>
                </c:pt>
                <c:pt idx="64">
                  <c:v>24949.5</c:v>
                </c:pt>
                <c:pt idx="65">
                  <c:v>25145.5</c:v>
                </c:pt>
                <c:pt idx="66">
                  <c:v>25212.5</c:v>
                </c:pt>
                <c:pt idx="67">
                  <c:v>25213.5</c:v>
                </c:pt>
                <c:pt idx="68">
                  <c:v>25442.5</c:v>
                </c:pt>
                <c:pt idx="69">
                  <c:v>25459.5</c:v>
                </c:pt>
                <c:pt idx="70">
                  <c:v>25730.5</c:v>
                </c:pt>
                <c:pt idx="71">
                  <c:v>25735.5</c:v>
                </c:pt>
              </c:numCache>
            </c:numRef>
          </c:xVal>
          <c:yVal>
            <c:numRef>
              <c:f>'Active 2'!$J$21:$J$989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9B-45B3-A4BB-0C53FED0442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12803.5</c:v>
                </c:pt>
                <c:pt idx="6">
                  <c:v>13910.5</c:v>
                </c:pt>
                <c:pt idx="7">
                  <c:v>13920.5</c:v>
                </c:pt>
                <c:pt idx="8">
                  <c:v>14169.5</c:v>
                </c:pt>
                <c:pt idx="9">
                  <c:v>15319.5</c:v>
                </c:pt>
                <c:pt idx="10">
                  <c:v>15353.5</c:v>
                </c:pt>
                <c:pt idx="11">
                  <c:v>15891.5</c:v>
                </c:pt>
                <c:pt idx="12">
                  <c:v>16715.5</c:v>
                </c:pt>
                <c:pt idx="13">
                  <c:v>17341.5</c:v>
                </c:pt>
                <c:pt idx="14">
                  <c:v>17546.5</c:v>
                </c:pt>
                <c:pt idx="15">
                  <c:v>17896.5</c:v>
                </c:pt>
                <c:pt idx="16">
                  <c:v>18139.5</c:v>
                </c:pt>
                <c:pt idx="17">
                  <c:v>18156.5</c:v>
                </c:pt>
                <c:pt idx="18">
                  <c:v>18156.5</c:v>
                </c:pt>
                <c:pt idx="19">
                  <c:v>18378.5</c:v>
                </c:pt>
                <c:pt idx="20">
                  <c:v>18425.5</c:v>
                </c:pt>
                <c:pt idx="21">
                  <c:v>18444.5</c:v>
                </c:pt>
                <c:pt idx="22">
                  <c:v>18708.5</c:v>
                </c:pt>
                <c:pt idx="23">
                  <c:v>18708.5</c:v>
                </c:pt>
                <c:pt idx="24">
                  <c:v>18925.5</c:v>
                </c:pt>
                <c:pt idx="25">
                  <c:v>19278.5</c:v>
                </c:pt>
                <c:pt idx="26">
                  <c:v>19564.5</c:v>
                </c:pt>
                <c:pt idx="27">
                  <c:v>19566.5</c:v>
                </c:pt>
                <c:pt idx="28">
                  <c:v>19818.5</c:v>
                </c:pt>
                <c:pt idx="29">
                  <c:v>19850.5</c:v>
                </c:pt>
                <c:pt idx="30">
                  <c:v>19857.5</c:v>
                </c:pt>
                <c:pt idx="31">
                  <c:v>20089.5</c:v>
                </c:pt>
                <c:pt idx="32">
                  <c:v>20375.5</c:v>
                </c:pt>
                <c:pt idx="33">
                  <c:v>20383.5</c:v>
                </c:pt>
                <c:pt idx="34">
                  <c:v>20921.5</c:v>
                </c:pt>
                <c:pt idx="35">
                  <c:v>20928.5</c:v>
                </c:pt>
                <c:pt idx="36">
                  <c:v>21243.5</c:v>
                </c:pt>
                <c:pt idx="37">
                  <c:v>21290.5</c:v>
                </c:pt>
                <c:pt idx="38">
                  <c:v>21469.5</c:v>
                </c:pt>
                <c:pt idx="39">
                  <c:v>21549.5</c:v>
                </c:pt>
                <c:pt idx="40">
                  <c:v>21550.5</c:v>
                </c:pt>
                <c:pt idx="41">
                  <c:v>21576.5</c:v>
                </c:pt>
                <c:pt idx="42">
                  <c:v>21821.5</c:v>
                </c:pt>
                <c:pt idx="43">
                  <c:v>22041.5</c:v>
                </c:pt>
                <c:pt idx="44">
                  <c:v>22067.5</c:v>
                </c:pt>
                <c:pt idx="45">
                  <c:v>22094.5</c:v>
                </c:pt>
                <c:pt idx="46">
                  <c:v>22327.5</c:v>
                </c:pt>
                <c:pt idx="47">
                  <c:v>22364.5</c:v>
                </c:pt>
                <c:pt idx="48">
                  <c:v>22603.5</c:v>
                </c:pt>
                <c:pt idx="49">
                  <c:v>22908.5</c:v>
                </c:pt>
                <c:pt idx="50">
                  <c:v>22908.5</c:v>
                </c:pt>
                <c:pt idx="51">
                  <c:v>23194.5</c:v>
                </c:pt>
                <c:pt idx="52">
                  <c:v>23195</c:v>
                </c:pt>
                <c:pt idx="53">
                  <c:v>23760.5</c:v>
                </c:pt>
                <c:pt idx="54">
                  <c:v>23806.5</c:v>
                </c:pt>
                <c:pt idx="55">
                  <c:v>24362.5</c:v>
                </c:pt>
                <c:pt idx="56">
                  <c:v>24369.5</c:v>
                </c:pt>
                <c:pt idx="57">
                  <c:v>24375.5</c:v>
                </c:pt>
                <c:pt idx="58">
                  <c:v>24627.5</c:v>
                </c:pt>
                <c:pt idx="59">
                  <c:v>24628.5</c:v>
                </c:pt>
                <c:pt idx="60">
                  <c:v>24646.5</c:v>
                </c:pt>
                <c:pt idx="61">
                  <c:v>24879.5</c:v>
                </c:pt>
                <c:pt idx="62">
                  <c:v>24879.5</c:v>
                </c:pt>
                <c:pt idx="63">
                  <c:v>24921.5</c:v>
                </c:pt>
                <c:pt idx="64">
                  <c:v>24949.5</c:v>
                </c:pt>
                <c:pt idx="65">
                  <c:v>25145.5</c:v>
                </c:pt>
                <c:pt idx="66">
                  <c:v>25212.5</c:v>
                </c:pt>
                <c:pt idx="67">
                  <c:v>25213.5</c:v>
                </c:pt>
                <c:pt idx="68">
                  <c:v>25442.5</c:v>
                </c:pt>
                <c:pt idx="69">
                  <c:v>25459.5</c:v>
                </c:pt>
                <c:pt idx="70">
                  <c:v>25730.5</c:v>
                </c:pt>
                <c:pt idx="71">
                  <c:v>25735.5</c:v>
                </c:pt>
              </c:numCache>
            </c:numRef>
          </c:xVal>
          <c:yVal>
            <c:numRef>
              <c:f>'Active 2'!$K$21:$K$989</c:f>
              <c:numCache>
                <c:formatCode>General</c:formatCode>
                <c:ptCount val="969"/>
                <c:pt idx="17">
                  <c:v>5.6582000004709698E-2</c:v>
                </c:pt>
                <c:pt idx="19">
                  <c:v>5.2797999996982981E-2</c:v>
                </c:pt>
                <c:pt idx="20">
                  <c:v>4.6914000005926937E-2</c:v>
                </c:pt>
                <c:pt idx="23">
                  <c:v>4.1838000004645437E-2</c:v>
                </c:pt>
                <c:pt idx="25">
                  <c:v>3.1998000005842187E-2</c:v>
                </c:pt>
                <c:pt idx="26">
                  <c:v>3.3906000004208181E-2</c:v>
                </c:pt>
                <c:pt idx="27">
                  <c:v>2.1361999999498948E-2</c:v>
                </c:pt>
                <c:pt idx="28">
                  <c:v>1.3317999997525476E-2</c:v>
                </c:pt>
                <c:pt idx="29">
                  <c:v>2.6139999972656369E-3</c:v>
                </c:pt>
                <c:pt idx="30">
                  <c:v>1.300999999511987E-2</c:v>
                </c:pt>
                <c:pt idx="31">
                  <c:v>1.1306000007607508E-2</c:v>
                </c:pt>
                <c:pt idx="32">
                  <c:v>7.1140000072773546E-3</c:v>
                </c:pt>
                <c:pt idx="33">
                  <c:v>6.7379999964032322E-3</c:v>
                </c:pt>
                <c:pt idx="34">
                  <c:v>-6.6979999974137172E-3</c:v>
                </c:pt>
                <c:pt idx="35">
                  <c:v>-7.9019999975571409E-3</c:v>
                </c:pt>
                <c:pt idx="36">
                  <c:v>-1.7981999997573439E-2</c:v>
                </c:pt>
                <c:pt idx="37">
                  <c:v>-1.956600000266917E-2</c:v>
                </c:pt>
                <c:pt idx="38">
                  <c:v>-2.6053999994473998E-2</c:v>
                </c:pt>
                <c:pt idx="39">
                  <c:v>-3.0713999993167818E-2</c:v>
                </c:pt>
                <c:pt idx="41">
                  <c:v>-3.1858000002102926E-2</c:v>
                </c:pt>
                <c:pt idx="42">
                  <c:v>-4.3397999994340353E-2</c:v>
                </c:pt>
                <c:pt idx="43">
                  <c:v>-5.203800000163028E-2</c:v>
                </c:pt>
                <c:pt idx="44">
                  <c:v>-5.4509999994479585E-2</c:v>
                </c:pt>
                <c:pt idx="45">
                  <c:v>-5.4653999992297031E-2</c:v>
                </c:pt>
                <c:pt idx="46">
                  <c:v>-6.7029999998339918E-2</c:v>
                </c:pt>
                <c:pt idx="47">
                  <c:v>-6.8393999994441401E-2</c:v>
                </c:pt>
                <c:pt idx="48">
                  <c:v>-7.7901999997266103E-2</c:v>
                </c:pt>
                <c:pt idx="49">
                  <c:v>-8.9461999988998286E-2</c:v>
                </c:pt>
                <c:pt idx="50">
                  <c:v>-8.9461999988998286E-2</c:v>
                </c:pt>
                <c:pt idx="51">
                  <c:v>-0.10215399999287911</c:v>
                </c:pt>
                <c:pt idx="53">
                  <c:v>-0.12020599984680302</c:v>
                </c:pt>
                <c:pt idx="54">
                  <c:v>-0.12151799999264767</c:v>
                </c:pt>
                <c:pt idx="55">
                  <c:v>-0.1248500001092907</c:v>
                </c:pt>
                <c:pt idx="56">
                  <c:v>-0.1251539999502711</c:v>
                </c:pt>
                <c:pt idx="57">
                  <c:v>-0.12528599999495782</c:v>
                </c:pt>
                <c:pt idx="58">
                  <c:v>-0.12662999999156455</c:v>
                </c:pt>
                <c:pt idx="59">
                  <c:v>-0.12690199999633478</c:v>
                </c:pt>
                <c:pt idx="60">
                  <c:v>-0.12769799999659881</c:v>
                </c:pt>
                <c:pt idx="61">
                  <c:v>-0.13207400000101188</c:v>
                </c:pt>
                <c:pt idx="62">
                  <c:v>-0.13207400000101188</c:v>
                </c:pt>
                <c:pt idx="63">
                  <c:v>-0.13229800000408432</c:v>
                </c:pt>
                <c:pt idx="64">
                  <c:v>-0.13371399999596179</c:v>
                </c:pt>
                <c:pt idx="65">
                  <c:v>-0.1374260000011418</c:v>
                </c:pt>
                <c:pt idx="66">
                  <c:v>-0.14024999999674037</c:v>
                </c:pt>
                <c:pt idx="67">
                  <c:v>-0.14042200014955597</c:v>
                </c:pt>
                <c:pt idx="68">
                  <c:v>-0.15070999979798216</c:v>
                </c:pt>
                <c:pt idx="69">
                  <c:v>-0.14883399999234825</c:v>
                </c:pt>
                <c:pt idx="70">
                  <c:v>-0.15794599999935599</c:v>
                </c:pt>
                <c:pt idx="71">
                  <c:v>-0.15750600004685111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9B-45B3-A4BB-0C53FED0442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12803.5</c:v>
                </c:pt>
                <c:pt idx="6">
                  <c:v>13910.5</c:v>
                </c:pt>
                <c:pt idx="7">
                  <c:v>13920.5</c:v>
                </c:pt>
                <c:pt idx="8">
                  <c:v>14169.5</c:v>
                </c:pt>
                <c:pt idx="9">
                  <c:v>15319.5</c:v>
                </c:pt>
                <c:pt idx="10">
                  <c:v>15353.5</c:v>
                </c:pt>
                <c:pt idx="11">
                  <c:v>15891.5</c:v>
                </c:pt>
                <c:pt idx="12">
                  <c:v>16715.5</c:v>
                </c:pt>
                <c:pt idx="13">
                  <c:v>17341.5</c:v>
                </c:pt>
                <c:pt idx="14">
                  <c:v>17546.5</c:v>
                </c:pt>
                <c:pt idx="15">
                  <c:v>17896.5</c:v>
                </c:pt>
                <c:pt idx="16">
                  <c:v>18139.5</c:v>
                </c:pt>
                <c:pt idx="17">
                  <c:v>18156.5</c:v>
                </c:pt>
                <c:pt idx="18">
                  <c:v>18156.5</c:v>
                </c:pt>
                <c:pt idx="19">
                  <c:v>18378.5</c:v>
                </c:pt>
                <c:pt idx="20">
                  <c:v>18425.5</c:v>
                </c:pt>
                <c:pt idx="21">
                  <c:v>18444.5</c:v>
                </c:pt>
                <c:pt idx="22">
                  <c:v>18708.5</c:v>
                </c:pt>
                <c:pt idx="23">
                  <c:v>18708.5</c:v>
                </c:pt>
                <c:pt idx="24">
                  <c:v>18925.5</c:v>
                </c:pt>
                <c:pt idx="25">
                  <c:v>19278.5</c:v>
                </c:pt>
                <c:pt idx="26">
                  <c:v>19564.5</c:v>
                </c:pt>
                <c:pt idx="27">
                  <c:v>19566.5</c:v>
                </c:pt>
                <c:pt idx="28">
                  <c:v>19818.5</c:v>
                </c:pt>
                <c:pt idx="29">
                  <c:v>19850.5</c:v>
                </c:pt>
                <c:pt idx="30">
                  <c:v>19857.5</c:v>
                </c:pt>
                <c:pt idx="31">
                  <c:v>20089.5</c:v>
                </c:pt>
                <c:pt idx="32">
                  <c:v>20375.5</c:v>
                </c:pt>
                <c:pt idx="33">
                  <c:v>20383.5</c:v>
                </c:pt>
                <c:pt idx="34">
                  <c:v>20921.5</c:v>
                </c:pt>
                <c:pt idx="35">
                  <c:v>20928.5</c:v>
                </c:pt>
                <c:pt idx="36">
                  <c:v>21243.5</c:v>
                </c:pt>
                <c:pt idx="37">
                  <c:v>21290.5</c:v>
                </c:pt>
                <c:pt idx="38">
                  <c:v>21469.5</c:v>
                </c:pt>
                <c:pt idx="39">
                  <c:v>21549.5</c:v>
                </c:pt>
                <c:pt idx="40">
                  <c:v>21550.5</c:v>
                </c:pt>
                <c:pt idx="41">
                  <c:v>21576.5</c:v>
                </c:pt>
                <c:pt idx="42">
                  <c:v>21821.5</c:v>
                </c:pt>
                <c:pt idx="43">
                  <c:v>22041.5</c:v>
                </c:pt>
                <c:pt idx="44">
                  <c:v>22067.5</c:v>
                </c:pt>
                <c:pt idx="45">
                  <c:v>22094.5</c:v>
                </c:pt>
                <c:pt idx="46">
                  <c:v>22327.5</c:v>
                </c:pt>
                <c:pt idx="47">
                  <c:v>22364.5</c:v>
                </c:pt>
                <c:pt idx="48">
                  <c:v>22603.5</c:v>
                </c:pt>
                <c:pt idx="49">
                  <c:v>22908.5</c:v>
                </c:pt>
                <c:pt idx="50">
                  <c:v>22908.5</c:v>
                </c:pt>
                <c:pt idx="51">
                  <c:v>23194.5</c:v>
                </c:pt>
                <c:pt idx="52">
                  <c:v>23195</c:v>
                </c:pt>
                <c:pt idx="53">
                  <c:v>23760.5</c:v>
                </c:pt>
                <c:pt idx="54">
                  <c:v>23806.5</c:v>
                </c:pt>
                <c:pt idx="55">
                  <c:v>24362.5</c:v>
                </c:pt>
                <c:pt idx="56">
                  <c:v>24369.5</c:v>
                </c:pt>
                <c:pt idx="57">
                  <c:v>24375.5</c:v>
                </c:pt>
                <c:pt idx="58">
                  <c:v>24627.5</c:v>
                </c:pt>
                <c:pt idx="59">
                  <c:v>24628.5</c:v>
                </c:pt>
                <c:pt idx="60">
                  <c:v>24646.5</c:v>
                </c:pt>
                <c:pt idx="61">
                  <c:v>24879.5</c:v>
                </c:pt>
                <c:pt idx="62">
                  <c:v>24879.5</c:v>
                </c:pt>
                <c:pt idx="63">
                  <c:v>24921.5</c:v>
                </c:pt>
                <c:pt idx="64">
                  <c:v>24949.5</c:v>
                </c:pt>
                <c:pt idx="65">
                  <c:v>25145.5</c:v>
                </c:pt>
                <c:pt idx="66">
                  <c:v>25212.5</c:v>
                </c:pt>
                <c:pt idx="67">
                  <c:v>25213.5</c:v>
                </c:pt>
                <c:pt idx="68">
                  <c:v>25442.5</c:v>
                </c:pt>
                <c:pt idx="69">
                  <c:v>25459.5</c:v>
                </c:pt>
                <c:pt idx="70">
                  <c:v>25730.5</c:v>
                </c:pt>
                <c:pt idx="71">
                  <c:v>25735.5</c:v>
                </c:pt>
              </c:numCache>
            </c:numRef>
          </c:xVal>
          <c:yVal>
            <c:numRef>
              <c:f>'Active 2'!$L$21:$L$989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9B-45B3-A4BB-0C53FED0442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12803.5</c:v>
                </c:pt>
                <c:pt idx="6">
                  <c:v>13910.5</c:v>
                </c:pt>
                <c:pt idx="7">
                  <c:v>13920.5</c:v>
                </c:pt>
                <c:pt idx="8">
                  <c:v>14169.5</c:v>
                </c:pt>
                <c:pt idx="9">
                  <c:v>15319.5</c:v>
                </c:pt>
                <c:pt idx="10">
                  <c:v>15353.5</c:v>
                </c:pt>
                <c:pt idx="11">
                  <c:v>15891.5</c:v>
                </c:pt>
                <c:pt idx="12">
                  <c:v>16715.5</c:v>
                </c:pt>
                <c:pt idx="13">
                  <c:v>17341.5</c:v>
                </c:pt>
                <c:pt idx="14">
                  <c:v>17546.5</c:v>
                </c:pt>
                <c:pt idx="15">
                  <c:v>17896.5</c:v>
                </c:pt>
                <c:pt idx="16">
                  <c:v>18139.5</c:v>
                </c:pt>
                <c:pt idx="17">
                  <c:v>18156.5</c:v>
                </c:pt>
                <c:pt idx="18">
                  <c:v>18156.5</c:v>
                </c:pt>
                <c:pt idx="19">
                  <c:v>18378.5</c:v>
                </c:pt>
                <c:pt idx="20">
                  <c:v>18425.5</c:v>
                </c:pt>
                <c:pt idx="21">
                  <c:v>18444.5</c:v>
                </c:pt>
                <c:pt idx="22">
                  <c:v>18708.5</c:v>
                </c:pt>
                <c:pt idx="23">
                  <c:v>18708.5</c:v>
                </c:pt>
                <c:pt idx="24">
                  <c:v>18925.5</c:v>
                </c:pt>
                <c:pt idx="25">
                  <c:v>19278.5</c:v>
                </c:pt>
                <c:pt idx="26">
                  <c:v>19564.5</c:v>
                </c:pt>
                <c:pt idx="27">
                  <c:v>19566.5</c:v>
                </c:pt>
                <c:pt idx="28">
                  <c:v>19818.5</c:v>
                </c:pt>
                <c:pt idx="29">
                  <c:v>19850.5</c:v>
                </c:pt>
                <c:pt idx="30">
                  <c:v>19857.5</c:v>
                </c:pt>
                <c:pt idx="31">
                  <c:v>20089.5</c:v>
                </c:pt>
                <c:pt idx="32">
                  <c:v>20375.5</c:v>
                </c:pt>
                <c:pt idx="33">
                  <c:v>20383.5</c:v>
                </c:pt>
                <c:pt idx="34">
                  <c:v>20921.5</c:v>
                </c:pt>
                <c:pt idx="35">
                  <c:v>20928.5</c:v>
                </c:pt>
                <c:pt idx="36">
                  <c:v>21243.5</c:v>
                </c:pt>
                <c:pt idx="37">
                  <c:v>21290.5</c:v>
                </c:pt>
                <c:pt idx="38">
                  <c:v>21469.5</c:v>
                </c:pt>
                <c:pt idx="39">
                  <c:v>21549.5</c:v>
                </c:pt>
                <c:pt idx="40">
                  <c:v>21550.5</c:v>
                </c:pt>
                <c:pt idx="41">
                  <c:v>21576.5</c:v>
                </c:pt>
                <c:pt idx="42">
                  <c:v>21821.5</c:v>
                </c:pt>
                <c:pt idx="43">
                  <c:v>22041.5</c:v>
                </c:pt>
                <c:pt idx="44">
                  <c:v>22067.5</c:v>
                </c:pt>
                <c:pt idx="45">
                  <c:v>22094.5</c:v>
                </c:pt>
                <c:pt idx="46">
                  <c:v>22327.5</c:v>
                </c:pt>
                <c:pt idx="47">
                  <c:v>22364.5</c:v>
                </c:pt>
                <c:pt idx="48">
                  <c:v>22603.5</c:v>
                </c:pt>
                <c:pt idx="49">
                  <c:v>22908.5</c:v>
                </c:pt>
                <c:pt idx="50">
                  <c:v>22908.5</c:v>
                </c:pt>
                <c:pt idx="51">
                  <c:v>23194.5</c:v>
                </c:pt>
                <c:pt idx="52">
                  <c:v>23195</c:v>
                </c:pt>
                <c:pt idx="53">
                  <c:v>23760.5</c:v>
                </c:pt>
                <c:pt idx="54">
                  <c:v>23806.5</c:v>
                </c:pt>
                <c:pt idx="55">
                  <c:v>24362.5</c:v>
                </c:pt>
                <c:pt idx="56">
                  <c:v>24369.5</c:v>
                </c:pt>
                <c:pt idx="57">
                  <c:v>24375.5</c:v>
                </c:pt>
                <c:pt idx="58">
                  <c:v>24627.5</c:v>
                </c:pt>
                <c:pt idx="59">
                  <c:v>24628.5</c:v>
                </c:pt>
                <c:pt idx="60">
                  <c:v>24646.5</c:v>
                </c:pt>
                <c:pt idx="61">
                  <c:v>24879.5</c:v>
                </c:pt>
                <c:pt idx="62">
                  <c:v>24879.5</c:v>
                </c:pt>
                <c:pt idx="63">
                  <c:v>24921.5</c:v>
                </c:pt>
                <c:pt idx="64">
                  <c:v>24949.5</c:v>
                </c:pt>
                <c:pt idx="65">
                  <c:v>25145.5</c:v>
                </c:pt>
                <c:pt idx="66">
                  <c:v>25212.5</c:v>
                </c:pt>
                <c:pt idx="67">
                  <c:v>25213.5</c:v>
                </c:pt>
                <c:pt idx="68">
                  <c:v>25442.5</c:v>
                </c:pt>
                <c:pt idx="69">
                  <c:v>25459.5</c:v>
                </c:pt>
                <c:pt idx="70">
                  <c:v>25730.5</c:v>
                </c:pt>
                <c:pt idx="71">
                  <c:v>25735.5</c:v>
                </c:pt>
              </c:numCache>
            </c:numRef>
          </c:xVal>
          <c:yVal>
            <c:numRef>
              <c:f>'Active 2'!$M$21:$M$989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9B-45B3-A4BB-0C53FED0442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12803.5</c:v>
                </c:pt>
                <c:pt idx="6">
                  <c:v>13910.5</c:v>
                </c:pt>
                <c:pt idx="7">
                  <c:v>13920.5</c:v>
                </c:pt>
                <c:pt idx="8">
                  <c:v>14169.5</c:v>
                </c:pt>
                <c:pt idx="9">
                  <c:v>15319.5</c:v>
                </c:pt>
                <c:pt idx="10">
                  <c:v>15353.5</c:v>
                </c:pt>
                <c:pt idx="11">
                  <c:v>15891.5</c:v>
                </c:pt>
                <c:pt idx="12">
                  <c:v>16715.5</c:v>
                </c:pt>
                <c:pt idx="13">
                  <c:v>17341.5</c:v>
                </c:pt>
                <c:pt idx="14">
                  <c:v>17546.5</c:v>
                </c:pt>
                <c:pt idx="15">
                  <c:v>17896.5</c:v>
                </c:pt>
                <c:pt idx="16">
                  <c:v>18139.5</c:v>
                </c:pt>
                <c:pt idx="17">
                  <c:v>18156.5</c:v>
                </c:pt>
                <c:pt idx="18">
                  <c:v>18156.5</c:v>
                </c:pt>
                <c:pt idx="19">
                  <c:v>18378.5</c:v>
                </c:pt>
                <c:pt idx="20">
                  <c:v>18425.5</c:v>
                </c:pt>
                <c:pt idx="21">
                  <c:v>18444.5</c:v>
                </c:pt>
                <c:pt idx="22">
                  <c:v>18708.5</c:v>
                </c:pt>
                <c:pt idx="23">
                  <c:v>18708.5</c:v>
                </c:pt>
                <c:pt idx="24">
                  <c:v>18925.5</c:v>
                </c:pt>
                <c:pt idx="25">
                  <c:v>19278.5</c:v>
                </c:pt>
                <c:pt idx="26">
                  <c:v>19564.5</c:v>
                </c:pt>
                <c:pt idx="27">
                  <c:v>19566.5</c:v>
                </c:pt>
                <c:pt idx="28">
                  <c:v>19818.5</c:v>
                </c:pt>
                <c:pt idx="29">
                  <c:v>19850.5</c:v>
                </c:pt>
                <c:pt idx="30">
                  <c:v>19857.5</c:v>
                </c:pt>
                <c:pt idx="31">
                  <c:v>20089.5</c:v>
                </c:pt>
                <c:pt idx="32">
                  <c:v>20375.5</c:v>
                </c:pt>
                <c:pt idx="33">
                  <c:v>20383.5</c:v>
                </c:pt>
                <c:pt idx="34">
                  <c:v>20921.5</c:v>
                </c:pt>
                <c:pt idx="35">
                  <c:v>20928.5</c:v>
                </c:pt>
                <c:pt idx="36">
                  <c:v>21243.5</c:v>
                </c:pt>
                <c:pt idx="37">
                  <c:v>21290.5</c:v>
                </c:pt>
                <c:pt idx="38">
                  <c:v>21469.5</c:v>
                </c:pt>
                <c:pt idx="39">
                  <c:v>21549.5</c:v>
                </c:pt>
                <c:pt idx="40">
                  <c:v>21550.5</c:v>
                </c:pt>
                <c:pt idx="41">
                  <c:v>21576.5</c:v>
                </c:pt>
                <c:pt idx="42">
                  <c:v>21821.5</c:v>
                </c:pt>
                <c:pt idx="43">
                  <c:v>22041.5</c:v>
                </c:pt>
                <c:pt idx="44">
                  <c:v>22067.5</c:v>
                </c:pt>
                <c:pt idx="45">
                  <c:v>22094.5</c:v>
                </c:pt>
                <c:pt idx="46">
                  <c:v>22327.5</c:v>
                </c:pt>
                <c:pt idx="47">
                  <c:v>22364.5</c:v>
                </c:pt>
                <c:pt idx="48">
                  <c:v>22603.5</c:v>
                </c:pt>
                <c:pt idx="49">
                  <c:v>22908.5</c:v>
                </c:pt>
                <c:pt idx="50">
                  <c:v>22908.5</c:v>
                </c:pt>
                <c:pt idx="51">
                  <c:v>23194.5</c:v>
                </c:pt>
                <c:pt idx="52">
                  <c:v>23195</c:v>
                </c:pt>
                <c:pt idx="53">
                  <c:v>23760.5</c:v>
                </c:pt>
                <c:pt idx="54">
                  <c:v>23806.5</c:v>
                </c:pt>
                <c:pt idx="55">
                  <c:v>24362.5</c:v>
                </c:pt>
                <c:pt idx="56">
                  <c:v>24369.5</c:v>
                </c:pt>
                <c:pt idx="57">
                  <c:v>24375.5</c:v>
                </c:pt>
                <c:pt idx="58">
                  <c:v>24627.5</c:v>
                </c:pt>
                <c:pt idx="59">
                  <c:v>24628.5</c:v>
                </c:pt>
                <c:pt idx="60">
                  <c:v>24646.5</c:v>
                </c:pt>
                <c:pt idx="61">
                  <c:v>24879.5</c:v>
                </c:pt>
                <c:pt idx="62">
                  <c:v>24879.5</c:v>
                </c:pt>
                <c:pt idx="63">
                  <c:v>24921.5</c:v>
                </c:pt>
                <c:pt idx="64">
                  <c:v>24949.5</c:v>
                </c:pt>
                <c:pt idx="65">
                  <c:v>25145.5</c:v>
                </c:pt>
                <c:pt idx="66">
                  <c:v>25212.5</c:v>
                </c:pt>
                <c:pt idx="67">
                  <c:v>25213.5</c:v>
                </c:pt>
                <c:pt idx="68">
                  <c:v>25442.5</c:v>
                </c:pt>
                <c:pt idx="69">
                  <c:v>25459.5</c:v>
                </c:pt>
                <c:pt idx="70">
                  <c:v>25730.5</c:v>
                </c:pt>
                <c:pt idx="71">
                  <c:v>25735.5</c:v>
                </c:pt>
              </c:numCache>
            </c:numRef>
          </c:xVal>
          <c:yVal>
            <c:numRef>
              <c:f>'Active 2'!$N$21:$N$989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9B-45B3-A4BB-0C53FED0442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12803.5</c:v>
                </c:pt>
                <c:pt idx="6">
                  <c:v>13910.5</c:v>
                </c:pt>
                <c:pt idx="7">
                  <c:v>13920.5</c:v>
                </c:pt>
                <c:pt idx="8">
                  <c:v>14169.5</c:v>
                </c:pt>
                <c:pt idx="9">
                  <c:v>15319.5</c:v>
                </c:pt>
                <c:pt idx="10">
                  <c:v>15353.5</c:v>
                </c:pt>
                <c:pt idx="11">
                  <c:v>15891.5</c:v>
                </c:pt>
                <c:pt idx="12">
                  <c:v>16715.5</c:v>
                </c:pt>
                <c:pt idx="13">
                  <c:v>17341.5</c:v>
                </c:pt>
                <c:pt idx="14">
                  <c:v>17546.5</c:v>
                </c:pt>
                <c:pt idx="15">
                  <c:v>17896.5</c:v>
                </c:pt>
                <c:pt idx="16">
                  <c:v>18139.5</c:v>
                </c:pt>
                <c:pt idx="17">
                  <c:v>18156.5</c:v>
                </c:pt>
                <c:pt idx="18">
                  <c:v>18156.5</c:v>
                </c:pt>
                <c:pt idx="19">
                  <c:v>18378.5</c:v>
                </c:pt>
                <c:pt idx="20">
                  <c:v>18425.5</c:v>
                </c:pt>
                <c:pt idx="21">
                  <c:v>18444.5</c:v>
                </c:pt>
                <c:pt idx="22">
                  <c:v>18708.5</c:v>
                </c:pt>
                <c:pt idx="23">
                  <c:v>18708.5</c:v>
                </c:pt>
                <c:pt idx="24">
                  <c:v>18925.5</c:v>
                </c:pt>
                <c:pt idx="25">
                  <c:v>19278.5</c:v>
                </c:pt>
                <c:pt idx="26">
                  <c:v>19564.5</c:v>
                </c:pt>
                <c:pt idx="27">
                  <c:v>19566.5</c:v>
                </c:pt>
                <c:pt idx="28">
                  <c:v>19818.5</c:v>
                </c:pt>
                <c:pt idx="29">
                  <c:v>19850.5</c:v>
                </c:pt>
                <c:pt idx="30">
                  <c:v>19857.5</c:v>
                </c:pt>
                <c:pt idx="31">
                  <c:v>20089.5</c:v>
                </c:pt>
                <c:pt idx="32">
                  <c:v>20375.5</c:v>
                </c:pt>
                <c:pt idx="33">
                  <c:v>20383.5</c:v>
                </c:pt>
                <c:pt idx="34">
                  <c:v>20921.5</c:v>
                </c:pt>
                <c:pt idx="35">
                  <c:v>20928.5</c:v>
                </c:pt>
                <c:pt idx="36">
                  <c:v>21243.5</c:v>
                </c:pt>
                <c:pt idx="37">
                  <c:v>21290.5</c:v>
                </c:pt>
                <c:pt idx="38">
                  <c:v>21469.5</c:v>
                </c:pt>
                <c:pt idx="39">
                  <c:v>21549.5</c:v>
                </c:pt>
                <c:pt idx="40">
                  <c:v>21550.5</c:v>
                </c:pt>
                <c:pt idx="41">
                  <c:v>21576.5</c:v>
                </c:pt>
                <c:pt idx="42">
                  <c:v>21821.5</c:v>
                </c:pt>
                <c:pt idx="43">
                  <c:v>22041.5</c:v>
                </c:pt>
                <c:pt idx="44">
                  <c:v>22067.5</c:v>
                </c:pt>
                <c:pt idx="45">
                  <c:v>22094.5</c:v>
                </c:pt>
                <c:pt idx="46">
                  <c:v>22327.5</c:v>
                </c:pt>
                <c:pt idx="47">
                  <c:v>22364.5</c:v>
                </c:pt>
                <c:pt idx="48">
                  <c:v>22603.5</c:v>
                </c:pt>
                <c:pt idx="49">
                  <c:v>22908.5</c:v>
                </c:pt>
                <c:pt idx="50">
                  <c:v>22908.5</c:v>
                </c:pt>
                <c:pt idx="51">
                  <c:v>23194.5</c:v>
                </c:pt>
                <c:pt idx="52">
                  <c:v>23195</c:v>
                </c:pt>
                <c:pt idx="53">
                  <c:v>23760.5</c:v>
                </c:pt>
                <c:pt idx="54">
                  <c:v>23806.5</c:v>
                </c:pt>
                <c:pt idx="55">
                  <c:v>24362.5</c:v>
                </c:pt>
                <c:pt idx="56">
                  <c:v>24369.5</c:v>
                </c:pt>
                <c:pt idx="57">
                  <c:v>24375.5</c:v>
                </c:pt>
                <c:pt idx="58">
                  <c:v>24627.5</c:v>
                </c:pt>
                <c:pt idx="59">
                  <c:v>24628.5</c:v>
                </c:pt>
                <c:pt idx="60">
                  <c:v>24646.5</c:v>
                </c:pt>
                <c:pt idx="61">
                  <c:v>24879.5</c:v>
                </c:pt>
                <c:pt idx="62">
                  <c:v>24879.5</c:v>
                </c:pt>
                <c:pt idx="63">
                  <c:v>24921.5</c:v>
                </c:pt>
                <c:pt idx="64">
                  <c:v>24949.5</c:v>
                </c:pt>
                <c:pt idx="65">
                  <c:v>25145.5</c:v>
                </c:pt>
                <c:pt idx="66">
                  <c:v>25212.5</c:v>
                </c:pt>
                <c:pt idx="67">
                  <c:v>25213.5</c:v>
                </c:pt>
                <c:pt idx="68">
                  <c:v>25442.5</c:v>
                </c:pt>
                <c:pt idx="69">
                  <c:v>25459.5</c:v>
                </c:pt>
                <c:pt idx="70">
                  <c:v>25730.5</c:v>
                </c:pt>
                <c:pt idx="71">
                  <c:v>25735.5</c:v>
                </c:pt>
              </c:numCache>
            </c:numRef>
          </c:xVal>
          <c:yVal>
            <c:numRef>
              <c:f>'Active 2'!$O$21:$O$989</c:f>
              <c:numCache>
                <c:formatCode>General</c:formatCode>
                <c:ptCount val="969"/>
                <c:pt idx="21">
                  <c:v>-1.0708779464380369E-2</c:v>
                </c:pt>
                <c:pt idx="22">
                  <c:v>-1.5823940672348269E-2</c:v>
                </c:pt>
                <c:pt idx="23">
                  <c:v>-1.5823940672348269E-2</c:v>
                </c:pt>
                <c:pt idx="24">
                  <c:v>-2.0028448180412772E-2</c:v>
                </c:pt>
                <c:pt idx="25">
                  <c:v>-2.6868038735006206E-2</c:v>
                </c:pt>
                <c:pt idx="26">
                  <c:v>-3.2409463376971426E-2</c:v>
                </c:pt>
                <c:pt idx="27">
                  <c:v>-3.2448214598243874E-2</c:v>
                </c:pt>
                <c:pt idx="28">
                  <c:v>-3.7330868478576862E-2</c:v>
                </c:pt>
                <c:pt idx="29">
                  <c:v>-3.795088801893659E-2</c:v>
                </c:pt>
                <c:pt idx="30">
                  <c:v>-3.8086517293390298E-2</c:v>
                </c:pt>
                <c:pt idx="31">
                  <c:v>-4.258165896099847E-2</c:v>
                </c:pt>
                <c:pt idx="32">
                  <c:v>-4.8123083602963634E-2</c:v>
                </c:pt>
                <c:pt idx="33">
                  <c:v>-4.8278088488053594E-2</c:v>
                </c:pt>
                <c:pt idx="34">
                  <c:v>-5.8702167010351802E-2</c:v>
                </c:pt>
                <c:pt idx="35">
                  <c:v>-5.8837796284805455E-2</c:v>
                </c:pt>
                <c:pt idx="36">
                  <c:v>-6.4941113635221703E-2</c:v>
                </c:pt>
                <c:pt idx="37">
                  <c:v>-6.58517673351251E-2</c:v>
                </c:pt>
                <c:pt idx="38">
                  <c:v>-6.9320001639012419E-2</c:v>
                </c:pt>
                <c:pt idx="39">
                  <c:v>-7.087005048991174E-2</c:v>
                </c:pt>
                <c:pt idx="40">
                  <c:v>-7.0889426100547992E-2</c:v>
                </c:pt>
                <c:pt idx="41">
                  <c:v>-7.1393191977090265E-2</c:v>
                </c:pt>
                <c:pt idx="42">
                  <c:v>-7.61402165829696E-2</c:v>
                </c:pt>
                <c:pt idx="43">
                  <c:v>-8.0402850922942803E-2</c:v>
                </c:pt>
                <c:pt idx="44">
                  <c:v>-8.0906616799485132E-2</c:v>
                </c:pt>
                <c:pt idx="45">
                  <c:v>-8.1429758286663656E-2</c:v>
                </c:pt>
                <c:pt idx="46">
                  <c:v>-8.5944275564908024E-2</c:v>
                </c:pt>
                <c:pt idx="47">
                  <c:v>-8.6661173158448956E-2</c:v>
                </c:pt>
                <c:pt idx="48">
                  <c:v>-9.1291944100510836E-2</c:v>
                </c:pt>
                <c:pt idx="49">
                  <c:v>-9.720150534456462E-2</c:v>
                </c:pt>
                <c:pt idx="50">
                  <c:v>-9.720150534456462E-2</c:v>
                </c:pt>
                <c:pt idx="51">
                  <c:v>-0.10274292998652984</c:v>
                </c:pt>
                <c:pt idx="52">
                  <c:v>-0.10275261779184797</c:v>
                </c:pt>
                <c:pt idx="53">
                  <c:v>-0.11370952560664277</c:v>
                </c:pt>
                <c:pt idx="54">
                  <c:v>-0.11460080369590991</c:v>
                </c:pt>
                <c:pt idx="55">
                  <c:v>-0.12537364320966049</c:v>
                </c:pt>
                <c:pt idx="56">
                  <c:v>-0.12550927248411414</c:v>
                </c:pt>
                <c:pt idx="57">
                  <c:v>-0.1256255261479316</c:v>
                </c:pt>
                <c:pt idx="58">
                  <c:v>-0.13050818002826459</c:v>
                </c:pt>
                <c:pt idx="59">
                  <c:v>-0.13052755563890084</c:v>
                </c:pt>
                <c:pt idx="60">
                  <c:v>-0.13087631663035321</c:v>
                </c:pt>
                <c:pt idx="61">
                  <c:v>-0.13539083390859757</c:v>
                </c:pt>
                <c:pt idx="62">
                  <c:v>-0.13539083390859757</c:v>
                </c:pt>
                <c:pt idx="63">
                  <c:v>-0.13620460955531977</c:v>
                </c:pt>
                <c:pt idx="64">
                  <c:v>-0.13674712665313454</c:v>
                </c:pt>
                <c:pt idx="65">
                  <c:v>-0.14054474633783798</c:v>
                </c:pt>
                <c:pt idx="66">
                  <c:v>-0.14184291225046619</c:v>
                </c:pt>
                <c:pt idx="67">
                  <c:v>-0.14186228786110239</c:v>
                </c:pt>
                <c:pt idx="68">
                  <c:v>-0.1462993026968018</c:v>
                </c:pt>
                <c:pt idx="69">
                  <c:v>-0.14662868807761792</c:v>
                </c:pt>
                <c:pt idx="70">
                  <c:v>-0.15187947856003953</c:v>
                </c:pt>
                <c:pt idx="71">
                  <c:v>-0.15197635661322073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9B-45B3-A4BB-0C53FED0442D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12803.5</c:v>
                </c:pt>
                <c:pt idx="6">
                  <c:v>13910.5</c:v>
                </c:pt>
                <c:pt idx="7">
                  <c:v>13920.5</c:v>
                </c:pt>
                <c:pt idx="8">
                  <c:v>14169.5</c:v>
                </c:pt>
                <c:pt idx="9">
                  <c:v>15319.5</c:v>
                </c:pt>
                <c:pt idx="10">
                  <c:v>15353.5</c:v>
                </c:pt>
                <c:pt idx="11">
                  <c:v>15891.5</c:v>
                </c:pt>
                <c:pt idx="12">
                  <c:v>16715.5</c:v>
                </c:pt>
                <c:pt idx="13">
                  <c:v>17341.5</c:v>
                </c:pt>
                <c:pt idx="14">
                  <c:v>17546.5</c:v>
                </c:pt>
                <c:pt idx="15">
                  <c:v>17896.5</c:v>
                </c:pt>
                <c:pt idx="16">
                  <c:v>18139.5</c:v>
                </c:pt>
                <c:pt idx="17">
                  <c:v>18156.5</c:v>
                </c:pt>
                <c:pt idx="18">
                  <c:v>18156.5</c:v>
                </c:pt>
                <c:pt idx="19">
                  <c:v>18378.5</c:v>
                </c:pt>
                <c:pt idx="20">
                  <c:v>18425.5</c:v>
                </c:pt>
                <c:pt idx="21">
                  <c:v>18444.5</c:v>
                </c:pt>
                <c:pt idx="22">
                  <c:v>18708.5</c:v>
                </c:pt>
                <c:pt idx="23">
                  <c:v>18708.5</c:v>
                </c:pt>
                <c:pt idx="24">
                  <c:v>18925.5</c:v>
                </c:pt>
                <c:pt idx="25">
                  <c:v>19278.5</c:v>
                </c:pt>
                <c:pt idx="26">
                  <c:v>19564.5</c:v>
                </c:pt>
                <c:pt idx="27">
                  <c:v>19566.5</c:v>
                </c:pt>
                <c:pt idx="28">
                  <c:v>19818.5</c:v>
                </c:pt>
                <c:pt idx="29">
                  <c:v>19850.5</c:v>
                </c:pt>
                <c:pt idx="30">
                  <c:v>19857.5</c:v>
                </c:pt>
                <c:pt idx="31">
                  <c:v>20089.5</c:v>
                </c:pt>
                <c:pt idx="32">
                  <c:v>20375.5</c:v>
                </c:pt>
                <c:pt idx="33">
                  <c:v>20383.5</c:v>
                </c:pt>
                <c:pt idx="34">
                  <c:v>20921.5</c:v>
                </c:pt>
                <c:pt idx="35">
                  <c:v>20928.5</c:v>
                </c:pt>
                <c:pt idx="36">
                  <c:v>21243.5</c:v>
                </c:pt>
                <c:pt idx="37">
                  <c:v>21290.5</c:v>
                </c:pt>
                <c:pt idx="38">
                  <c:v>21469.5</c:v>
                </c:pt>
                <c:pt idx="39">
                  <c:v>21549.5</c:v>
                </c:pt>
                <c:pt idx="40">
                  <c:v>21550.5</c:v>
                </c:pt>
                <c:pt idx="41">
                  <c:v>21576.5</c:v>
                </c:pt>
                <c:pt idx="42">
                  <c:v>21821.5</c:v>
                </c:pt>
                <c:pt idx="43">
                  <c:v>22041.5</c:v>
                </c:pt>
                <c:pt idx="44">
                  <c:v>22067.5</c:v>
                </c:pt>
                <c:pt idx="45">
                  <c:v>22094.5</c:v>
                </c:pt>
                <c:pt idx="46">
                  <c:v>22327.5</c:v>
                </c:pt>
                <c:pt idx="47">
                  <c:v>22364.5</c:v>
                </c:pt>
                <c:pt idx="48">
                  <c:v>22603.5</c:v>
                </c:pt>
                <c:pt idx="49">
                  <c:v>22908.5</c:v>
                </c:pt>
                <c:pt idx="50">
                  <c:v>22908.5</c:v>
                </c:pt>
                <c:pt idx="51">
                  <c:v>23194.5</c:v>
                </c:pt>
                <c:pt idx="52">
                  <c:v>23195</c:v>
                </c:pt>
                <c:pt idx="53">
                  <c:v>23760.5</c:v>
                </c:pt>
                <c:pt idx="54">
                  <c:v>23806.5</c:v>
                </c:pt>
                <c:pt idx="55">
                  <c:v>24362.5</c:v>
                </c:pt>
                <c:pt idx="56">
                  <c:v>24369.5</c:v>
                </c:pt>
                <c:pt idx="57">
                  <c:v>24375.5</c:v>
                </c:pt>
                <c:pt idx="58">
                  <c:v>24627.5</c:v>
                </c:pt>
                <c:pt idx="59">
                  <c:v>24628.5</c:v>
                </c:pt>
                <c:pt idx="60">
                  <c:v>24646.5</c:v>
                </c:pt>
                <c:pt idx="61">
                  <c:v>24879.5</c:v>
                </c:pt>
                <c:pt idx="62">
                  <c:v>24879.5</c:v>
                </c:pt>
                <c:pt idx="63">
                  <c:v>24921.5</c:v>
                </c:pt>
                <c:pt idx="64">
                  <c:v>24949.5</c:v>
                </c:pt>
                <c:pt idx="65">
                  <c:v>25145.5</c:v>
                </c:pt>
                <c:pt idx="66">
                  <c:v>25212.5</c:v>
                </c:pt>
                <c:pt idx="67">
                  <c:v>25213.5</c:v>
                </c:pt>
                <c:pt idx="68">
                  <c:v>25442.5</c:v>
                </c:pt>
                <c:pt idx="69">
                  <c:v>25459.5</c:v>
                </c:pt>
                <c:pt idx="70">
                  <c:v>25730.5</c:v>
                </c:pt>
                <c:pt idx="71">
                  <c:v>25735.5</c:v>
                </c:pt>
              </c:numCache>
            </c:numRef>
          </c:xVal>
          <c:yVal>
            <c:numRef>
              <c:f>'Active 2'!$U$21:$U$989</c:f>
              <c:numCache>
                <c:formatCode>General</c:formatCode>
                <c:ptCount val="969"/>
                <c:pt idx="52">
                  <c:v>4.5160000001487788E-2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9B-45B3-A4BB-0C53FED04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109168"/>
        <c:axId val="1"/>
      </c:scatterChart>
      <c:valAx>
        <c:axId val="42910916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540501571381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391990107381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10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834459938317755E-2"/>
          <c:y val="0.92000129214617399"/>
          <c:w val="0.8957185100465793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CMa -- O-C Diagr.</a:t>
            </a:r>
          </a:p>
        </c:rich>
      </c:tx>
      <c:layout>
        <c:manualLayout>
          <c:xMode val="edge"/>
          <c:yMode val="edge"/>
          <c:x val="0.3494427694679428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723926380368099"/>
          <c:w val="0.7843873289993038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12803.5</c:v>
                </c:pt>
                <c:pt idx="6">
                  <c:v>13910.5</c:v>
                </c:pt>
                <c:pt idx="7">
                  <c:v>13920.5</c:v>
                </c:pt>
                <c:pt idx="8">
                  <c:v>14169.5</c:v>
                </c:pt>
                <c:pt idx="9">
                  <c:v>15319.5</c:v>
                </c:pt>
                <c:pt idx="10">
                  <c:v>15353.5</c:v>
                </c:pt>
                <c:pt idx="11">
                  <c:v>15891.5</c:v>
                </c:pt>
                <c:pt idx="12">
                  <c:v>16715.5</c:v>
                </c:pt>
                <c:pt idx="13">
                  <c:v>17341.5</c:v>
                </c:pt>
                <c:pt idx="14">
                  <c:v>17546.5</c:v>
                </c:pt>
                <c:pt idx="15">
                  <c:v>17896.5</c:v>
                </c:pt>
                <c:pt idx="16">
                  <c:v>18139.5</c:v>
                </c:pt>
                <c:pt idx="17">
                  <c:v>18156.5</c:v>
                </c:pt>
                <c:pt idx="18">
                  <c:v>18156.5</c:v>
                </c:pt>
                <c:pt idx="19">
                  <c:v>18378.5</c:v>
                </c:pt>
                <c:pt idx="20">
                  <c:v>18425.5</c:v>
                </c:pt>
                <c:pt idx="21">
                  <c:v>18444.5</c:v>
                </c:pt>
                <c:pt idx="22">
                  <c:v>18708.5</c:v>
                </c:pt>
                <c:pt idx="23">
                  <c:v>18708.5</c:v>
                </c:pt>
                <c:pt idx="24">
                  <c:v>18925.5</c:v>
                </c:pt>
                <c:pt idx="25">
                  <c:v>19278.5</c:v>
                </c:pt>
                <c:pt idx="26">
                  <c:v>19564.5</c:v>
                </c:pt>
                <c:pt idx="27">
                  <c:v>19566.5</c:v>
                </c:pt>
                <c:pt idx="28">
                  <c:v>19818.5</c:v>
                </c:pt>
                <c:pt idx="29">
                  <c:v>19850.5</c:v>
                </c:pt>
                <c:pt idx="30">
                  <c:v>19857.5</c:v>
                </c:pt>
                <c:pt idx="31">
                  <c:v>20089.5</c:v>
                </c:pt>
                <c:pt idx="32">
                  <c:v>20375.5</c:v>
                </c:pt>
                <c:pt idx="33">
                  <c:v>20383.5</c:v>
                </c:pt>
                <c:pt idx="34">
                  <c:v>20921.5</c:v>
                </c:pt>
                <c:pt idx="35">
                  <c:v>20928.5</c:v>
                </c:pt>
                <c:pt idx="36">
                  <c:v>21243.5</c:v>
                </c:pt>
                <c:pt idx="37">
                  <c:v>21290.5</c:v>
                </c:pt>
                <c:pt idx="38">
                  <c:v>21469.5</c:v>
                </c:pt>
                <c:pt idx="39">
                  <c:v>21549.5</c:v>
                </c:pt>
                <c:pt idx="40">
                  <c:v>21550.5</c:v>
                </c:pt>
                <c:pt idx="41">
                  <c:v>21576.5</c:v>
                </c:pt>
                <c:pt idx="42">
                  <c:v>21821.5</c:v>
                </c:pt>
                <c:pt idx="43">
                  <c:v>22041.5</c:v>
                </c:pt>
                <c:pt idx="44">
                  <c:v>22067.5</c:v>
                </c:pt>
                <c:pt idx="45">
                  <c:v>22094.5</c:v>
                </c:pt>
                <c:pt idx="46">
                  <c:v>22327.5</c:v>
                </c:pt>
                <c:pt idx="47">
                  <c:v>22364.5</c:v>
                </c:pt>
                <c:pt idx="48">
                  <c:v>22603.5</c:v>
                </c:pt>
                <c:pt idx="49">
                  <c:v>22908.5</c:v>
                </c:pt>
                <c:pt idx="50">
                  <c:v>22908.5</c:v>
                </c:pt>
                <c:pt idx="51">
                  <c:v>23194.5</c:v>
                </c:pt>
                <c:pt idx="52">
                  <c:v>23195</c:v>
                </c:pt>
                <c:pt idx="53">
                  <c:v>23760.5</c:v>
                </c:pt>
                <c:pt idx="54">
                  <c:v>23806.5</c:v>
                </c:pt>
                <c:pt idx="55">
                  <c:v>24362.5</c:v>
                </c:pt>
                <c:pt idx="56">
                  <c:v>24369.5</c:v>
                </c:pt>
                <c:pt idx="57">
                  <c:v>24375.5</c:v>
                </c:pt>
                <c:pt idx="58">
                  <c:v>24627.5</c:v>
                </c:pt>
                <c:pt idx="59">
                  <c:v>24628.5</c:v>
                </c:pt>
                <c:pt idx="60">
                  <c:v>24646.5</c:v>
                </c:pt>
                <c:pt idx="61">
                  <c:v>24879.5</c:v>
                </c:pt>
                <c:pt idx="62">
                  <c:v>24879.5</c:v>
                </c:pt>
                <c:pt idx="63">
                  <c:v>24921.5</c:v>
                </c:pt>
                <c:pt idx="64">
                  <c:v>24949.5</c:v>
                </c:pt>
                <c:pt idx="65">
                  <c:v>25145.5</c:v>
                </c:pt>
                <c:pt idx="66">
                  <c:v>25212.5</c:v>
                </c:pt>
                <c:pt idx="67">
                  <c:v>25213.5</c:v>
                </c:pt>
                <c:pt idx="68">
                  <c:v>25442.5</c:v>
                </c:pt>
                <c:pt idx="69">
                  <c:v>25459.5</c:v>
                </c:pt>
                <c:pt idx="70">
                  <c:v>25730.5</c:v>
                </c:pt>
                <c:pt idx="71">
                  <c:v>25735.5</c:v>
                </c:pt>
              </c:numCache>
            </c:numRef>
          </c:xVal>
          <c:yVal>
            <c:numRef>
              <c:f>'Active 2'!$H$21:$H$989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D2-4431-A71B-4DCAB2CECE12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</c:numCache>
              </c:numRef>
            </c:plus>
            <c:minus>
              <c:numRef>
                <c:f>'Active 1'!$D$21:$D$989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12803.5</c:v>
                </c:pt>
                <c:pt idx="6">
                  <c:v>13910.5</c:v>
                </c:pt>
                <c:pt idx="7">
                  <c:v>13920.5</c:v>
                </c:pt>
                <c:pt idx="8">
                  <c:v>14169.5</c:v>
                </c:pt>
                <c:pt idx="9">
                  <c:v>15319.5</c:v>
                </c:pt>
                <c:pt idx="10">
                  <c:v>15353.5</c:v>
                </c:pt>
                <c:pt idx="11">
                  <c:v>15891.5</c:v>
                </c:pt>
                <c:pt idx="12">
                  <c:v>16715.5</c:v>
                </c:pt>
                <c:pt idx="13">
                  <c:v>17341.5</c:v>
                </c:pt>
                <c:pt idx="14">
                  <c:v>17546.5</c:v>
                </c:pt>
                <c:pt idx="15">
                  <c:v>17896.5</c:v>
                </c:pt>
                <c:pt idx="16">
                  <c:v>18139.5</c:v>
                </c:pt>
                <c:pt idx="17">
                  <c:v>18156.5</c:v>
                </c:pt>
                <c:pt idx="18">
                  <c:v>18156.5</c:v>
                </c:pt>
                <c:pt idx="19">
                  <c:v>18378.5</c:v>
                </c:pt>
                <c:pt idx="20">
                  <c:v>18425.5</c:v>
                </c:pt>
                <c:pt idx="21">
                  <c:v>18444.5</c:v>
                </c:pt>
                <c:pt idx="22">
                  <c:v>18708.5</c:v>
                </c:pt>
                <c:pt idx="23">
                  <c:v>18708.5</c:v>
                </c:pt>
                <c:pt idx="24">
                  <c:v>18925.5</c:v>
                </c:pt>
                <c:pt idx="25">
                  <c:v>19278.5</c:v>
                </c:pt>
                <c:pt idx="26">
                  <c:v>19564.5</c:v>
                </c:pt>
                <c:pt idx="27">
                  <c:v>19566.5</c:v>
                </c:pt>
                <c:pt idx="28">
                  <c:v>19818.5</c:v>
                </c:pt>
                <c:pt idx="29">
                  <c:v>19850.5</c:v>
                </c:pt>
                <c:pt idx="30">
                  <c:v>19857.5</c:v>
                </c:pt>
                <c:pt idx="31">
                  <c:v>20089.5</c:v>
                </c:pt>
                <c:pt idx="32">
                  <c:v>20375.5</c:v>
                </c:pt>
                <c:pt idx="33">
                  <c:v>20383.5</c:v>
                </c:pt>
                <c:pt idx="34">
                  <c:v>20921.5</c:v>
                </c:pt>
                <c:pt idx="35">
                  <c:v>20928.5</c:v>
                </c:pt>
                <c:pt idx="36">
                  <c:v>21243.5</c:v>
                </c:pt>
                <c:pt idx="37">
                  <c:v>21290.5</c:v>
                </c:pt>
                <c:pt idx="38">
                  <c:v>21469.5</c:v>
                </c:pt>
                <c:pt idx="39">
                  <c:v>21549.5</c:v>
                </c:pt>
                <c:pt idx="40">
                  <c:v>21550.5</c:v>
                </c:pt>
                <c:pt idx="41">
                  <c:v>21576.5</c:v>
                </c:pt>
                <c:pt idx="42">
                  <c:v>21821.5</c:v>
                </c:pt>
                <c:pt idx="43">
                  <c:v>22041.5</c:v>
                </c:pt>
                <c:pt idx="44">
                  <c:v>22067.5</c:v>
                </c:pt>
                <c:pt idx="45">
                  <c:v>22094.5</c:v>
                </c:pt>
                <c:pt idx="46">
                  <c:v>22327.5</c:v>
                </c:pt>
                <c:pt idx="47">
                  <c:v>22364.5</c:v>
                </c:pt>
                <c:pt idx="48">
                  <c:v>22603.5</c:v>
                </c:pt>
                <c:pt idx="49">
                  <c:v>22908.5</c:v>
                </c:pt>
                <c:pt idx="50">
                  <c:v>22908.5</c:v>
                </c:pt>
                <c:pt idx="51">
                  <c:v>23194.5</c:v>
                </c:pt>
                <c:pt idx="52">
                  <c:v>23195</c:v>
                </c:pt>
                <c:pt idx="53">
                  <c:v>23760.5</c:v>
                </c:pt>
                <c:pt idx="54">
                  <c:v>23806.5</c:v>
                </c:pt>
                <c:pt idx="55">
                  <c:v>24362.5</c:v>
                </c:pt>
                <c:pt idx="56">
                  <c:v>24369.5</c:v>
                </c:pt>
                <c:pt idx="57">
                  <c:v>24375.5</c:v>
                </c:pt>
                <c:pt idx="58">
                  <c:v>24627.5</c:v>
                </c:pt>
                <c:pt idx="59">
                  <c:v>24628.5</c:v>
                </c:pt>
                <c:pt idx="60">
                  <c:v>24646.5</c:v>
                </c:pt>
                <c:pt idx="61">
                  <c:v>24879.5</c:v>
                </c:pt>
                <c:pt idx="62">
                  <c:v>24879.5</c:v>
                </c:pt>
                <c:pt idx="63">
                  <c:v>24921.5</c:v>
                </c:pt>
                <c:pt idx="64">
                  <c:v>24949.5</c:v>
                </c:pt>
                <c:pt idx="65">
                  <c:v>25145.5</c:v>
                </c:pt>
                <c:pt idx="66">
                  <c:v>25212.5</c:v>
                </c:pt>
                <c:pt idx="67">
                  <c:v>25213.5</c:v>
                </c:pt>
                <c:pt idx="68">
                  <c:v>25442.5</c:v>
                </c:pt>
                <c:pt idx="69">
                  <c:v>25459.5</c:v>
                </c:pt>
                <c:pt idx="70">
                  <c:v>25730.5</c:v>
                </c:pt>
                <c:pt idx="71">
                  <c:v>25735.5</c:v>
                </c:pt>
              </c:numCache>
            </c:numRef>
          </c:xVal>
          <c:yVal>
            <c:numRef>
              <c:f>'Active 2'!$I$21:$I$989</c:f>
              <c:numCache>
                <c:formatCode>General</c:formatCode>
                <c:ptCount val="969"/>
                <c:pt idx="1">
                  <c:v>-4.9599999692873098E-4</c:v>
                </c:pt>
                <c:pt idx="2">
                  <c:v>5.988200000138022E-2</c:v>
                </c:pt>
                <c:pt idx="3">
                  <c:v>-3.4799999775714241E-4</c:v>
                </c:pt>
                <c:pt idx="4">
                  <c:v>-0.24798400000145193</c:v>
                </c:pt>
                <c:pt idx="5">
                  <c:v>0.23719800000253599</c:v>
                </c:pt>
                <c:pt idx="6">
                  <c:v>0.17459400000370806</c:v>
                </c:pt>
                <c:pt idx="7">
                  <c:v>0.17287400000350317</c:v>
                </c:pt>
                <c:pt idx="8">
                  <c:v>0.15664600000309292</c:v>
                </c:pt>
                <c:pt idx="9">
                  <c:v>0.13684600000124192</c:v>
                </c:pt>
                <c:pt idx="10">
                  <c:v>0.12159800000517862</c:v>
                </c:pt>
                <c:pt idx="11">
                  <c:v>0.12226200000441168</c:v>
                </c:pt>
                <c:pt idx="12">
                  <c:v>0.10213400000066031</c:v>
                </c:pt>
                <c:pt idx="13">
                  <c:v>9.3862000008812174E-2</c:v>
                </c:pt>
                <c:pt idx="14">
                  <c:v>8.3602000006067101E-2</c:v>
                </c:pt>
                <c:pt idx="15">
                  <c:v>7.8402000006462913E-2</c:v>
                </c:pt>
                <c:pt idx="16">
                  <c:v>5.6806000007782131E-2</c:v>
                </c:pt>
                <c:pt idx="18">
                  <c:v>5.6682000002183486E-2</c:v>
                </c:pt>
                <c:pt idx="21">
                  <c:v>7.0346000007702969E-2</c:v>
                </c:pt>
                <c:pt idx="22">
                  <c:v>4.1538000004948117E-2</c:v>
                </c:pt>
                <c:pt idx="24">
                  <c:v>4.7014000003400724E-2</c:v>
                </c:pt>
                <c:pt idx="40">
                  <c:v>-3.3486000000266358E-2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D2-4431-A71B-4DCAB2CECE12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12803.5</c:v>
                </c:pt>
                <c:pt idx="6">
                  <c:v>13910.5</c:v>
                </c:pt>
                <c:pt idx="7">
                  <c:v>13920.5</c:v>
                </c:pt>
                <c:pt idx="8">
                  <c:v>14169.5</c:v>
                </c:pt>
                <c:pt idx="9">
                  <c:v>15319.5</c:v>
                </c:pt>
                <c:pt idx="10">
                  <c:v>15353.5</c:v>
                </c:pt>
                <c:pt idx="11">
                  <c:v>15891.5</c:v>
                </c:pt>
                <c:pt idx="12">
                  <c:v>16715.5</c:v>
                </c:pt>
                <c:pt idx="13">
                  <c:v>17341.5</c:v>
                </c:pt>
                <c:pt idx="14">
                  <c:v>17546.5</c:v>
                </c:pt>
                <c:pt idx="15">
                  <c:v>17896.5</c:v>
                </c:pt>
                <c:pt idx="16">
                  <c:v>18139.5</c:v>
                </c:pt>
                <c:pt idx="17">
                  <c:v>18156.5</c:v>
                </c:pt>
                <c:pt idx="18">
                  <c:v>18156.5</c:v>
                </c:pt>
                <c:pt idx="19">
                  <c:v>18378.5</c:v>
                </c:pt>
                <c:pt idx="20">
                  <c:v>18425.5</c:v>
                </c:pt>
                <c:pt idx="21">
                  <c:v>18444.5</c:v>
                </c:pt>
                <c:pt idx="22">
                  <c:v>18708.5</c:v>
                </c:pt>
                <c:pt idx="23">
                  <c:v>18708.5</c:v>
                </c:pt>
                <c:pt idx="24">
                  <c:v>18925.5</c:v>
                </c:pt>
                <c:pt idx="25">
                  <c:v>19278.5</c:v>
                </c:pt>
                <c:pt idx="26">
                  <c:v>19564.5</c:v>
                </c:pt>
                <c:pt idx="27">
                  <c:v>19566.5</c:v>
                </c:pt>
                <c:pt idx="28">
                  <c:v>19818.5</c:v>
                </c:pt>
                <c:pt idx="29">
                  <c:v>19850.5</c:v>
                </c:pt>
                <c:pt idx="30">
                  <c:v>19857.5</c:v>
                </c:pt>
                <c:pt idx="31">
                  <c:v>20089.5</c:v>
                </c:pt>
                <c:pt idx="32">
                  <c:v>20375.5</c:v>
                </c:pt>
                <c:pt idx="33">
                  <c:v>20383.5</c:v>
                </c:pt>
                <c:pt idx="34">
                  <c:v>20921.5</c:v>
                </c:pt>
                <c:pt idx="35">
                  <c:v>20928.5</c:v>
                </c:pt>
                <c:pt idx="36">
                  <c:v>21243.5</c:v>
                </c:pt>
                <c:pt idx="37">
                  <c:v>21290.5</c:v>
                </c:pt>
                <c:pt idx="38">
                  <c:v>21469.5</c:v>
                </c:pt>
                <c:pt idx="39">
                  <c:v>21549.5</c:v>
                </c:pt>
                <c:pt idx="40">
                  <c:v>21550.5</c:v>
                </c:pt>
                <c:pt idx="41">
                  <c:v>21576.5</c:v>
                </c:pt>
                <c:pt idx="42">
                  <c:v>21821.5</c:v>
                </c:pt>
                <c:pt idx="43">
                  <c:v>22041.5</c:v>
                </c:pt>
                <c:pt idx="44">
                  <c:v>22067.5</c:v>
                </c:pt>
                <c:pt idx="45">
                  <c:v>22094.5</c:v>
                </c:pt>
                <c:pt idx="46">
                  <c:v>22327.5</c:v>
                </c:pt>
                <c:pt idx="47">
                  <c:v>22364.5</c:v>
                </c:pt>
                <c:pt idx="48">
                  <c:v>22603.5</c:v>
                </c:pt>
                <c:pt idx="49">
                  <c:v>22908.5</c:v>
                </c:pt>
                <c:pt idx="50">
                  <c:v>22908.5</c:v>
                </c:pt>
                <c:pt idx="51">
                  <c:v>23194.5</c:v>
                </c:pt>
                <c:pt idx="52">
                  <c:v>23195</c:v>
                </c:pt>
                <c:pt idx="53">
                  <c:v>23760.5</c:v>
                </c:pt>
                <c:pt idx="54">
                  <c:v>23806.5</c:v>
                </c:pt>
                <c:pt idx="55">
                  <c:v>24362.5</c:v>
                </c:pt>
                <c:pt idx="56">
                  <c:v>24369.5</c:v>
                </c:pt>
                <c:pt idx="57">
                  <c:v>24375.5</c:v>
                </c:pt>
                <c:pt idx="58">
                  <c:v>24627.5</c:v>
                </c:pt>
                <c:pt idx="59">
                  <c:v>24628.5</c:v>
                </c:pt>
                <c:pt idx="60">
                  <c:v>24646.5</c:v>
                </c:pt>
                <c:pt idx="61">
                  <c:v>24879.5</c:v>
                </c:pt>
                <c:pt idx="62">
                  <c:v>24879.5</c:v>
                </c:pt>
                <c:pt idx="63">
                  <c:v>24921.5</c:v>
                </c:pt>
                <c:pt idx="64">
                  <c:v>24949.5</c:v>
                </c:pt>
                <c:pt idx="65">
                  <c:v>25145.5</c:v>
                </c:pt>
                <c:pt idx="66">
                  <c:v>25212.5</c:v>
                </c:pt>
                <c:pt idx="67">
                  <c:v>25213.5</c:v>
                </c:pt>
                <c:pt idx="68">
                  <c:v>25442.5</c:v>
                </c:pt>
                <c:pt idx="69">
                  <c:v>25459.5</c:v>
                </c:pt>
                <c:pt idx="70">
                  <c:v>25730.5</c:v>
                </c:pt>
                <c:pt idx="71">
                  <c:v>25735.5</c:v>
                </c:pt>
              </c:numCache>
            </c:numRef>
          </c:xVal>
          <c:yVal>
            <c:numRef>
              <c:f>'Active 2'!$J$21:$J$989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D2-4431-A71B-4DCAB2CECE12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12803.5</c:v>
                </c:pt>
                <c:pt idx="6">
                  <c:v>13910.5</c:v>
                </c:pt>
                <c:pt idx="7">
                  <c:v>13920.5</c:v>
                </c:pt>
                <c:pt idx="8">
                  <c:v>14169.5</c:v>
                </c:pt>
                <c:pt idx="9">
                  <c:v>15319.5</c:v>
                </c:pt>
                <c:pt idx="10">
                  <c:v>15353.5</c:v>
                </c:pt>
                <c:pt idx="11">
                  <c:v>15891.5</c:v>
                </c:pt>
                <c:pt idx="12">
                  <c:v>16715.5</c:v>
                </c:pt>
                <c:pt idx="13">
                  <c:v>17341.5</c:v>
                </c:pt>
                <c:pt idx="14">
                  <c:v>17546.5</c:v>
                </c:pt>
                <c:pt idx="15">
                  <c:v>17896.5</c:v>
                </c:pt>
                <c:pt idx="16">
                  <c:v>18139.5</c:v>
                </c:pt>
                <c:pt idx="17">
                  <c:v>18156.5</c:v>
                </c:pt>
                <c:pt idx="18">
                  <c:v>18156.5</c:v>
                </c:pt>
                <c:pt idx="19">
                  <c:v>18378.5</c:v>
                </c:pt>
                <c:pt idx="20">
                  <c:v>18425.5</c:v>
                </c:pt>
                <c:pt idx="21">
                  <c:v>18444.5</c:v>
                </c:pt>
                <c:pt idx="22">
                  <c:v>18708.5</c:v>
                </c:pt>
                <c:pt idx="23">
                  <c:v>18708.5</c:v>
                </c:pt>
                <c:pt idx="24">
                  <c:v>18925.5</c:v>
                </c:pt>
                <c:pt idx="25">
                  <c:v>19278.5</c:v>
                </c:pt>
                <c:pt idx="26">
                  <c:v>19564.5</c:v>
                </c:pt>
                <c:pt idx="27">
                  <c:v>19566.5</c:v>
                </c:pt>
                <c:pt idx="28">
                  <c:v>19818.5</c:v>
                </c:pt>
                <c:pt idx="29">
                  <c:v>19850.5</c:v>
                </c:pt>
                <c:pt idx="30">
                  <c:v>19857.5</c:v>
                </c:pt>
                <c:pt idx="31">
                  <c:v>20089.5</c:v>
                </c:pt>
                <c:pt idx="32">
                  <c:v>20375.5</c:v>
                </c:pt>
                <c:pt idx="33">
                  <c:v>20383.5</c:v>
                </c:pt>
                <c:pt idx="34">
                  <c:v>20921.5</c:v>
                </c:pt>
                <c:pt idx="35">
                  <c:v>20928.5</c:v>
                </c:pt>
                <c:pt idx="36">
                  <c:v>21243.5</c:v>
                </c:pt>
                <c:pt idx="37">
                  <c:v>21290.5</c:v>
                </c:pt>
                <c:pt idx="38">
                  <c:v>21469.5</c:v>
                </c:pt>
                <c:pt idx="39">
                  <c:v>21549.5</c:v>
                </c:pt>
                <c:pt idx="40">
                  <c:v>21550.5</c:v>
                </c:pt>
                <c:pt idx="41">
                  <c:v>21576.5</c:v>
                </c:pt>
                <c:pt idx="42">
                  <c:v>21821.5</c:v>
                </c:pt>
                <c:pt idx="43">
                  <c:v>22041.5</c:v>
                </c:pt>
                <c:pt idx="44">
                  <c:v>22067.5</c:v>
                </c:pt>
                <c:pt idx="45">
                  <c:v>22094.5</c:v>
                </c:pt>
                <c:pt idx="46">
                  <c:v>22327.5</c:v>
                </c:pt>
                <c:pt idx="47">
                  <c:v>22364.5</c:v>
                </c:pt>
                <c:pt idx="48">
                  <c:v>22603.5</c:v>
                </c:pt>
                <c:pt idx="49">
                  <c:v>22908.5</c:v>
                </c:pt>
                <c:pt idx="50">
                  <c:v>22908.5</c:v>
                </c:pt>
                <c:pt idx="51">
                  <c:v>23194.5</c:v>
                </c:pt>
                <c:pt idx="52">
                  <c:v>23195</c:v>
                </c:pt>
                <c:pt idx="53">
                  <c:v>23760.5</c:v>
                </c:pt>
                <c:pt idx="54">
                  <c:v>23806.5</c:v>
                </c:pt>
                <c:pt idx="55">
                  <c:v>24362.5</c:v>
                </c:pt>
                <c:pt idx="56">
                  <c:v>24369.5</c:v>
                </c:pt>
                <c:pt idx="57">
                  <c:v>24375.5</c:v>
                </c:pt>
                <c:pt idx="58">
                  <c:v>24627.5</c:v>
                </c:pt>
                <c:pt idx="59">
                  <c:v>24628.5</c:v>
                </c:pt>
                <c:pt idx="60">
                  <c:v>24646.5</c:v>
                </c:pt>
                <c:pt idx="61">
                  <c:v>24879.5</c:v>
                </c:pt>
                <c:pt idx="62">
                  <c:v>24879.5</c:v>
                </c:pt>
                <c:pt idx="63">
                  <c:v>24921.5</c:v>
                </c:pt>
                <c:pt idx="64">
                  <c:v>24949.5</c:v>
                </c:pt>
                <c:pt idx="65">
                  <c:v>25145.5</c:v>
                </c:pt>
                <c:pt idx="66">
                  <c:v>25212.5</c:v>
                </c:pt>
                <c:pt idx="67">
                  <c:v>25213.5</c:v>
                </c:pt>
                <c:pt idx="68">
                  <c:v>25442.5</c:v>
                </c:pt>
                <c:pt idx="69">
                  <c:v>25459.5</c:v>
                </c:pt>
                <c:pt idx="70">
                  <c:v>25730.5</c:v>
                </c:pt>
                <c:pt idx="71">
                  <c:v>25735.5</c:v>
                </c:pt>
              </c:numCache>
            </c:numRef>
          </c:xVal>
          <c:yVal>
            <c:numRef>
              <c:f>'Active 2'!$K$21:$K$989</c:f>
              <c:numCache>
                <c:formatCode>General</c:formatCode>
                <c:ptCount val="969"/>
                <c:pt idx="17">
                  <c:v>5.6582000004709698E-2</c:v>
                </c:pt>
                <c:pt idx="19">
                  <c:v>5.2797999996982981E-2</c:v>
                </c:pt>
                <c:pt idx="20">
                  <c:v>4.6914000005926937E-2</c:v>
                </c:pt>
                <c:pt idx="23">
                  <c:v>4.1838000004645437E-2</c:v>
                </c:pt>
                <c:pt idx="25">
                  <c:v>3.1998000005842187E-2</c:v>
                </c:pt>
                <c:pt idx="26">
                  <c:v>3.3906000004208181E-2</c:v>
                </c:pt>
                <c:pt idx="27">
                  <c:v>2.1361999999498948E-2</c:v>
                </c:pt>
                <c:pt idx="28">
                  <c:v>1.3317999997525476E-2</c:v>
                </c:pt>
                <c:pt idx="29">
                  <c:v>2.6139999972656369E-3</c:v>
                </c:pt>
                <c:pt idx="30">
                  <c:v>1.300999999511987E-2</c:v>
                </c:pt>
                <c:pt idx="31">
                  <c:v>1.1306000007607508E-2</c:v>
                </c:pt>
                <c:pt idx="32">
                  <c:v>7.1140000072773546E-3</c:v>
                </c:pt>
                <c:pt idx="33">
                  <c:v>6.7379999964032322E-3</c:v>
                </c:pt>
                <c:pt idx="34">
                  <c:v>-6.6979999974137172E-3</c:v>
                </c:pt>
                <c:pt idx="35">
                  <c:v>-7.9019999975571409E-3</c:v>
                </c:pt>
                <c:pt idx="36">
                  <c:v>-1.7981999997573439E-2</c:v>
                </c:pt>
                <c:pt idx="37">
                  <c:v>-1.956600000266917E-2</c:v>
                </c:pt>
                <c:pt idx="38">
                  <c:v>-2.6053999994473998E-2</c:v>
                </c:pt>
                <c:pt idx="39">
                  <c:v>-3.0713999993167818E-2</c:v>
                </c:pt>
                <c:pt idx="41">
                  <c:v>-3.1858000002102926E-2</c:v>
                </c:pt>
                <c:pt idx="42">
                  <c:v>-4.3397999994340353E-2</c:v>
                </c:pt>
                <c:pt idx="43">
                  <c:v>-5.203800000163028E-2</c:v>
                </c:pt>
                <c:pt idx="44">
                  <c:v>-5.4509999994479585E-2</c:v>
                </c:pt>
                <c:pt idx="45">
                  <c:v>-5.4653999992297031E-2</c:v>
                </c:pt>
                <c:pt idx="46">
                  <c:v>-6.7029999998339918E-2</c:v>
                </c:pt>
                <c:pt idx="47">
                  <c:v>-6.8393999994441401E-2</c:v>
                </c:pt>
                <c:pt idx="48">
                  <c:v>-7.7901999997266103E-2</c:v>
                </c:pt>
                <c:pt idx="49">
                  <c:v>-8.9461999988998286E-2</c:v>
                </c:pt>
                <c:pt idx="50">
                  <c:v>-8.9461999988998286E-2</c:v>
                </c:pt>
                <c:pt idx="51">
                  <c:v>-0.10215399999287911</c:v>
                </c:pt>
                <c:pt idx="53">
                  <c:v>-0.12020599984680302</c:v>
                </c:pt>
                <c:pt idx="54">
                  <c:v>-0.12151799999264767</c:v>
                </c:pt>
                <c:pt idx="55">
                  <c:v>-0.1248500001092907</c:v>
                </c:pt>
                <c:pt idx="56">
                  <c:v>-0.1251539999502711</c:v>
                </c:pt>
                <c:pt idx="57">
                  <c:v>-0.12528599999495782</c:v>
                </c:pt>
                <c:pt idx="58">
                  <c:v>-0.12662999999156455</c:v>
                </c:pt>
                <c:pt idx="59">
                  <c:v>-0.12690199999633478</c:v>
                </c:pt>
                <c:pt idx="60">
                  <c:v>-0.12769799999659881</c:v>
                </c:pt>
                <c:pt idx="61">
                  <c:v>-0.13207400000101188</c:v>
                </c:pt>
                <c:pt idx="62">
                  <c:v>-0.13207400000101188</c:v>
                </c:pt>
                <c:pt idx="63">
                  <c:v>-0.13229800000408432</c:v>
                </c:pt>
                <c:pt idx="64">
                  <c:v>-0.13371399999596179</c:v>
                </c:pt>
                <c:pt idx="65">
                  <c:v>-0.1374260000011418</c:v>
                </c:pt>
                <c:pt idx="66">
                  <c:v>-0.14024999999674037</c:v>
                </c:pt>
                <c:pt idx="67">
                  <c:v>-0.14042200014955597</c:v>
                </c:pt>
                <c:pt idx="68">
                  <c:v>-0.15070999979798216</c:v>
                </c:pt>
                <c:pt idx="69">
                  <c:v>-0.14883399999234825</c:v>
                </c:pt>
                <c:pt idx="70">
                  <c:v>-0.15794599999935599</c:v>
                </c:pt>
                <c:pt idx="71">
                  <c:v>-0.15750600004685111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D2-4431-A71B-4DCAB2CECE12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12803.5</c:v>
                </c:pt>
                <c:pt idx="6">
                  <c:v>13910.5</c:v>
                </c:pt>
                <c:pt idx="7">
                  <c:v>13920.5</c:v>
                </c:pt>
                <c:pt idx="8">
                  <c:v>14169.5</c:v>
                </c:pt>
                <c:pt idx="9">
                  <c:v>15319.5</c:v>
                </c:pt>
                <c:pt idx="10">
                  <c:v>15353.5</c:v>
                </c:pt>
                <c:pt idx="11">
                  <c:v>15891.5</c:v>
                </c:pt>
                <c:pt idx="12">
                  <c:v>16715.5</c:v>
                </c:pt>
                <c:pt idx="13">
                  <c:v>17341.5</c:v>
                </c:pt>
                <c:pt idx="14">
                  <c:v>17546.5</c:v>
                </c:pt>
                <c:pt idx="15">
                  <c:v>17896.5</c:v>
                </c:pt>
                <c:pt idx="16">
                  <c:v>18139.5</c:v>
                </c:pt>
                <c:pt idx="17">
                  <c:v>18156.5</c:v>
                </c:pt>
                <c:pt idx="18">
                  <c:v>18156.5</c:v>
                </c:pt>
                <c:pt idx="19">
                  <c:v>18378.5</c:v>
                </c:pt>
                <c:pt idx="20">
                  <c:v>18425.5</c:v>
                </c:pt>
                <c:pt idx="21">
                  <c:v>18444.5</c:v>
                </c:pt>
                <c:pt idx="22">
                  <c:v>18708.5</c:v>
                </c:pt>
                <c:pt idx="23">
                  <c:v>18708.5</c:v>
                </c:pt>
                <c:pt idx="24">
                  <c:v>18925.5</c:v>
                </c:pt>
                <c:pt idx="25">
                  <c:v>19278.5</c:v>
                </c:pt>
                <c:pt idx="26">
                  <c:v>19564.5</c:v>
                </c:pt>
                <c:pt idx="27">
                  <c:v>19566.5</c:v>
                </c:pt>
                <c:pt idx="28">
                  <c:v>19818.5</c:v>
                </c:pt>
                <c:pt idx="29">
                  <c:v>19850.5</c:v>
                </c:pt>
                <c:pt idx="30">
                  <c:v>19857.5</c:v>
                </c:pt>
                <c:pt idx="31">
                  <c:v>20089.5</c:v>
                </c:pt>
                <c:pt idx="32">
                  <c:v>20375.5</c:v>
                </c:pt>
                <c:pt idx="33">
                  <c:v>20383.5</c:v>
                </c:pt>
                <c:pt idx="34">
                  <c:v>20921.5</c:v>
                </c:pt>
                <c:pt idx="35">
                  <c:v>20928.5</c:v>
                </c:pt>
                <c:pt idx="36">
                  <c:v>21243.5</c:v>
                </c:pt>
                <c:pt idx="37">
                  <c:v>21290.5</c:v>
                </c:pt>
                <c:pt idx="38">
                  <c:v>21469.5</c:v>
                </c:pt>
                <c:pt idx="39">
                  <c:v>21549.5</c:v>
                </c:pt>
                <c:pt idx="40">
                  <c:v>21550.5</c:v>
                </c:pt>
                <c:pt idx="41">
                  <c:v>21576.5</c:v>
                </c:pt>
                <c:pt idx="42">
                  <c:v>21821.5</c:v>
                </c:pt>
                <c:pt idx="43">
                  <c:v>22041.5</c:v>
                </c:pt>
                <c:pt idx="44">
                  <c:v>22067.5</c:v>
                </c:pt>
                <c:pt idx="45">
                  <c:v>22094.5</c:v>
                </c:pt>
                <c:pt idx="46">
                  <c:v>22327.5</c:v>
                </c:pt>
                <c:pt idx="47">
                  <c:v>22364.5</c:v>
                </c:pt>
                <c:pt idx="48">
                  <c:v>22603.5</c:v>
                </c:pt>
                <c:pt idx="49">
                  <c:v>22908.5</c:v>
                </c:pt>
                <c:pt idx="50">
                  <c:v>22908.5</c:v>
                </c:pt>
                <c:pt idx="51">
                  <c:v>23194.5</c:v>
                </c:pt>
                <c:pt idx="52">
                  <c:v>23195</c:v>
                </c:pt>
                <c:pt idx="53">
                  <c:v>23760.5</c:v>
                </c:pt>
                <c:pt idx="54">
                  <c:v>23806.5</c:v>
                </c:pt>
                <c:pt idx="55">
                  <c:v>24362.5</c:v>
                </c:pt>
                <c:pt idx="56">
                  <c:v>24369.5</c:v>
                </c:pt>
                <c:pt idx="57">
                  <c:v>24375.5</c:v>
                </c:pt>
                <c:pt idx="58">
                  <c:v>24627.5</c:v>
                </c:pt>
                <c:pt idx="59">
                  <c:v>24628.5</c:v>
                </c:pt>
                <c:pt idx="60">
                  <c:v>24646.5</c:v>
                </c:pt>
                <c:pt idx="61">
                  <c:v>24879.5</c:v>
                </c:pt>
                <c:pt idx="62">
                  <c:v>24879.5</c:v>
                </c:pt>
                <c:pt idx="63">
                  <c:v>24921.5</c:v>
                </c:pt>
                <c:pt idx="64">
                  <c:v>24949.5</c:v>
                </c:pt>
                <c:pt idx="65">
                  <c:v>25145.5</c:v>
                </c:pt>
                <c:pt idx="66">
                  <c:v>25212.5</c:v>
                </c:pt>
                <c:pt idx="67">
                  <c:v>25213.5</c:v>
                </c:pt>
                <c:pt idx="68">
                  <c:v>25442.5</c:v>
                </c:pt>
                <c:pt idx="69">
                  <c:v>25459.5</c:v>
                </c:pt>
                <c:pt idx="70">
                  <c:v>25730.5</c:v>
                </c:pt>
                <c:pt idx="71">
                  <c:v>25735.5</c:v>
                </c:pt>
              </c:numCache>
            </c:numRef>
          </c:xVal>
          <c:yVal>
            <c:numRef>
              <c:f>'Active 2'!$L$21:$L$989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D2-4431-A71B-4DCAB2CECE12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12803.5</c:v>
                </c:pt>
                <c:pt idx="6">
                  <c:v>13910.5</c:v>
                </c:pt>
                <c:pt idx="7">
                  <c:v>13920.5</c:v>
                </c:pt>
                <c:pt idx="8">
                  <c:v>14169.5</c:v>
                </c:pt>
                <c:pt idx="9">
                  <c:v>15319.5</c:v>
                </c:pt>
                <c:pt idx="10">
                  <c:v>15353.5</c:v>
                </c:pt>
                <c:pt idx="11">
                  <c:v>15891.5</c:v>
                </c:pt>
                <c:pt idx="12">
                  <c:v>16715.5</c:v>
                </c:pt>
                <c:pt idx="13">
                  <c:v>17341.5</c:v>
                </c:pt>
                <c:pt idx="14">
                  <c:v>17546.5</c:v>
                </c:pt>
                <c:pt idx="15">
                  <c:v>17896.5</c:v>
                </c:pt>
                <c:pt idx="16">
                  <c:v>18139.5</c:v>
                </c:pt>
                <c:pt idx="17">
                  <c:v>18156.5</c:v>
                </c:pt>
                <c:pt idx="18">
                  <c:v>18156.5</c:v>
                </c:pt>
                <c:pt idx="19">
                  <c:v>18378.5</c:v>
                </c:pt>
                <c:pt idx="20">
                  <c:v>18425.5</c:v>
                </c:pt>
                <c:pt idx="21">
                  <c:v>18444.5</c:v>
                </c:pt>
                <c:pt idx="22">
                  <c:v>18708.5</c:v>
                </c:pt>
                <c:pt idx="23">
                  <c:v>18708.5</c:v>
                </c:pt>
                <c:pt idx="24">
                  <c:v>18925.5</c:v>
                </c:pt>
                <c:pt idx="25">
                  <c:v>19278.5</c:v>
                </c:pt>
                <c:pt idx="26">
                  <c:v>19564.5</c:v>
                </c:pt>
                <c:pt idx="27">
                  <c:v>19566.5</c:v>
                </c:pt>
                <c:pt idx="28">
                  <c:v>19818.5</c:v>
                </c:pt>
                <c:pt idx="29">
                  <c:v>19850.5</c:v>
                </c:pt>
                <c:pt idx="30">
                  <c:v>19857.5</c:v>
                </c:pt>
                <c:pt idx="31">
                  <c:v>20089.5</c:v>
                </c:pt>
                <c:pt idx="32">
                  <c:v>20375.5</c:v>
                </c:pt>
                <c:pt idx="33">
                  <c:v>20383.5</c:v>
                </c:pt>
                <c:pt idx="34">
                  <c:v>20921.5</c:v>
                </c:pt>
                <c:pt idx="35">
                  <c:v>20928.5</c:v>
                </c:pt>
                <c:pt idx="36">
                  <c:v>21243.5</c:v>
                </c:pt>
                <c:pt idx="37">
                  <c:v>21290.5</c:v>
                </c:pt>
                <c:pt idx="38">
                  <c:v>21469.5</c:v>
                </c:pt>
                <c:pt idx="39">
                  <c:v>21549.5</c:v>
                </c:pt>
                <c:pt idx="40">
                  <c:v>21550.5</c:v>
                </c:pt>
                <c:pt idx="41">
                  <c:v>21576.5</c:v>
                </c:pt>
                <c:pt idx="42">
                  <c:v>21821.5</c:v>
                </c:pt>
                <c:pt idx="43">
                  <c:v>22041.5</c:v>
                </c:pt>
                <c:pt idx="44">
                  <c:v>22067.5</c:v>
                </c:pt>
                <c:pt idx="45">
                  <c:v>22094.5</c:v>
                </c:pt>
                <c:pt idx="46">
                  <c:v>22327.5</c:v>
                </c:pt>
                <c:pt idx="47">
                  <c:v>22364.5</c:v>
                </c:pt>
                <c:pt idx="48">
                  <c:v>22603.5</c:v>
                </c:pt>
                <c:pt idx="49">
                  <c:v>22908.5</c:v>
                </c:pt>
                <c:pt idx="50">
                  <c:v>22908.5</c:v>
                </c:pt>
                <c:pt idx="51">
                  <c:v>23194.5</c:v>
                </c:pt>
                <c:pt idx="52">
                  <c:v>23195</c:v>
                </c:pt>
                <c:pt idx="53">
                  <c:v>23760.5</c:v>
                </c:pt>
                <c:pt idx="54">
                  <c:v>23806.5</c:v>
                </c:pt>
                <c:pt idx="55">
                  <c:v>24362.5</c:v>
                </c:pt>
                <c:pt idx="56">
                  <c:v>24369.5</c:v>
                </c:pt>
                <c:pt idx="57">
                  <c:v>24375.5</c:v>
                </c:pt>
                <c:pt idx="58">
                  <c:v>24627.5</c:v>
                </c:pt>
                <c:pt idx="59">
                  <c:v>24628.5</c:v>
                </c:pt>
                <c:pt idx="60">
                  <c:v>24646.5</c:v>
                </c:pt>
                <c:pt idx="61">
                  <c:v>24879.5</c:v>
                </c:pt>
                <c:pt idx="62">
                  <c:v>24879.5</c:v>
                </c:pt>
                <c:pt idx="63">
                  <c:v>24921.5</c:v>
                </c:pt>
                <c:pt idx="64">
                  <c:v>24949.5</c:v>
                </c:pt>
                <c:pt idx="65">
                  <c:v>25145.5</c:v>
                </c:pt>
                <c:pt idx="66">
                  <c:v>25212.5</c:v>
                </c:pt>
                <c:pt idx="67">
                  <c:v>25213.5</c:v>
                </c:pt>
                <c:pt idx="68">
                  <c:v>25442.5</c:v>
                </c:pt>
                <c:pt idx="69">
                  <c:v>25459.5</c:v>
                </c:pt>
                <c:pt idx="70">
                  <c:v>25730.5</c:v>
                </c:pt>
                <c:pt idx="71">
                  <c:v>25735.5</c:v>
                </c:pt>
              </c:numCache>
            </c:numRef>
          </c:xVal>
          <c:yVal>
            <c:numRef>
              <c:f>'Active 2'!$M$21:$M$989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D2-4431-A71B-4DCAB2CECE12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'Active 1'!$D$21:$D$89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21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1E-4</c:v>
                  </c:pt>
                  <c:pt idx="40">
                    <c:v>0</c:v>
                  </c:pt>
                  <c:pt idx="41">
                    <c:v>2.0000000000000001E-4</c:v>
                  </c:pt>
                  <c:pt idx="42">
                    <c:v>5.9999999999999995E-4</c:v>
                  </c:pt>
                  <c:pt idx="43">
                    <c:v>0</c:v>
                  </c:pt>
                  <c:pt idx="44">
                    <c:v>2.9999999999999997E-4</c:v>
                  </c:pt>
                  <c:pt idx="45">
                    <c:v>1E-4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4.0000000000000002E-4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0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  <c:pt idx="63">
                    <c:v>0</c:v>
                  </c:pt>
                  <c:pt idx="64">
                    <c:v>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12803.5</c:v>
                </c:pt>
                <c:pt idx="6">
                  <c:v>13910.5</c:v>
                </c:pt>
                <c:pt idx="7">
                  <c:v>13920.5</c:v>
                </c:pt>
                <c:pt idx="8">
                  <c:v>14169.5</c:v>
                </c:pt>
                <c:pt idx="9">
                  <c:v>15319.5</c:v>
                </c:pt>
                <c:pt idx="10">
                  <c:v>15353.5</c:v>
                </c:pt>
                <c:pt idx="11">
                  <c:v>15891.5</c:v>
                </c:pt>
                <c:pt idx="12">
                  <c:v>16715.5</c:v>
                </c:pt>
                <c:pt idx="13">
                  <c:v>17341.5</c:v>
                </c:pt>
                <c:pt idx="14">
                  <c:v>17546.5</c:v>
                </c:pt>
                <c:pt idx="15">
                  <c:v>17896.5</c:v>
                </c:pt>
                <c:pt idx="16">
                  <c:v>18139.5</c:v>
                </c:pt>
                <c:pt idx="17">
                  <c:v>18156.5</c:v>
                </c:pt>
                <c:pt idx="18">
                  <c:v>18156.5</c:v>
                </c:pt>
                <c:pt idx="19">
                  <c:v>18378.5</c:v>
                </c:pt>
                <c:pt idx="20">
                  <c:v>18425.5</c:v>
                </c:pt>
                <c:pt idx="21">
                  <c:v>18444.5</c:v>
                </c:pt>
                <c:pt idx="22">
                  <c:v>18708.5</c:v>
                </c:pt>
                <c:pt idx="23">
                  <c:v>18708.5</c:v>
                </c:pt>
                <c:pt idx="24">
                  <c:v>18925.5</c:v>
                </c:pt>
                <c:pt idx="25">
                  <c:v>19278.5</c:v>
                </c:pt>
                <c:pt idx="26">
                  <c:v>19564.5</c:v>
                </c:pt>
                <c:pt idx="27">
                  <c:v>19566.5</c:v>
                </c:pt>
                <c:pt idx="28">
                  <c:v>19818.5</c:v>
                </c:pt>
                <c:pt idx="29">
                  <c:v>19850.5</c:v>
                </c:pt>
                <c:pt idx="30">
                  <c:v>19857.5</c:v>
                </c:pt>
                <c:pt idx="31">
                  <c:v>20089.5</c:v>
                </c:pt>
                <c:pt idx="32">
                  <c:v>20375.5</c:v>
                </c:pt>
                <c:pt idx="33">
                  <c:v>20383.5</c:v>
                </c:pt>
                <c:pt idx="34">
                  <c:v>20921.5</c:v>
                </c:pt>
                <c:pt idx="35">
                  <c:v>20928.5</c:v>
                </c:pt>
                <c:pt idx="36">
                  <c:v>21243.5</c:v>
                </c:pt>
                <c:pt idx="37">
                  <c:v>21290.5</c:v>
                </c:pt>
                <c:pt idx="38">
                  <c:v>21469.5</c:v>
                </c:pt>
                <c:pt idx="39">
                  <c:v>21549.5</c:v>
                </c:pt>
                <c:pt idx="40">
                  <c:v>21550.5</c:v>
                </c:pt>
                <c:pt idx="41">
                  <c:v>21576.5</c:v>
                </c:pt>
                <c:pt idx="42">
                  <c:v>21821.5</c:v>
                </c:pt>
                <c:pt idx="43">
                  <c:v>22041.5</c:v>
                </c:pt>
                <c:pt idx="44">
                  <c:v>22067.5</c:v>
                </c:pt>
                <c:pt idx="45">
                  <c:v>22094.5</c:v>
                </c:pt>
                <c:pt idx="46">
                  <c:v>22327.5</c:v>
                </c:pt>
                <c:pt idx="47">
                  <c:v>22364.5</c:v>
                </c:pt>
                <c:pt idx="48">
                  <c:v>22603.5</c:v>
                </c:pt>
                <c:pt idx="49">
                  <c:v>22908.5</c:v>
                </c:pt>
                <c:pt idx="50">
                  <c:v>22908.5</c:v>
                </c:pt>
                <c:pt idx="51">
                  <c:v>23194.5</c:v>
                </c:pt>
                <c:pt idx="52">
                  <c:v>23195</c:v>
                </c:pt>
                <c:pt idx="53">
                  <c:v>23760.5</c:v>
                </c:pt>
                <c:pt idx="54">
                  <c:v>23806.5</c:v>
                </c:pt>
                <c:pt idx="55">
                  <c:v>24362.5</c:v>
                </c:pt>
                <c:pt idx="56">
                  <c:v>24369.5</c:v>
                </c:pt>
                <c:pt idx="57">
                  <c:v>24375.5</c:v>
                </c:pt>
                <c:pt idx="58">
                  <c:v>24627.5</c:v>
                </c:pt>
                <c:pt idx="59">
                  <c:v>24628.5</c:v>
                </c:pt>
                <c:pt idx="60">
                  <c:v>24646.5</c:v>
                </c:pt>
                <c:pt idx="61">
                  <c:v>24879.5</c:v>
                </c:pt>
                <c:pt idx="62">
                  <c:v>24879.5</c:v>
                </c:pt>
                <c:pt idx="63">
                  <c:v>24921.5</c:v>
                </c:pt>
                <c:pt idx="64">
                  <c:v>24949.5</c:v>
                </c:pt>
                <c:pt idx="65">
                  <c:v>25145.5</c:v>
                </c:pt>
                <c:pt idx="66">
                  <c:v>25212.5</c:v>
                </c:pt>
                <c:pt idx="67">
                  <c:v>25213.5</c:v>
                </c:pt>
                <c:pt idx="68">
                  <c:v>25442.5</c:v>
                </c:pt>
                <c:pt idx="69">
                  <c:v>25459.5</c:v>
                </c:pt>
                <c:pt idx="70">
                  <c:v>25730.5</c:v>
                </c:pt>
                <c:pt idx="71">
                  <c:v>25735.5</c:v>
                </c:pt>
              </c:numCache>
            </c:numRef>
          </c:xVal>
          <c:yVal>
            <c:numRef>
              <c:f>'Active 2'!$N$21:$N$989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D2-4431-A71B-4DCAB2CECE12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12803.5</c:v>
                </c:pt>
                <c:pt idx="6">
                  <c:v>13910.5</c:v>
                </c:pt>
                <c:pt idx="7">
                  <c:v>13920.5</c:v>
                </c:pt>
                <c:pt idx="8">
                  <c:v>14169.5</c:v>
                </c:pt>
                <c:pt idx="9">
                  <c:v>15319.5</c:v>
                </c:pt>
                <c:pt idx="10">
                  <c:v>15353.5</c:v>
                </c:pt>
                <c:pt idx="11">
                  <c:v>15891.5</c:v>
                </c:pt>
                <c:pt idx="12">
                  <c:v>16715.5</c:v>
                </c:pt>
                <c:pt idx="13">
                  <c:v>17341.5</c:v>
                </c:pt>
                <c:pt idx="14">
                  <c:v>17546.5</c:v>
                </c:pt>
                <c:pt idx="15">
                  <c:v>17896.5</c:v>
                </c:pt>
                <c:pt idx="16">
                  <c:v>18139.5</c:v>
                </c:pt>
                <c:pt idx="17">
                  <c:v>18156.5</c:v>
                </c:pt>
                <c:pt idx="18">
                  <c:v>18156.5</c:v>
                </c:pt>
                <c:pt idx="19">
                  <c:v>18378.5</c:v>
                </c:pt>
                <c:pt idx="20">
                  <c:v>18425.5</c:v>
                </c:pt>
                <c:pt idx="21">
                  <c:v>18444.5</c:v>
                </c:pt>
                <c:pt idx="22">
                  <c:v>18708.5</c:v>
                </c:pt>
                <c:pt idx="23">
                  <c:v>18708.5</c:v>
                </c:pt>
                <c:pt idx="24">
                  <c:v>18925.5</c:v>
                </c:pt>
                <c:pt idx="25">
                  <c:v>19278.5</c:v>
                </c:pt>
                <c:pt idx="26">
                  <c:v>19564.5</c:v>
                </c:pt>
                <c:pt idx="27">
                  <c:v>19566.5</c:v>
                </c:pt>
                <c:pt idx="28">
                  <c:v>19818.5</c:v>
                </c:pt>
                <c:pt idx="29">
                  <c:v>19850.5</c:v>
                </c:pt>
                <c:pt idx="30">
                  <c:v>19857.5</c:v>
                </c:pt>
                <c:pt idx="31">
                  <c:v>20089.5</c:v>
                </c:pt>
                <c:pt idx="32">
                  <c:v>20375.5</c:v>
                </c:pt>
                <c:pt idx="33">
                  <c:v>20383.5</c:v>
                </c:pt>
                <c:pt idx="34">
                  <c:v>20921.5</c:v>
                </c:pt>
                <c:pt idx="35">
                  <c:v>20928.5</c:v>
                </c:pt>
                <c:pt idx="36">
                  <c:v>21243.5</c:v>
                </c:pt>
                <c:pt idx="37">
                  <c:v>21290.5</c:v>
                </c:pt>
                <c:pt idx="38">
                  <c:v>21469.5</c:v>
                </c:pt>
                <c:pt idx="39">
                  <c:v>21549.5</c:v>
                </c:pt>
                <c:pt idx="40">
                  <c:v>21550.5</c:v>
                </c:pt>
                <c:pt idx="41">
                  <c:v>21576.5</c:v>
                </c:pt>
                <c:pt idx="42">
                  <c:v>21821.5</c:v>
                </c:pt>
                <c:pt idx="43">
                  <c:v>22041.5</c:v>
                </c:pt>
                <c:pt idx="44">
                  <c:v>22067.5</c:v>
                </c:pt>
                <c:pt idx="45">
                  <c:v>22094.5</c:v>
                </c:pt>
                <c:pt idx="46">
                  <c:v>22327.5</c:v>
                </c:pt>
                <c:pt idx="47">
                  <c:v>22364.5</c:v>
                </c:pt>
                <c:pt idx="48">
                  <c:v>22603.5</c:v>
                </c:pt>
                <c:pt idx="49">
                  <c:v>22908.5</c:v>
                </c:pt>
                <c:pt idx="50">
                  <c:v>22908.5</c:v>
                </c:pt>
                <c:pt idx="51">
                  <c:v>23194.5</c:v>
                </c:pt>
                <c:pt idx="52">
                  <c:v>23195</c:v>
                </c:pt>
                <c:pt idx="53">
                  <c:v>23760.5</c:v>
                </c:pt>
                <c:pt idx="54">
                  <c:v>23806.5</c:v>
                </c:pt>
                <c:pt idx="55">
                  <c:v>24362.5</c:v>
                </c:pt>
                <c:pt idx="56">
                  <c:v>24369.5</c:v>
                </c:pt>
                <c:pt idx="57">
                  <c:v>24375.5</c:v>
                </c:pt>
                <c:pt idx="58">
                  <c:v>24627.5</c:v>
                </c:pt>
                <c:pt idx="59">
                  <c:v>24628.5</c:v>
                </c:pt>
                <c:pt idx="60">
                  <c:v>24646.5</c:v>
                </c:pt>
                <c:pt idx="61">
                  <c:v>24879.5</c:v>
                </c:pt>
                <c:pt idx="62">
                  <c:v>24879.5</c:v>
                </c:pt>
                <c:pt idx="63">
                  <c:v>24921.5</c:v>
                </c:pt>
                <c:pt idx="64">
                  <c:v>24949.5</c:v>
                </c:pt>
                <c:pt idx="65">
                  <c:v>25145.5</c:v>
                </c:pt>
                <c:pt idx="66">
                  <c:v>25212.5</c:v>
                </c:pt>
                <c:pt idx="67">
                  <c:v>25213.5</c:v>
                </c:pt>
                <c:pt idx="68">
                  <c:v>25442.5</c:v>
                </c:pt>
                <c:pt idx="69">
                  <c:v>25459.5</c:v>
                </c:pt>
                <c:pt idx="70">
                  <c:v>25730.5</c:v>
                </c:pt>
                <c:pt idx="71">
                  <c:v>25735.5</c:v>
                </c:pt>
              </c:numCache>
            </c:numRef>
          </c:xVal>
          <c:yVal>
            <c:numRef>
              <c:f>'Active 2'!$O$21:$O$989</c:f>
              <c:numCache>
                <c:formatCode>General</c:formatCode>
                <c:ptCount val="969"/>
                <c:pt idx="21">
                  <c:v>-1.0708779464380369E-2</c:v>
                </c:pt>
                <c:pt idx="22">
                  <c:v>-1.5823940672348269E-2</c:v>
                </c:pt>
                <c:pt idx="23">
                  <c:v>-1.5823940672348269E-2</c:v>
                </c:pt>
                <c:pt idx="24">
                  <c:v>-2.0028448180412772E-2</c:v>
                </c:pt>
                <c:pt idx="25">
                  <c:v>-2.6868038735006206E-2</c:v>
                </c:pt>
                <c:pt idx="26">
                  <c:v>-3.2409463376971426E-2</c:v>
                </c:pt>
                <c:pt idx="27">
                  <c:v>-3.2448214598243874E-2</c:v>
                </c:pt>
                <c:pt idx="28">
                  <c:v>-3.7330868478576862E-2</c:v>
                </c:pt>
                <c:pt idx="29">
                  <c:v>-3.795088801893659E-2</c:v>
                </c:pt>
                <c:pt idx="30">
                  <c:v>-3.8086517293390298E-2</c:v>
                </c:pt>
                <c:pt idx="31">
                  <c:v>-4.258165896099847E-2</c:v>
                </c:pt>
                <c:pt idx="32">
                  <c:v>-4.8123083602963634E-2</c:v>
                </c:pt>
                <c:pt idx="33">
                  <c:v>-4.8278088488053594E-2</c:v>
                </c:pt>
                <c:pt idx="34">
                  <c:v>-5.8702167010351802E-2</c:v>
                </c:pt>
                <c:pt idx="35">
                  <c:v>-5.8837796284805455E-2</c:v>
                </c:pt>
                <c:pt idx="36">
                  <c:v>-6.4941113635221703E-2</c:v>
                </c:pt>
                <c:pt idx="37">
                  <c:v>-6.58517673351251E-2</c:v>
                </c:pt>
                <c:pt idx="38">
                  <c:v>-6.9320001639012419E-2</c:v>
                </c:pt>
                <c:pt idx="39">
                  <c:v>-7.087005048991174E-2</c:v>
                </c:pt>
                <c:pt idx="40">
                  <c:v>-7.0889426100547992E-2</c:v>
                </c:pt>
                <c:pt idx="41">
                  <c:v>-7.1393191977090265E-2</c:v>
                </c:pt>
                <c:pt idx="42">
                  <c:v>-7.61402165829696E-2</c:v>
                </c:pt>
                <c:pt idx="43">
                  <c:v>-8.0402850922942803E-2</c:v>
                </c:pt>
                <c:pt idx="44">
                  <c:v>-8.0906616799485132E-2</c:v>
                </c:pt>
                <c:pt idx="45">
                  <c:v>-8.1429758286663656E-2</c:v>
                </c:pt>
                <c:pt idx="46">
                  <c:v>-8.5944275564908024E-2</c:v>
                </c:pt>
                <c:pt idx="47">
                  <c:v>-8.6661173158448956E-2</c:v>
                </c:pt>
                <c:pt idx="48">
                  <c:v>-9.1291944100510836E-2</c:v>
                </c:pt>
                <c:pt idx="49">
                  <c:v>-9.720150534456462E-2</c:v>
                </c:pt>
                <c:pt idx="50">
                  <c:v>-9.720150534456462E-2</c:v>
                </c:pt>
                <c:pt idx="51">
                  <c:v>-0.10274292998652984</c:v>
                </c:pt>
                <c:pt idx="52">
                  <c:v>-0.10275261779184797</c:v>
                </c:pt>
                <c:pt idx="53">
                  <c:v>-0.11370952560664277</c:v>
                </c:pt>
                <c:pt idx="54">
                  <c:v>-0.11460080369590991</c:v>
                </c:pt>
                <c:pt idx="55">
                  <c:v>-0.12537364320966049</c:v>
                </c:pt>
                <c:pt idx="56">
                  <c:v>-0.12550927248411414</c:v>
                </c:pt>
                <c:pt idx="57">
                  <c:v>-0.1256255261479316</c:v>
                </c:pt>
                <c:pt idx="58">
                  <c:v>-0.13050818002826459</c:v>
                </c:pt>
                <c:pt idx="59">
                  <c:v>-0.13052755563890084</c:v>
                </c:pt>
                <c:pt idx="60">
                  <c:v>-0.13087631663035321</c:v>
                </c:pt>
                <c:pt idx="61">
                  <c:v>-0.13539083390859757</c:v>
                </c:pt>
                <c:pt idx="62">
                  <c:v>-0.13539083390859757</c:v>
                </c:pt>
                <c:pt idx="63">
                  <c:v>-0.13620460955531977</c:v>
                </c:pt>
                <c:pt idx="64">
                  <c:v>-0.13674712665313454</c:v>
                </c:pt>
                <c:pt idx="65">
                  <c:v>-0.14054474633783798</c:v>
                </c:pt>
                <c:pt idx="66">
                  <c:v>-0.14184291225046619</c:v>
                </c:pt>
                <c:pt idx="67">
                  <c:v>-0.14186228786110239</c:v>
                </c:pt>
                <c:pt idx="68">
                  <c:v>-0.1462993026968018</c:v>
                </c:pt>
                <c:pt idx="69">
                  <c:v>-0.14662868807761792</c:v>
                </c:pt>
                <c:pt idx="70">
                  <c:v>-0.15187947856003953</c:v>
                </c:pt>
                <c:pt idx="71">
                  <c:v>-0.15197635661322073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D2-4431-A71B-4DCAB2CECE12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68</c:v>
                </c:pt>
                <c:pt idx="2">
                  <c:v>306.5</c:v>
                </c:pt>
                <c:pt idx="3">
                  <c:v>959</c:v>
                </c:pt>
                <c:pt idx="4">
                  <c:v>9022</c:v>
                </c:pt>
                <c:pt idx="5">
                  <c:v>12803.5</c:v>
                </c:pt>
                <c:pt idx="6">
                  <c:v>13910.5</c:v>
                </c:pt>
                <c:pt idx="7">
                  <c:v>13920.5</c:v>
                </c:pt>
                <c:pt idx="8">
                  <c:v>14169.5</c:v>
                </c:pt>
                <c:pt idx="9">
                  <c:v>15319.5</c:v>
                </c:pt>
                <c:pt idx="10">
                  <c:v>15353.5</c:v>
                </c:pt>
                <c:pt idx="11">
                  <c:v>15891.5</c:v>
                </c:pt>
                <c:pt idx="12">
                  <c:v>16715.5</c:v>
                </c:pt>
                <c:pt idx="13">
                  <c:v>17341.5</c:v>
                </c:pt>
                <c:pt idx="14">
                  <c:v>17546.5</c:v>
                </c:pt>
                <c:pt idx="15">
                  <c:v>17896.5</c:v>
                </c:pt>
                <c:pt idx="16">
                  <c:v>18139.5</c:v>
                </c:pt>
                <c:pt idx="17">
                  <c:v>18156.5</c:v>
                </c:pt>
                <c:pt idx="18">
                  <c:v>18156.5</c:v>
                </c:pt>
                <c:pt idx="19">
                  <c:v>18378.5</c:v>
                </c:pt>
                <c:pt idx="20">
                  <c:v>18425.5</c:v>
                </c:pt>
                <c:pt idx="21">
                  <c:v>18444.5</c:v>
                </c:pt>
                <c:pt idx="22">
                  <c:v>18708.5</c:v>
                </c:pt>
                <c:pt idx="23">
                  <c:v>18708.5</c:v>
                </c:pt>
                <c:pt idx="24">
                  <c:v>18925.5</c:v>
                </c:pt>
                <c:pt idx="25">
                  <c:v>19278.5</c:v>
                </c:pt>
                <c:pt idx="26">
                  <c:v>19564.5</c:v>
                </c:pt>
                <c:pt idx="27">
                  <c:v>19566.5</c:v>
                </c:pt>
                <c:pt idx="28">
                  <c:v>19818.5</c:v>
                </c:pt>
                <c:pt idx="29">
                  <c:v>19850.5</c:v>
                </c:pt>
                <c:pt idx="30">
                  <c:v>19857.5</c:v>
                </c:pt>
                <c:pt idx="31">
                  <c:v>20089.5</c:v>
                </c:pt>
                <c:pt idx="32">
                  <c:v>20375.5</c:v>
                </c:pt>
                <c:pt idx="33">
                  <c:v>20383.5</c:v>
                </c:pt>
                <c:pt idx="34">
                  <c:v>20921.5</c:v>
                </c:pt>
                <c:pt idx="35">
                  <c:v>20928.5</c:v>
                </c:pt>
                <c:pt idx="36">
                  <c:v>21243.5</c:v>
                </c:pt>
                <c:pt idx="37">
                  <c:v>21290.5</c:v>
                </c:pt>
                <c:pt idx="38">
                  <c:v>21469.5</c:v>
                </c:pt>
                <c:pt idx="39">
                  <c:v>21549.5</c:v>
                </c:pt>
                <c:pt idx="40">
                  <c:v>21550.5</c:v>
                </c:pt>
                <c:pt idx="41">
                  <c:v>21576.5</c:v>
                </c:pt>
                <c:pt idx="42">
                  <c:v>21821.5</c:v>
                </c:pt>
                <c:pt idx="43">
                  <c:v>22041.5</c:v>
                </c:pt>
                <c:pt idx="44">
                  <c:v>22067.5</c:v>
                </c:pt>
                <c:pt idx="45">
                  <c:v>22094.5</c:v>
                </c:pt>
                <c:pt idx="46">
                  <c:v>22327.5</c:v>
                </c:pt>
                <c:pt idx="47">
                  <c:v>22364.5</c:v>
                </c:pt>
                <c:pt idx="48">
                  <c:v>22603.5</c:v>
                </c:pt>
                <c:pt idx="49">
                  <c:v>22908.5</c:v>
                </c:pt>
                <c:pt idx="50">
                  <c:v>22908.5</c:v>
                </c:pt>
                <c:pt idx="51">
                  <c:v>23194.5</c:v>
                </c:pt>
                <c:pt idx="52">
                  <c:v>23195</c:v>
                </c:pt>
                <c:pt idx="53">
                  <c:v>23760.5</c:v>
                </c:pt>
                <c:pt idx="54">
                  <c:v>23806.5</c:v>
                </c:pt>
                <c:pt idx="55">
                  <c:v>24362.5</c:v>
                </c:pt>
                <c:pt idx="56">
                  <c:v>24369.5</c:v>
                </c:pt>
                <c:pt idx="57">
                  <c:v>24375.5</c:v>
                </c:pt>
                <c:pt idx="58">
                  <c:v>24627.5</c:v>
                </c:pt>
                <c:pt idx="59">
                  <c:v>24628.5</c:v>
                </c:pt>
                <c:pt idx="60">
                  <c:v>24646.5</c:v>
                </c:pt>
                <c:pt idx="61">
                  <c:v>24879.5</c:v>
                </c:pt>
                <c:pt idx="62">
                  <c:v>24879.5</c:v>
                </c:pt>
                <c:pt idx="63">
                  <c:v>24921.5</c:v>
                </c:pt>
                <c:pt idx="64">
                  <c:v>24949.5</c:v>
                </c:pt>
                <c:pt idx="65">
                  <c:v>25145.5</c:v>
                </c:pt>
                <c:pt idx="66">
                  <c:v>25212.5</c:v>
                </c:pt>
                <c:pt idx="67">
                  <c:v>25213.5</c:v>
                </c:pt>
                <c:pt idx="68">
                  <c:v>25442.5</c:v>
                </c:pt>
                <c:pt idx="69">
                  <c:v>25459.5</c:v>
                </c:pt>
                <c:pt idx="70">
                  <c:v>25730.5</c:v>
                </c:pt>
                <c:pt idx="71">
                  <c:v>25735.5</c:v>
                </c:pt>
              </c:numCache>
            </c:numRef>
          </c:xVal>
          <c:yVal>
            <c:numRef>
              <c:f>'Active 2'!$U$21:$U$989</c:f>
              <c:numCache>
                <c:formatCode>General</c:formatCode>
                <c:ptCount val="969"/>
                <c:pt idx="52">
                  <c:v>4.5160000001487788E-2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D2-4431-A71B-4DCAB2CEC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75200"/>
        <c:axId val="1"/>
      </c:scatterChart>
      <c:valAx>
        <c:axId val="644075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39590590209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75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8513011152416355E-2"/>
          <c:y val="0.92024539877300615"/>
          <c:w val="0.8940528251812389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Cma -- O-C Diagr.</a:t>
            </a:r>
          </a:p>
        </c:rich>
      </c:tx>
      <c:layout>
        <c:manualLayout>
          <c:xMode val="edge"/>
          <c:yMode val="edge"/>
          <c:x val="0.33264506192924231"/>
          <c:y val="3.4055774278215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68612967108574"/>
          <c:y val="0.14860681114551083"/>
          <c:w val="0.7582652277824241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BD-4FA9-9544-8198B025ED3B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8.7294677796307951E-2</c:v>
                </c:pt>
                <c:pt idx="2">
                  <c:v>8.4452700597466901E-2</c:v>
                </c:pt>
                <c:pt idx="3">
                  <c:v>8.8918741210363805E-2</c:v>
                </c:pt>
                <c:pt idx="4">
                  <c:v>8.4781371435383335E-2</c:v>
                </c:pt>
                <c:pt idx="5">
                  <c:v>9.0222315106075257E-2</c:v>
                </c:pt>
                <c:pt idx="6">
                  <c:v>0.12324853763857391</c:v>
                </c:pt>
                <c:pt idx="7">
                  <c:v>0.1231079209537711</c:v>
                </c:pt>
                <c:pt idx="8">
                  <c:v>0.12067269550607307</c:v>
                </c:pt>
                <c:pt idx="9">
                  <c:v>0.11870263241871726</c:v>
                </c:pt>
                <c:pt idx="10">
                  <c:v>0.11956201573775616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BD-4FA9-9544-8198B025ED3B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BD-4FA9-9544-8198B025ED3B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BD-4FA9-9544-8198B025ED3B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BD-4FA9-9544-8198B025ED3B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BD-4FA9-9544-8198B025ED3B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BD-4FA9-9544-8198B025ED3B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4.3352922340751672E-2</c:v>
                </c:pt>
                <c:pt idx="1">
                  <c:v>7.192502954028554E-2</c:v>
                </c:pt>
                <c:pt idx="2">
                  <c:v>0.10085500064067812</c:v>
                </c:pt>
                <c:pt idx="3">
                  <c:v>0.1015580606936926</c:v>
                </c:pt>
                <c:pt idx="4">
                  <c:v>0.10170690674095241</c:v>
                </c:pt>
                <c:pt idx="5">
                  <c:v>0.10260314996168707</c:v>
                </c:pt>
                <c:pt idx="6">
                  <c:v>0.11160041847796681</c:v>
                </c:pt>
                <c:pt idx="7">
                  <c:v>0.1116859257817118</c:v>
                </c:pt>
                <c:pt idx="8">
                  <c:v>0.11246182538976832</c:v>
                </c:pt>
                <c:pt idx="9">
                  <c:v>0.11324089193500056</c:v>
                </c:pt>
                <c:pt idx="10">
                  <c:v>0.11332639923874557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BD-4FA9-9544-8198B025E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70608"/>
        <c:axId val="1"/>
      </c:scatterChart>
      <c:valAx>
        <c:axId val="644070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993796230013"/>
              <c:y val="0.835913385826771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0931758530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70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6115702479338845E-2"/>
          <c:y val="0.91874999999999996"/>
          <c:w val="0.9917364048502201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Cma -- O-C Diagr.</a:t>
            </a:r>
          </a:p>
        </c:rich>
      </c:tx>
      <c:layout>
        <c:manualLayout>
          <c:xMode val="edge"/>
          <c:yMode val="edge"/>
          <c:x val="0.33402061855670101"/>
          <c:y val="3.3950662709217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94845360824742"/>
          <c:y val="0.14814859468012961"/>
          <c:w val="0.7711340206185567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1A-40FF-AEDC-0923C7121EC5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8.7294677796307951E-2</c:v>
                </c:pt>
                <c:pt idx="2">
                  <c:v>8.4452700597466901E-2</c:v>
                </c:pt>
                <c:pt idx="3">
                  <c:v>8.8918741210363805E-2</c:v>
                </c:pt>
                <c:pt idx="4">
                  <c:v>8.4781371435383335E-2</c:v>
                </c:pt>
                <c:pt idx="5">
                  <c:v>9.0222315106075257E-2</c:v>
                </c:pt>
                <c:pt idx="6">
                  <c:v>0.12324853763857391</c:v>
                </c:pt>
                <c:pt idx="7">
                  <c:v>0.1231079209537711</c:v>
                </c:pt>
                <c:pt idx="8">
                  <c:v>0.12067269550607307</c:v>
                </c:pt>
                <c:pt idx="9">
                  <c:v>0.11870263241871726</c:v>
                </c:pt>
                <c:pt idx="10">
                  <c:v>0.11956201573775616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1A-40FF-AEDC-0923C7121EC5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1A-40FF-AEDC-0923C7121EC5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1A-40FF-AEDC-0923C7121EC5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1A-40FF-AEDC-0923C7121EC5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1A-40FF-AEDC-0923C7121EC5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1A-40FF-AEDC-0923C7121EC5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9022</c:v>
                </c:pt>
                <c:pt idx="2">
                  <c:v>18157</c:v>
                </c:pt>
                <c:pt idx="3">
                  <c:v>18379</c:v>
                </c:pt>
                <c:pt idx="4">
                  <c:v>18426</c:v>
                </c:pt>
                <c:pt idx="5">
                  <c:v>18709</c:v>
                </c:pt>
                <c:pt idx="6">
                  <c:v>21550</c:v>
                </c:pt>
                <c:pt idx="7">
                  <c:v>21577</c:v>
                </c:pt>
                <c:pt idx="8">
                  <c:v>21822</c:v>
                </c:pt>
                <c:pt idx="9">
                  <c:v>22068</c:v>
                </c:pt>
                <c:pt idx="10">
                  <c:v>22095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4.3352922340751672E-2</c:v>
                </c:pt>
                <c:pt idx="1">
                  <c:v>7.192502954028554E-2</c:v>
                </c:pt>
                <c:pt idx="2">
                  <c:v>0.10085500064067812</c:v>
                </c:pt>
                <c:pt idx="3">
                  <c:v>0.1015580606936926</c:v>
                </c:pt>
                <c:pt idx="4">
                  <c:v>0.10170690674095241</c:v>
                </c:pt>
                <c:pt idx="5">
                  <c:v>0.10260314996168707</c:v>
                </c:pt>
                <c:pt idx="6">
                  <c:v>0.11160041847796681</c:v>
                </c:pt>
                <c:pt idx="7">
                  <c:v>0.1116859257817118</c:v>
                </c:pt>
                <c:pt idx="8">
                  <c:v>0.11246182538976832</c:v>
                </c:pt>
                <c:pt idx="9">
                  <c:v>0.11324089193500056</c:v>
                </c:pt>
                <c:pt idx="10">
                  <c:v>0.11332639923874557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1A-40FF-AEDC-0923C7121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73560"/>
        <c:axId val="1"/>
      </c:scatterChart>
      <c:valAx>
        <c:axId val="644073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64948453608251"/>
              <c:y val="0.83642226964620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28497722831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73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8041237113402056E-2"/>
          <c:y val="0.91900605882208652"/>
          <c:w val="0.99175257731958766"/>
          <c:h val="0.981311681834163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333375</xdr:colOff>
      <xdr:row>18</xdr:row>
      <xdr:rowOff>85725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5565D732-F7E0-C12F-4BEA-B15D474FA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514350</xdr:colOff>
      <xdr:row>0</xdr:row>
      <xdr:rowOff>28574</xdr:rowOff>
    </xdr:from>
    <xdr:to>
      <xdr:col>27</xdr:col>
      <xdr:colOff>9525</xdr:colOff>
      <xdr:row>18</xdr:row>
      <xdr:rowOff>66674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C66A059D-C8FA-4417-7829-D6BC9511D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28575</xdr:colOff>
      <xdr:row>18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F50D9-CB01-43A0-9601-5F03C0FF3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114301</xdr:colOff>
      <xdr:row>0</xdr:row>
      <xdr:rowOff>28574</xdr:rowOff>
    </xdr:from>
    <xdr:to>
      <xdr:col>26</xdr:col>
      <xdr:colOff>476251</xdr:colOff>
      <xdr:row>18</xdr:row>
      <xdr:rowOff>66674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E5A63-58CC-44DA-8C3A-FCDF6FF65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3AEE8D43-C61B-E126-9A56-30AABA289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20</xdr:col>
      <xdr:colOff>285750</xdr:colOff>
      <xdr:row>18</xdr:row>
      <xdr:rowOff>28575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D04E2319-22BE-2A98-CA54-CE54B1A08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39.pdf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vsolj.cetus-net.org/no47.pdf" TargetMode="External"/><Relationship Id="rId7" Type="http://schemas.openxmlformats.org/officeDocument/2006/relationships/hyperlink" Target="http://vsolj.cetus-net.org/no39.pdf" TargetMode="External"/><Relationship Id="rId12" Type="http://schemas.openxmlformats.org/officeDocument/2006/relationships/hyperlink" Target="http://vsolj.cetus-net.org/no46.pdf" TargetMode="External"/><Relationship Id="rId17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vsolj.cetus-net.org/vsoljno50.pdf" TargetMode="External"/><Relationship Id="rId20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vsolj.cetus-net.org/no47.pdf" TargetMode="External"/><Relationship Id="rId11" Type="http://schemas.openxmlformats.org/officeDocument/2006/relationships/hyperlink" Target="http://vsolj.cetus-net.org/no44.pdf" TargetMode="External"/><Relationship Id="rId5" Type="http://schemas.openxmlformats.org/officeDocument/2006/relationships/hyperlink" Target="http://www.konkoly.hu/cgi-bin/IBVS?4608" TargetMode="External"/><Relationship Id="rId15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vsolj.cetus-net.org/no44.pdf" TargetMode="External"/><Relationship Id="rId19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4608" TargetMode="External"/><Relationship Id="rId9" Type="http://schemas.openxmlformats.org/officeDocument/2006/relationships/hyperlink" Target="http://vsolj.cetus-net.org/no42.pdf" TargetMode="External"/><Relationship Id="rId14" Type="http://schemas.openxmlformats.org/officeDocument/2006/relationships/hyperlink" Target="http://vsolj.cetus-net.org/no48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736"/>
  <sheetViews>
    <sheetView workbookViewId="0">
      <pane xSplit="14" ySplit="22" topLeftCell="O77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42</v>
      </c>
    </row>
    <row r="2" spans="1:6">
      <c r="A2" t="s">
        <v>29</v>
      </c>
      <c r="B2" t="s">
        <v>39</v>
      </c>
    </row>
    <row r="4" spans="1:6" ht="14.25" thickTop="1" thickBot="1">
      <c r="A4" s="8" t="s">
        <v>2</v>
      </c>
      <c r="C4" s="3">
        <v>26625.546999999999</v>
      </c>
      <c r="D4" s="4">
        <v>1.2937719999999999</v>
      </c>
    </row>
    <row r="5" spans="1:6" ht="13.5" thickTop="1">
      <c r="A5" s="28" t="s">
        <v>49</v>
      </c>
      <c r="B5" s="29"/>
      <c r="C5" s="30">
        <v>-9.5</v>
      </c>
      <c r="D5" s="29" t="s">
        <v>50</v>
      </c>
    </row>
    <row r="6" spans="1:6">
      <c r="A6" s="8" t="s">
        <v>3</v>
      </c>
    </row>
    <row r="7" spans="1:6">
      <c r="A7" t="s">
        <v>4</v>
      </c>
      <c r="C7">
        <v>26625.546999999999</v>
      </c>
    </row>
    <row r="8" spans="1:6">
      <c r="A8" t="s">
        <v>5</v>
      </c>
      <c r="C8">
        <v>1.2937379137744669</v>
      </c>
      <c r="E8">
        <v>1.2937379137744669</v>
      </c>
    </row>
    <row r="9" spans="1:6">
      <c r="A9" s="31" t="s">
        <v>51</v>
      </c>
      <c r="B9" s="32">
        <v>74</v>
      </c>
      <c r="C9" s="33" t="str">
        <f>"F"&amp;B9</f>
        <v>F74</v>
      </c>
      <c r="D9" s="12" t="str">
        <f>"G"&amp;B9</f>
        <v>G74</v>
      </c>
    </row>
    <row r="10" spans="1:6" ht="13.5" thickBot="1">
      <c r="C10" s="7" t="s">
        <v>24</v>
      </c>
      <c r="D10" s="7" t="s">
        <v>25</v>
      </c>
    </row>
    <row r="11" spans="1:6">
      <c r="A11" t="s">
        <v>18</v>
      </c>
      <c r="C11" s="34">
        <f ca="1">INTERCEPT(INDIRECT($D$9):G988,INDIRECT($C$9):F988)</f>
        <v>-0.30021164131872619</v>
      </c>
      <c r="D11" s="6"/>
    </row>
    <row r="12" spans="1:6">
      <c r="A12" t="s">
        <v>19</v>
      </c>
      <c r="C12" s="34">
        <f ca="1">SLOPE(INDIRECT($D$9):G988,INDIRECT($C$9):F988)</f>
        <v>1.471061489845529E-5</v>
      </c>
      <c r="D12" s="6"/>
      <c r="E12" s="86" t="s">
        <v>264</v>
      </c>
      <c r="F12" s="89" t="s">
        <v>267</v>
      </c>
    </row>
    <row r="13" spans="1:6">
      <c r="A13" t="s">
        <v>23</v>
      </c>
      <c r="C13" s="6" t="s">
        <v>16</v>
      </c>
      <c r="E13" s="84" t="s">
        <v>52</v>
      </c>
      <c r="F13" s="87">
        <v>1</v>
      </c>
    </row>
    <row r="14" spans="1:6">
      <c r="A14" t="s">
        <v>28</v>
      </c>
      <c r="E14" s="84" t="s">
        <v>53</v>
      </c>
      <c r="F14" s="88">
        <f ca="1">NOW()+15018.5+$C$5/24</f>
        <v>60576.701504398145</v>
      </c>
    </row>
    <row r="15" spans="1:6">
      <c r="A15" s="5" t="s">
        <v>20</v>
      </c>
      <c r="C15" s="35">
        <f ca="1">(C7+C11)+(C8+C12)*INT(MAX(F21:F3529))</f>
        <v>59921.264329643389</v>
      </c>
      <c r="E15" s="84" t="s">
        <v>54</v>
      </c>
      <c r="F15" s="88">
        <f ca="1">ROUND(2*($F$14-$C$7)/$C$8,0)/2+$F$13</f>
        <v>26243.5</v>
      </c>
    </row>
    <row r="16" spans="1:6">
      <c r="A16" s="8" t="s">
        <v>6</v>
      </c>
      <c r="C16" s="36">
        <f ca="1">+C8+C12</f>
        <v>1.2937526243893653</v>
      </c>
      <c r="E16" s="84" t="s">
        <v>55</v>
      </c>
      <c r="F16" s="88">
        <f ca="1">ROUND(2*($F$14-$C$15)/$C$16,0)/2+$F$13</f>
        <v>507.5</v>
      </c>
    </row>
    <row r="17" spans="1:21" ht="13.5" thickBot="1">
      <c r="A17" s="17" t="s">
        <v>41</v>
      </c>
      <c r="C17">
        <f>COUNT(C21:C2187)</f>
        <v>72</v>
      </c>
      <c r="E17" s="84" t="s">
        <v>265</v>
      </c>
      <c r="F17" s="90">
        <f ca="1">+$C$15+$C$16*$F$16-15018.5-$C$5/24</f>
        <v>45559.739619854328</v>
      </c>
    </row>
    <row r="18" spans="1:21" ht="14.25" thickTop="1" thickBot="1">
      <c r="A18" s="8" t="s">
        <v>7</v>
      </c>
      <c r="C18" s="3">
        <f ca="1">+C15</f>
        <v>59921.264329643389</v>
      </c>
      <c r="D18" s="83">
        <f ca="1">+C16</f>
        <v>1.2937526243893653</v>
      </c>
      <c r="E18" s="85" t="s">
        <v>266</v>
      </c>
      <c r="F18" s="91">
        <f ca="1">+($C$15+$C$16*$F$16)-($C$16/2)-15018.5-$C$5/24</f>
        <v>45559.092743542133</v>
      </c>
    </row>
    <row r="19" spans="1:21" ht="13.5" thickTop="1">
      <c r="E19" s="37"/>
      <c r="F19" s="38"/>
    </row>
    <row r="20" spans="1:2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63</v>
      </c>
      <c r="I20" s="10" t="s">
        <v>65</v>
      </c>
      <c r="J20" s="10" t="s">
        <v>60</v>
      </c>
      <c r="K20" s="10" t="s">
        <v>58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17</v>
      </c>
      <c r="U20" s="55" t="s">
        <v>249</v>
      </c>
    </row>
    <row r="21" spans="1:21">
      <c r="A21" t="s">
        <v>14</v>
      </c>
      <c r="B21" s="6"/>
      <c r="C21" s="18">
        <v>26625.546999999999</v>
      </c>
      <c r="D21" s="18" t="s">
        <v>16</v>
      </c>
      <c r="E21">
        <f>+(C21-C$7)/C$8</f>
        <v>0</v>
      </c>
      <c r="F21">
        <f>ROUND(2*E21,0)/2</f>
        <v>0</v>
      </c>
      <c r="H21" s="12">
        <v>0</v>
      </c>
      <c r="Q21" s="2">
        <f>+C21-15018.5</f>
        <v>11607.046999999999</v>
      </c>
    </row>
    <row r="22" spans="1:21">
      <c r="A22" s="52" t="s">
        <v>75</v>
      </c>
      <c r="B22" s="54" t="s">
        <v>44</v>
      </c>
      <c r="C22" s="53">
        <v>26713.523000000001</v>
      </c>
      <c r="D22" s="53" t="s">
        <v>65</v>
      </c>
      <c r="E22">
        <f>+(C22-C$7)/C$8</f>
        <v>68.001408216702345</v>
      </c>
      <c r="F22" s="15">
        <f>ROUND(2*E22,0)/2</f>
        <v>68</v>
      </c>
      <c r="G22">
        <f>+C22-(C$7+F22*C$8)</f>
        <v>1.8218633376818616E-3</v>
      </c>
      <c r="I22">
        <f>+G22</f>
        <v>1.8218633376818616E-3</v>
      </c>
      <c r="Q22" s="2">
        <f>+C22-15018.5</f>
        <v>11695.023000000001</v>
      </c>
    </row>
    <row r="23" spans="1:21">
      <c r="A23" s="52" t="s">
        <v>75</v>
      </c>
      <c r="B23" s="54" t="s">
        <v>248</v>
      </c>
      <c r="C23" s="53">
        <v>27022.148000000001</v>
      </c>
      <c r="D23" s="53" t="s">
        <v>65</v>
      </c>
      <c r="E23">
        <f>+(C23-C$7)/C$8</f>
        <v>306.55436141847548</v>
      </c>
      <c r="F23" s="15">
        <f>ROUND(2*E23,0)/2</f>
        <v>306.5</v>
      </c>
      <c r="G23">
        <f>+C23-(C$7+F23*C$8)</f>
        <v>7.0329428126569837E-2</v>
      </c>
      <c r="I23">
        <f>+G23</f>
        <v>7.0329428126569837E-2</v>
      </c>
      <c r="Q23" s="2">
        <f>+C23-15018.5</f>
        <v>12003.648000000001</v>
      </c>
    </row>
    <row r="24" spans="1:21">
      <c r="A24" s="52" t="s">
        <v>75</v>
      </c>
      <c r="B24" s="54" t="s">
        <v>44</v>
      </c>
      <c r="C24" s="53">
        <v>27866.274000000001</v>
      </c>
      <c r="D24" s="53" t="s">
        <v>65</v>
      </c>
      <c r="E24">
        <f>+(C24-C$7)/C$8</f>
        <v>959.02499786853616</v>
      </c>
      <c r="F24" s="15">
        <f>ROUND(2*E24,0)/2</f>
        <v>959</v>
      </c>
      <c r="G24">
        <f>+C24-(C$7+F24*C$8)</f>
        <v>3.2340690289856866E-2</v>
      </c>
      <c r="I24">
        <f>+G24</f>
        <v>3.2340690289856866E-2</v>
      </c>
      <c r="Q24" s="2">
        <f>+C24-15018.5</f>
        <v>12847.774000000001</v>
      </c>
    </row>
    <row r="25" spans="1:21">
      <c r="A25" s="13" t="s">
        <v>40</v>
      </c>
      <c r="B25" s="14"/>
      <c r="C25" s="19">
        <v>38297.71</v>
      </c>
      <c r="D25" s="18"/>
      <c r="E25">
        <f>+(C25-C$7)/C$8</f>
        <v>9022.0460231752713</v>
      </c>
      <c r="F25" s="15">
        <f>ROUND(2*E25,0)/2</f>
        <v>9022</v>
      </c>
      <c r="G25">
        <f>+C25-(C$7+F25*C$8)</f>
        <v>5.9541926755628083E-2</v>
      </c>
      <c r="I25">
        <f>+G25</f>
        <v>5.9541926755628083E-2</v>
      </c>
      <c r="Q25" s="2">
        <f>+C25-15018.5</f>
        <v>23279.21</v>
      </c>
    </row>
    <row r="26" spans="1:21">
      <c r="A26" s="52" t="s">
        <v>91</v>
      </c>
      <c r="B26" s="54" t="s">
        <v>44</v>
      </c>
      <c r="C26" s="53">
        <v>43190.593999999997</v>
      </c>
      <c r="D26" s="53" t="s">
        <v>65</v>
      </c>
      <c r="E26">
        <f>+(C26-C$7)/C$8</f>
        <v>12804.020678092093</v>
      </c>
      <c r="F26" s="15">
        <f>ROUND(2*E26,0)/2</f>
        <v>12804</v>
      </c>
      <c r="G26">
        <f>+C26-(C$7+F26*C$8)</f>
        <v>2.6752031728392467E-2</v>
      </c>
      <c r="I26">
        <f>+G26</f>
        <v>2.6752031728392467E-2</v>
      </c>
      <c r="Q26" s="2">
        <f>+C26-15018.5</f>
        <v>28172.093999999997</v>
      </c>
    </row>
    <row r="27" spans="1:21">
      <c r="A27" s="52" t="s">
        <v>91</v>
      </c>
      <c r="B27" s="54" t="s">
        <v>44</v>
      </c>
      <c r="C27" s="53">
        <v>44622.737000000001</v>
      </c>
      <c r="D27" s="53" t="s">
        <v>65</v>
      </c>
      <c r="E27">
        <f>+(C27-C$7)/C$8</f>
        <v>13911.001454300267</v>
      </c>
      <c r="F27" s="15">
        <f>ROUND(2*E27,0)/2</f>
        <v>13911</v>
      </c>
      <c r="G27">
        <f>+C27-(C$7+F27*C$8)</f>
        <v>1.8814833965734579E-3</v>
      </c>
      <c r="I27">
        <f>+G27</f>
        <v>1.8814833965734579E-3</v>
      </c>
      <c r="Q27" s="2">
        <f>+C27-15018.5</f>
        <v>29604.237000000001</v>
      </c>
    </row>
    <row r="28" spans="1:21">
      <c r="A28" s="52" t="s">
        <v>91</v>
      </c>
      <c r="B28" s="54" t="s">
        <v>44</v>
      </c>
      <c r="C28" s="53">
        <v>44635.673000000003</v>
      </c>
      <c r="D28" s="53" t="s">
        <v>65</v>
      </c>
      <c r="E28">
        <f>+(C28-C$7)/C$8</f>
        <v>13921.00038829012</v>
      </c>
      <c r="F28" s="15">
        <f>ROUND(2*E28,0)/2</f>
        <v>13921</v>
      </c>
      <c r="G28">
        <f>+C28-(C$7+F28*C$8)</f>
        <v>5.0234565424034372E-4</v>
      </c>
      <c r="I28">
        <f>+G28</f>
        <v>5.0234565424034372E-4</v>
      </c>
      <c r="Q28" s="2">
        <f>+C28-15018.5</f>
        <v>29617.173000000003</v>
      </c>
    </row>
    <row r="29" spans="1:21">
      <c r="A29" s="52" t="s">
        <v>91</v>
      </c>
      <c r="B29" s="54" t="s">
        <v>44</v>
      </c>
      <c r="C29" s="53">
        <v>44957.805999999997</v>
      </c>
      <c r="D29" s="53" t="s">
        <v>65</v>
      </c>
      <c r="E29">
        <f>+(C29-C$7)/C$8</f>
        <v>14169.994405215986</v>
      </c>
      <c r="F29" s="15">
        <f>ROUND(2*E29,0)/2</f>
        <v>14170</v>
      </c>
      <c r="G29">
        <f>+C29-(C$7+F29*C$8)</f>
        <v>-7.2381841964670457E-3</v>
      </c>
      <c r="I29">
        <f>+G29</f>
        <v>-7.2381841964670457E-3</v>
      </c>
      <c r="Q29" s="2">
        <f>+C29-15018.5</f>
        <v>29939.305999999997</v>
      </c>
    </row>
    <row r="30" spans="1:21">
      <c r="A30" s="52" t="s">
        <v>91</v>
      </c>
      <c r="B30" s="54" t="s">
        <v>44</v>
      </c>
      <c r="C30" s="53">
        <v>46445.624000000003</v>
      </c>
      <c r="D30" s="53" t="s">
        <v>65</v>
      </c>
      <c r="E30">
        <f>+(C30-C$7)/C$8</f>
        <v>15320.009399875385</v>
      </c>
      <c r="F30" s="15">
        <f>ROUND(2*E30,0)/2</f>
        <v>15320</v>
      </c>
      <c r="G30">
        <f>+C30-(C$7+F30*C$8)</f>
        <v>1.2160975173173938E-2</v>
      </c>
      <c r="I30">
        <f>+G30</f>
        <v>1.2160975173173938E-2</v>
      </c>
      <c r="Q30" s="2">
        <f>+C30-15018.5</f>
        <v>31427.124000000003</v>
      </c>
    </row>
    <row r="31" spans="1:21">
      <c r="A31" s="52" t="s">
        <v>91</v>
      </c>
      <c r="B31" s="54" t="s">
        <v>44</v>
      </c>
      <c r="C31" s="53">
        <v>46489.597000000002</v>
      </c>
      <c r="D31" s="53" t="s">
        <v>65</v>
      </c>
      <c r="E31">
        <f>+(C31-C$7)/C$8</f>
        <v>15353.998509672523</v>
      </c>
      <c r="F31" s="15">
        <f>ROUND(2*E31,0)/2</f>
        <v>15354</v>
      </c>
      <c r="G31">
        <f>+C31-(C$7+F31*C$8)</f>
        <v>-1.9280931664980017E-3</v>
      </c>
      <c r="I31">
        <f>+G31</f>
        <v>-1.9280931664980017E-3</v>
      </c>
      <c r="Q31" s="2">
        <f>+C31-15018.5</f>
        <v>31471.097000000002</v>
      </c>
    </row>
    <row r="32" spans="1:21">
      <c r="A32" s="52" t="s">
        <v>91</v>
      </c>
      <c r="B32" s="54" t="s">
        <v>44</v>
      </c>
      <c r="C32" s="53">
        <v>47185.646999999997</v>
      </c>
      <c r="D32" s="53" t="s">
        <v>65</v>
      </c>
      <c r="E32">
        <f>+(C32-C$7)/C$8</f>
        <v>15892.013197646902</v>
      </c>
      <c r="F32" s="15">
        <f>ROUND(2*E32,0)/2</f>
        <v>15892</v>
      </c>
      <c r="G32">
        <f>+C32-(C$7+F32*C$8)</f>
        <v>1.7074296170903835E-2</v>
      </c>
      <c r="I32">
        <f>+G32</f>
        <v>1.7074296170903835E-2</v>
      </c>
      <c r="Q32" s="2">
        <f>+C32-15018.5</f>
        <v>32167.146999999997</v>
      </c>
    </row>
    <row r="33" spans="1:30">
      <c r="A33" s="52" t="s">
        <v>91</v>
      </c>
      <c r="B33" s="54" t="s">
        <v>44</v>
      </c>
      <c r="C33" s="53">
        <v>48251.695</v>
      </c>
      <c r="D33" s="53" t="s">
        <v>65</v>
      </c>
      <c r="E33">
        <f>+(C33-C$7)/C$8</f>
        <v>16716.019349626957</v>
      </c>
      <c r="F33" s="15">
        <f>ROUND(2*E33,0)/2</f>
        <v>16716</v>
      </c>
      <c r="G33">
        <f>+C33-(C$7+F33*C$8)</f>
        <v>2.5033346013515256E-2</v>
      </c>
      <c r="I33">
        <f>+G33</f>
        <v>2.5033346013515256E-2</v>
      </c>
      <c r="Q33" s="2">
        <f>+C33-15018.5</f>
        <v>33233.195</v>
      </c>
    </row>
    <row r="34" spans="1:30">
      <c r="A34" s="52" t="s">
        <v>91</v>
      </c>
      <c r="B34" s="54" t="s">
        <v>44</v>
      </c>
      <c r="C34" s="53">
        <v>49061.588000000003</v>
      </c>
      <c r="D34" s="53" t="s">
        <v>65</v>
      </c>
      <c r="E34">
        <f>+(C34-C$7)/C$8</f>
        <v>17342.029449027345</v>
      </c>
      <c r="F34" s="15">
        <f>ROUND(2*E34,0)/2</f>
        <v>17342</v>
      </c>
      <c r="G34">
        <f>+C34-(C$7+F34*C$8)</f>
        <v>3.8099323195638135E-2</v>
      </c>
      <c r="I34">
        <f>+G34</f>
        <v>3.8099323195638135E-2</v>
      </c>
      <c r="Q34" s="2">
        <f>+C34-15018.5</f>
        <v>34043.088000000003</v>
      </c>
    </row>
    <row r="35" spans="1:30">
      <c r="A35" s="52" t="s">
        <v>91</v>
      </c>
      <c r="B35" s="54" t="s">
        <v>44</v>
      </c>
      <c r="C35" s="53">
        <v>49326.800999999999</v>
      </c>
      <c r="D35" s="53" t="s">
        <v>65</v>
      </c>
      <c r="E35">
        <f>+(C35-C$7)/C$8</f>
        <v>17547.026919671334</v>
      </c>
      <c r="F35" s="15">
        <f>ROUND(2*E35,0)/2</f>
        <v>17547</v>
      </c>
      <c r="G35">
        <f>+C35-(C$7+F35*C$8)</f>
        <v>3.4826999435608741E-2</v>
      </c>
      <c r="I35">
        <f>+G35</f>
        <v>3.4826999435608741E-2</v>
      </c>
      <c r="Q35" s="2">
        <f>+C35-15018.5</f>
        <v>34308.300999999999</v>
      </c>
    </row>
    <row r="36" spans="1:30">
      <c r="A36" s="52" t="s">
        <v>91</v>
      </c>
      <c r="B36" s="54" t="s">
        <v>44</v>
      </c>
      <c r="C36" s="53">
        <v>49779.616000000002</v>
      </c>
      <c r="D36" s="53" t="s">
        <v>65</v>
      </c>
      <c r="E36">
        <f>+(C36-C$7)/C$8</f>
        <v>17897.032121790609</v>
      </c>
      <c r="F36" s="15">
        <f>ROUND(2*E36,0)/2</f>
        <v>17897</v>
      </c>
      <c r="G36">
        <f>+C36-(C$7+F36*C$8)</f>
        <v>4.155717837420525E-2</v>
      </c>
      <c r="I36">
        <f>+G36</f>
        <v>4.155717837420525E-2</v>
      </c>
      <c r="Q36" s="2">
        <f>+C36-15018.5</f>
        <v>34761.116000000002</v>
      </c>
    </row>
    <row r="37" spans="1:30">
      <c r="A37" s="52" t="s">
        <v>127</v>
      </c>
      <c r="B37" s="54" t="s">
        <v>44</v>
      </c>
      <c r="C37" s="53">
        <v>50093.981</v>
      </c>
      <c r="D37" s="53" t="s">
        <v>65</v>
      </c>
      <c r="E37">
        <f>+(C37-C$7)/C$8</f>
        <v>18140.021831416449</v>
      </c>
      <c r="F37" s="15">
        <f>ROUND(2*E37,0)/2</f>
        <v>18140</v>
      </c>
      <c r="G37">
        <f>+C37-(C$7+F37*C$8)</f>
        <v>2.8244131171959452E-2</v>
      </c>
      <c r="I37">
        <f>+G37</f>
        <v>2.8244131171959452E-2</v>
      </c>
      <c r="Q37" s="2">
        <f>+C37-15018.5</f>
        <v>35075.481</v>
      </c>
    </row>
    <row r="38" spans="1:30">
      <c r="A38" t="s">
        <v>36</v>
      </c>
      <c r="B38" s="6"/>
      <c r="C38" s="20">
        <v>50115.974900000001</v>
      </c>
      <c r="D38" s="18"/>
      <c r="E38">
        <f>+(C38-C$7)/C$8</f>
        <v>18157.022106175216</v>
      </c>
      <c r="F38" s="15">
        <f>ROUND(2*E38,0)/2</f>
        <v>18157</v>
      </c>
      <c r="G38">
        <f>+C38-(C$7+F38*C$8)</f>
        <v>2.8599597004358657E-2</v>
      </c>
      <c r="K38">
        <f>+G38</f>
        <v>2.8599597004358657E-2</v>
      </c>
      <c r="Q38" s="2">
        <f>+C38-15018.5</f>
        <v>35097.474900000001</v>
      </c>
      <c r="AA38" t="s">
        <v>34</v>
      </c>
      <c r="AB38" t="s">
        <v>35</v>
      </c>
      <c r="AD38" t="s">
        <v>37</v>
      </c>
    </row>
    <row r="39" spans="1:30">
      <c r="A39" s="52" t="s">
        <v>127</v>
      </c>
      <c r="B39" s="54" t="s">
        <v>44</v>
      </c>
      <c r="C39" s="53">
        <v>50115.974999999999</v>
      </c>
      <c r="D39" s="53" t="s">
        <v>65</v>
      </c>
      <c r="E39">
        <f>+(C39-C$7)/C$8</f>
        <v>18157.022183470624</v>
      </c>
      <c r="F39" s="15">
        <f>ROUND(2*E39,0)/2</f>
        <v>18157</v>
      </c>
      <c r="G39">
        <f>+C39-(C$7+F39*C$8)</f>
        <v>2.8699597001832444E-2</v>
      </c>
      <c r="I39">
        <f>+G39</f>
        <v>2.8699597001832444E-2</v>
      </c>
      <c r="Q39" s="2">
        <f>+C39-15018.5</f>
        <v>35097.474999999999</v>
      </c>
    </row>
    <row r="40" spans="1:30">
      <c r="A40" t="s">
        <v>36</v>
      </c>
      <c r="B40" s="6"/>
      <c r="C40" s="20">
        <v>50403.188499999997</v>
      </c>
      <c r="D40" s="18"/>
      <c r="E40">
        <f>+(C40-C$7)/C$8</f>
        <v>18379.025030370314</v>
      </c>
      <c r="F40" s="15">
        <f>ROUND(2*E40,0)/2</f>
        <v>18379</v>
      </c>
      <c r="G40">
        <f>+C40-(C$7+F40*C$8)</f>
        <v>3.2382739074819256E-2</v>
      </c>
      <c r="K40">
        <f>+G40</f>
        <v>3.2382739074819256E-2</v>
      </c>
      <c r="Q40" s="2">
        <f>+C40-15018.5</f>
        <v>35384.688499999997</v>
      </c>
      <c r="AA40" t="s">
        <v>34</v>
      </c>
      <c r="AB40" t="s">
        <v>35</v>
      </c>
      <c r="AD40" t="s">
        <v>37</v>
      </c>
    </row>
    <row r="41" spans="1:30">
      <c r="A41" t="s">
        <v>36</v>
      </c>
      <c r="B41" s="6"/>
      <c r="C41" s="20">
        <v>50463.9899</v>
      </c>
      <c r="D41" s="18"/>
      <c r="E41">
        <f>+(C41-C$7)/C$8</f>
        <v>18426.0217206216</v>
      </c>
      <c r="F41" s="15">
        <f>ROUND(2*E41,0)/2</f>
        <v>18426</v>
      </c>
      <c r="G41">
        <f>+C41-(C$7+F41*C$8)</f>
        <v>2.8100791678298265E-2</v>
      </c>
      <c r="K41">
        <f>+G41</f>
        <v>2.8100791678298265E-2</v>
      </c>
      <c r="Q41" s="2">
        <f>+C41-15018.5</f>
        <v>35445.4899</v>
      </c>
      <c r="AA41" t="s">
        <v>34</v>
      </c>
      <c r="AB41" t="s">
        <v>35</v>
      </c>
      <c r="AD41" t="s">
        <v>37</v>
      </c>
    </row>
    <row r="42" spans="1:30">
      <c r="A42" s="52" t="s">
        <v>91</v>
      </c>
      <c r="B42" s="54" t="s">
        <v>44</v>
      </c>
      <c r="C42" s="53">
        <v>50488.595000000001</v>
      </c>
      <c r="D42" s="53" t="s">
        <v>65</v>
      </c>
      <c r="E42">
        <f>+(C42-C$7)/C$8</f>
        <v>18445.040333076278</v>
      </c>
      <c r="F42" s="15">
        <f>ROUND(2*E42,0)/2</f>
        <v>18445</v>
      </c>
      <c r="G42">
        <f>+C42-(C$7+F42*C$8)</f>
        <v>5.2180429964209907E-2</v>
      </c>
      <c r="I42">
        <f>+G42</f>
        <v>5.2180429964209907E-2</v>
      </c>
      <c r="O42">
        <f ca="1">+C$11+C$12*F42</f>
        <v>-2.8874349516718356E-2</v>
      </c>
      <c r="Q42" s="2">
        <f>+C42-15018.5</f>
        <v>35470.095000000001</v>
      </c>
    </row>
    <row r="43" spans="1:30">
      <c r="A43" s="52" t="s">
        <v>127</v>
      </c>
      <c r="B43" s="54" t="s">
        <v>44</v>
      </c>
      <c r="C43" s="53">
        <v>50830.122000000003</v>
      </c>
      <c r="D43" s="53" t="s">
        <v>65</v>
      </c>
      <c r="E43">
        <f>+(C43-C$7)/C$8</f>
        <v>18709.025021446119</v>
      </c>
      <c r="F43" s="15">
        <f>ROUND(2*E43,0)/2</f>
        <v>18709</v>
      </c>
      <c r="G43">
        <f>+C43-(C$7+F43*C$8)</f>
        <v>3.2371193505241536E-2</v>
      </c>
      <c r="I43">
        <f>+G43</f>
        <v>3.2371193505241536E-2</v>
      </c>
      <c r="O43">
        <f ca="1">+C$11+C$12*F43</f>
        <v>-2.4990747183526174E-2</v>
      </c>
      <c r="Q43" s="2">
        <f>+C43-15018.5</f>
        <v>35811.622000000003</v>
      </c>
    </row>
    <row r="44" spans="1:30">
      <c r="A44" s="15" t="s">
        <v>36</v>
      </c>
      <c r="B44" s="27"/>
      <c r="C44" s="24">
        <v>50830.122300000003</v>
      </c>
      <c r="D44" s="25"/>
      <c r="E44">
        <f>+(C44-C$7)/C$8</f>
        <v>18709.025253332344</v>
      </c>
      <c r="F44" s="15">
        <f>ROUND(2*E44,0)/2</f>
        <v>18709</v>
      </c>
      <c r="G44">
        <f>+C44-(C$7+F44*C$8)</f>
        <v>3.2671193504938856E-2</v>
      </c>
      <c r="K44">
        <f>+G44</f>
        <v>3.2671193504938856E-2</v>
      </c>
      <c r="O44">
        <f ca="1">+C$11+C$12*F44</f>
        <v>-2.4990747183526174E-2</v>
      </c>
      <c r="Q44" s="2">
        <f>+C44-15018.5</f>
        <v>35811.622300000003</v>
      </c>
      <c r="AA44" t="s">
        <v>34</v>
      </c>
      <c r="AB44" t="s">
        <v>35</v>
      </c>
      <c r="AD44" t="s">
        <v>37</v>
      </c>
    </row>
    <row r="45" spans="1:30">
      <c r="A45" s="52" t="s">
        <v>91</v>
      </c>
      <c r="B45" s="54" t="s">
        <v>44</v>
      </c>
      <c r="C45" s="53">
        <v>51110.875999999997</v>
      </c>
      <c r="D45" s="53" t="s">
        <v>65</v>
      </c>
      <c r="E45">
        <f>+(C45-C$7)/C$8</f>
        <v>18926.034971460569</v>
      </c>
      <c r="F45" s="15">
        <f>ROUND(2*E45,0)/2</f>
        <v>18926</v>
      </c>
      <c r="G45">
        <f>+C45-(C$7+F45*C$8)</f>
        <v>4.5243904438393656E-2</v>
      </c>
      <c r="I45">
        <f>+G45</f>
        <v>4.5243904438393656E-2</v>
      </c>
      <c r="O45">
        <f ca="1">+C$11+C$12*F45</f>
        <v>-2.1798543750561339E-2</v>
      </c>
      <c r="Q45" s="2">
        <f>+C45-15018.5</f>
        <v>36092.375999999997</v>
      </c>
    </row>
    <row r="46" spans="1:30">
      <c r="A46" s="52" t="s">
        <v>91</v>
      </c>
      <c r="B46" s="54" t="s">
        <v>44</v>
      </c>
      <c r="C46" s="53">
        <v>51567.5625</v>
      </c>
      <c r="D46" s="53" t="s">
        <v>65</v>
      </c>
      <c r="E46">
        <f>+(C46-C$7)/C$8</f>
        <v>19279.03266530385</v>
      </c>
      <c r="F46" s="15">
        <f>ROUND(2*E46,0)/2</f>
        <v>19279</v>
      </c>
      <c r="G46">
        <f>+C46-(C$7+F46*C$8)</f>
        <v>4.2260342059307732E-2</v>
      </c>
      <c r="K46">
        <f>+G46</f>
        <v>4.2260342059307732E-2</v>
      </c>
      <c r="O46">
        <f ca="1">+C$11+C$12*F46</f>
        <v>-1.6605696691406657E-2</v>
      </c>
      <c r="Q46" s="2">
        <f>+C46-15018.5</f>
        <v>36549.0625</v>
      </c>
    </row>
    <row r="47" spans="1:30">
      <c r="A47" s="52" t="s">
        <v>154</v>
      </c>
      <c r="B47" s="54" t="s">
        <v>44</v>
      </c>
      <c r="C47" s="53">
        <v>51937.583200000001</v>
      </c>
      <c r="D47" s="53" t="s">
        <v>65</v>
      </c>
      <c r="E47">
        <f>+(C47-C$7)/C$8</f>
        <v>19565.041675367152</v>
      </c>
      <c r="F47" s="15">
        <f>ROUND(2*E47,0)/2</f>
        <v>19565</v>
      </c>
      <c r="G47">
        <f>+C47-(C$7+F47*C$8)</f>
        <v>5.3917002558591776E-2</v>
      </c>
      <c r="K47">
        <f>+G47</f>
        <v>5.3917002558591776E-2</v>
      </c>
      <c r="O47">
        <f ca="1">+C$11+C$12*F47</f>
        <v>-1.2398460830448432E-2</v>
      </c>
      <c r="Q47" s="2">
        <f>+C47-15018.5</f>
        <v>36919.083200000001</v>
      </c>
    </row>
    <row r="48" spans="1:30">
      <c r="A48" s="52" t="s">
        <v>159</v>
      </c>
      <c r="B48" s="54" t="s">
        <v>44</v>
      </c>
      <c r="C48" s="53">
        <v>51940.158199999998</v>
      </c>
      <c r="D48" s="53" t="s">
        <v>65</v>
      </c>
      <c r="E48">
        <f>+(C48-C$7)/C$8</f>
        <v>19567.032032125335</v>
      </c>
      <c r="F48" s="15">
        <f>ROUND(2*E48,0)/2</f>
        <v>19567</v>
      </c>
      <c r="G48">
        <f>+C48-(C$7+F48*C$8)</f>
        <v>4.1441175002546515E-2</v>
      </c>
      <c r="K48">
        <f>+G48</f>
        <v>4.1441175002546515E-2</v>
      </c>
      <c r="O48">
        <f ca="1">+C$11+C$12*F48</f>
        <v>-1.2369039600651499E-2</v>
      </c>
      <c r="Q48" s="2">
        <f>+C48-15018.5</f>
        <v>36921.658199999998</v>
      </c>
    </row>
    <row r="49" spans="1:17">
      <c r="A49" s="52" t="s">
        <v>159</v>
      </c>
      <c r="B49" s="54" t="s">
        <v>44</v>
      </c>
      <c r="C49" s="53">
        <v>52266.180699999997</v>
      </c>
      <c r="D49" s="53" t="s">
        <v>65</v>
      </c>
      <c r="E49">
        <f>+(C49-C$7)/C$8</f>
        <v>19819.032453948665</v>
      </c>
      <c r="F49" s="15">
        <f>ROUND(2*E49,0)/2</f>
        <v>19819</v>
      </c>
      <c r="G49">
        <f>+C49-(C$7+F49*C$8)</f>
        <v>4.1986903837823775E-2</v>
      </c>
      <c r="K49">
        <f>+G49</f>
        <v>4.1986903837823775E-2</v>
      </c>
      <c r="O49">
        <f ca="1">+C$11+C$12*F49</f>
        <v>-8.6619646462408051E-3</v>
      </c>
      <c r="Q49" s="2">
        <f>+C49-15018.5</f>
        <v>37247.680699999997</v>
      </c>
    </row>
    <row r="50" spans="1:17">
      <c r="A50" s="52" t="s">
        <v>154</v>
      </c>
      <c r="B50" s="54" t="s">
        <v>44</v>
      </c>
      <c r="C50" s="53">
        <v>52307.570699999997</v>
      </c>
      <c r="D50" s="53" t="s">
        <v>65</v>
      </c>
      <c r="E50">
        <f>+(C50-C$7)/C$8</f>
        <v>19851.02502335497</v>
      </c>
      <c r="F50" s="15">
        <f>ROUND(2*E50,0)/2</f>
        <v>19851</v>
      </c>
      <c r="G50">
        <f>+C50-(C$7+F50*C$8)</f>
        <v>3.2373663052567281E-2</v>
      </c>
      <c r="K50">
        <f>+G50</f>
        <v>3.2373663052567281E-2</v>
      </c>
      <c r="O50">
        <f ca="1">+C$11+C$12*F50</f>
        <v>-8.1912249694902073E-3</v>
      </c>
      <c r="Q50" s="2">
        <f>+C50-15018.5</f>
        <v>37289.070699999997</v>
      </c>
    </row>
    <row r="51" spans="1:17">
      <c r="A51" s="52" t="s">
        <v>154</v>
      </c>
      <c r="B51" s="54" t="s">
        <v>44</v>
      </c>
      <c r="C51" s="53">
        <v>52316.637499999997</v>
      </c>
      <c r="D51" s="53" t="s">
        <v>65</v>
      </c>
      <c r="E51">
        <f>+(C51-C$7)/C$8</f>
        <v>19858.033243415204</v>
      </c>
      <c r="F51" s="15">
        <f>ROUND(2*E51,0)/2</f>
        <v>19858</v>
      </c>
      <c r="G51">
        <f>+C51-(C$7+F51*C$8)</f>
        <v>4.3008266635297332E-2</v>
      </c>
      <c r="K51">
        <f>+G51</f>
        <v>4.3008266635297332E-2</v>
      </c>
      <c r="O51">
        <f ca="1">+C$11+C$12*F51</f>
        <v>-8.0882506652010244E-3</v>
      </c>
      <c r="Q51" s="2">
        <f>+C51-15018.5</f>
        <v>37298.137499999997</v>
      </c>
    </row>
    <row r="52" spans="1:17">
      <c r="A52" s="52" t="s">
        <v>154</v>
      </c>
      <c r="B52" s="54" t="s">
        <v>44</v>
      </c>
      <c r="C52" s="53">
        <v>52616.7909</v>
      </c>
      <c r="D52" s="53" t="s">
        <v>65</v>
      </c>
      <c r="E52">
        <f>+(C52-C$7)/C$8</f>
        <v>20090.038038825667</v>
      </c>
      <c r="F52" s="15">
        <f>ROUND(2*E52,0)/2</f>
        <v>20090</v>
      </c>
      <c r="G52">
        <f>+C52-(C$7+F52*C$8)</f>
        <v>4.9212270962016191E-2</v>
      </c>
      <c r="K52">
        <f>+G52</f>
        <v>4.9212270962016191E-2</v>
      </c>
      <c r="O52">
        <f ca="1">+C$11+C$12*F52</f>
        <v>-4.6753880087593847E-3</v>
      </c>
      <c r="Q52" s="2">
        <f>+C52-15018.5</f>
        <v>37598.2909</v>
      </c>
    </row>
    <row r="53" spans="1:17">
      <c r="A53" s="52" t="s">
        <v>154</v>
      </c>
      <c r="B53" s="54" t="s">
        <v>44</v>
      </c>
      <c r="C53" s="53">
        <v>52986.805500000002</v>
      </c>
      <c r="D53" s="53" t="s">
        <v>65</v>
      </c>
      <c r="E53">
        <f>+(C53-C$7)/C$8</f>
        <v>20376.042333869082</v>
      </c>
      <c r="F53" s="15">
        <f>ROUND(2*E53,0)/2</f>
        <v>20376</v>
      </c>
      <c r="G53">
        <f>+C53-(C$7+F53*C$8)</f>
        <v>5.4768931469880044E-2</v>
      </c>
      <c r="K53">
        <f>+G53</f>
        <v>5.4768931469880044E-2</v>
      </c>
      <c r="O53">
        <f ca="1">+C$11+C$12*F53</f>
        <v>-4.6815214780121517E-4</v>
      </c>
      <c r="Q53" s="2">
        <f>+C53-15018.5</f>
        <v>37968.305500000002</v>
      </c>
    </row>
    <row r="54" spans="1:17">
      <c r="A54" s="52" t="s">
        <v>177</v>
      </c>
      <c r="B54" s="54" t="s">
        <v>44</v>
      </c>
      <c r="C54" s="53">
        <v>52997.155299999999</v>
      </c>
      <c r="D54" s="53" t="s">
        <v>65</v>
      </c>
      <c r="E54">
        <f>+(C54-C$7)/C$8</f>
        <v>20384.042254015039</v>
      </c>
      <c r="F54" s="15">
        <f>ROUND(2*E54,0)/2</f>
        <v>20384</v>
      </c>
      <c r="G54">
        <f>+C54-(C$7+F54*C$8)</f>
        <v>5.4665621268213727E-2</v>
      </c>
      <c r="K54">
        <f>+G54</f>
        <v>5.4665621268213727E-2</v>
      </c>
      <c r="O54">
        <f ca="1">+C$11+C$12*F54</f>
        <v>-3.5046722861353796E-4</v>
      </c>
      <c r="Q54" s="2">
        <f>+C54-15018.5</f>
        <v>37978.655299999999</v>
      </c>
    </row>
    <row r="55" spans="1:17">
      <c r="A55" s="52" t="s">
        <v>181</v>
      </c>
      <c r="B55" s="54" t="s">
        <v>44</v>
      </c>
      <c r="C55" s="53">
        <v>53693.191200000001</v>
      </c>
      <c r="D55" s="53" t="s">
        <v>65</v>
      </c>
      <c r="E55">
        <f>+(C55-C$7)/C$8</f>
        <v>20922.046043336886</v>
      </c>
      <c r="F55" s="15">
        <f>ROUND(2*E55,0)/2</f>
        <v>20922</v>
      </c>
      <c r="G55">
        <f>+C55-(C$7+F55*C$8)</f>
        <v>5.9568010605289601E-2</v>
      </c>
      <c r="K55">
        <f>+G55</f>
        <v>5.9568010605289601E-2</v>
      </c>
      <c r="O55">
        <f ca="1">+C$11+C$12*F55</f>
        <v>7.563843586755381E-3</v>
      </c>
      <c r="Q55" s="2">
        <f>+C55-15018.5</f>
        <v>38674.691200000001</v>
      </c>
    </row>
    <row r="56" spans="1:17">
      <c r="A56" s="52" t="s">
        <v>181</v>
      </c>
      <c r="B56" s="54" t="s">
        <v>44</v>
      </c>
      <c r="C56" s="53">
        <v>53702.246400000004</v>
      </c>
      <c r="D56" s="53" t="s">
        <v>65</v>
      </c>
      <c r="E56">
        <f>+(C56-C$7)/C$8</f>
        <v>20929.045297129785</v>
      </c>
      <c r="F56" s="15">
        <f>ROUND(2*E56,0)/2</f>
        <v>20929</v>
      </c>
      <c r="G56">
        <f>+C56-(C$7+F56*C$8)</f>
        <v>5.8602614182746038E-2</v>
      </c>
      <c r="K56">
        <f>+G56</f>
        <v>5.8602614182746038E-2</v>
      </c>
      <c r="O56">
        <f ca="1">+C$11+C$12*F56</f>
        <v>7.6668178910445639E-3</v>
      </c>
      <c r="Q56" s="2">
        <f>+C56-15018.5</f>
        <v>38683.746400000004</v>
      </c>
    </row>
    <row r="57" spans="1:17">
      <c r="A57" s="52" t="s">
        <v>154</v>
      </c>
      <c r="B57" s="54" t="s">
        <v>44</v>
      </c>
      <c r="C57" s="53">
        <v>54109.7745</v>
      </c>
      <c r="D57" s="53" t="s">
        <v>65</v>
      </c>
      <c r="E57">
        <f>+(C57-C$7)/C$8</f>
        <v>21244.04580508509</v>
      </c>
      <c r="F57" s="15">
        <f>ROUND(2*E57,0)/2</f>
        <v>21244</v>
      </c>
      <c r="G57">
        <f>+C57-(C$7+F57*C$8)</f>
        <v>5.9259775225655176E-2</v>
      </c>
      <c r="K57">
        <f>+G57</f>
        <v>5.9259775225655176E-2</v>
      </c>
      <c r="O57">
        <f ca="1">+C$11+C$12*F57</f>
        <v>1.2300661584058015E-2</v>
      </c>
      <c r="Q57" s="2">
        <f>+C57-15018.5</f>
        <v>39091.2745</v>
      </c>
    </row>
    <row r="58" spans="1:17">
      <c r="A58" s="52" t="s">
        <v>154</v>
      </c>
      <c r="B58" s="54" t="s">
        <v>44</v>
      </c>
      <c r="C58" s="53">
        <v>54170.580199999997</v>
      </c>
      <c r="D58" s="53" t="s">
        <v>65</v>
      </c>
      <c r="E58">
        <f>+(C58-C$7)/C$8</f>
        <v>21291.045819038918</v>
      </c>
      <c r="F58" s="15">
        <f>ROUND(2*E58,0)/2</f>
        <v>21291</v>
      </c>
      <c r="G58">
        <f>+C58-(C$7+F58*C$8)</f>
        <v>5.9277827822370455E-2</v>
      </c>
      <c r="K58">
        <f>+G58</f>
        <v>5.9277827822370455E-2</v>
      </c>
      <c r="O58">
        <f ca="1">+C$11+C$12*F58</f>
        <v>1.2992060484285417E-2</v>
      </c>
      <c r="Q58" s="2">
        <f>+C58-15018.5</f>
        <v>39152.080199999997</v>
      </c>
    </row>
    <row r="59" spans="1:17">
      <c r="A59" s="52" t="s">
        <v>197</v>
      </c>
      <c r="B59" s="54" t="s">
        <v>44</v>
      </c>
      <c r="C59" s="53">
        <v>54402.158900000002</v>
      </c>
      <c r="D59" s="53" t="s">
        <v>65</v>
      </c>
      <c r="E59">
        <f>+(C59-C$7)/C$8</f>
        <v>21470.045520241441</v>
      </c>
      <c r="F59" s="15">
        <f>ROUND(2*E59,0)/2</f>
        <v>21470</v>
      </c>
      <c r="G59">
        <f>+C59-(C$7+F59*C$8)</f>
        <v>5.8891262196993921E-2</v>
      </c>
      <c r="K59">
        <f>+G59</f>
        <v>5.8891262196993921E-2</v>
      </c>
      <c r="O59">
        <f ca="1">+C$11+C$12*F59</f>
        <v>1.562526055110891E-2</v>
      </c>
      <c r="Q59" s="2">
        <f>+C59-15018.5</f>
        <v>39383.658900000002</v>
      </c>
    </row>
    <row r="60" spans="1:17">
      <c r="A60" s="26" t="s">
        <v>43</v>
      </c>
      <c r="B60" s="27" t="s">
        <v>44</v>
      </c>
      <c r="C60" s="25">
        <v>54505.656000000003</v>
      </c>
      <c r="D60" s="25">
        <v>1E-4</v>
      </c>
      <c r="E60">
        <f>+(C60-C$7)/C$8</f>
        <v>21550.044026042397</v>
      </c>
      <c r="F60" s="15">
        <f>ROUND(2*E60,0)/2</f>
        <v>21550</v>
      </c>
      <c r="G60">
        <f>+C60-(C$7+F60*C$8)</f>
        <v>5.69581602467224E-2</v>
      </c>
      <c r="K60">
        <f>+G60</f>
        <v>5.69581602467224E-2</v>
      </c>
      <c r="O60">
        <f ca="1">+C$11+C$12*F60</f>
        <v>1.6802109742985294E-2</v>
      </c>
      <c r="Q60" s="2">
        <f>+C60-15018.5</f>
        <v>39487.156000000003</v>
      </c>
    </row>
    <row r="61" spans="1:17">
      <c r="A61" s="52" t="s">
        <v>206</v>
      </c>
      <c r="B61" s="54" t="s">
        <v>44</v>
      </c>
      <c r="C61" s="53">
        <v>54506.947</v>
      </c>
      <c r="D61" s="53" t="s">
        <v>65</v>
      </c>
      <c r="E61">
        <f>+(C61-C$7)/C$8</f>
        <v>21551.04190976077</v>
      </c>
      <c r="F61" s="15">
        <f>ROUND(2*E61,0)/2</f>
        <v>21551</v>
      </c>
      <c r="G61">
        <f>+C61-(C$7+F61*C$8)</f>
        <v>5.4220246463955846E-2</v>
      </c>
      <c r="I61">
        <f>+G61</f>
        <v>5.4220246463955846E-2</v>
      </c>
      <c r="O61">
        <f ca="1">+C$11+C$12*F61</f>
        <v>1.6816820357883788E-2</v>
      </c>
      <c r="Q61" s="2">
        <f>+C61-15018.5</f>
        <v>39488.447</v>
      </c>
    </row>
    <row r="62" spans="1:17">
      <c r="A62" s="26" t="s">
        <v>45</v>
      </c>
      <c r="B62" s="27" t="s">
        <v>44</v>
      </c>
      <c r="C62" s="25">
        <v>54540.5867</v>
      </c>
      <c r="D62" s="25">
        <v>2.0000000000000001E-4</v>
      </c>
      <c r="E62">
        <f>+(C62-C$7)/C$8</f>
        <v>21577.043853154279</v>
      </c>
      <c r="F62" s="15">
        <f>ROUND(2*E62,0)/2</f>
        <v>21577</v>
      </c>
      <c r="G62">
        <f>+C62-(C$7+F62*C$8)</f>
        <v>5.6734488331130706E-2</v>
      </c>
      <c r="K62">
        <f>+G62</f>
        <v>5.6734488331130706E-2</v>
      </c>
      <c r="O62">
        <f ca="1">+C$11+C$12*F62</f>
        <v>1.7199296345243587E-2</v>
      </c>
      <c r="Q62" s="2">
        <f>+C62-15018.5</f>
        <v>39522.0867</v>
      </c>
    </row>
    <row r="63" spans="1:17">
      <c r="A63" s="26" t="s">
        <v>46</v>
      </c>
      <c r="B63" s="27" t="s">
        <v>44</v>
      </c>
      <c r="C63" s="25">
        <v>54857.549299999999</v>
      </c>
      <c r="D63" s="25">
        <v>5.9999999999999995E-4</v>
      </c>
      <c r="E63">
        <f>+(C63-C$7)/C$8</f>
        <v>21822.041388300531</v>
      </c>
      <c r="F63" s="15">
        <f>ROUND(2*E63,0)/2</f>
        <v>21822</v>
      </c>
      <c r="G63">
        <f>+C63-(C$7+F63*C$8)</f>
        <v>5.3545613583992235E-2</v>
      </c>
      <c r="K63">
        <f>+G63</f>
        <v>5.3545613583992235E-2</v>
      </c>
      <c r="O63">
        <f ca="1">+C$11+C$12*F63</f>
        <v>2.0803396995365153E-2</v>
      </c>
      <c r="Q63" s="2">
        <f>+C63-15018.5</f>
        <v>39839.049299999999</v>
      </c>
    </row>
    <row r="64" spans="1:17">
      <c r="A64" s="52" t="s">
        <v>219</v>
      </c>
      <c r="B64" s="54" t="s">
        <v>44</v>
      </c>
      <c r="C64" s="53">
        <v>55142.1705</v>
      </c>
      <c r="D64" s="53" t="s">
        <v>65</v>
      </c>
      <c r="E64">
        <f>+(C64-C$7)/C$8</f>
        <v>22042.040506336441</v>
      </c>
      <c r="F64" s="15">
        <f>ROUND(2*E64,0)/2</f>
        <v>22042</v>
      </c>
      <c r="G64">
        <f>+C64-(C$7+F64*C$8)</f>
        <v>5.2404583206225652E-2</v>
      </c>
      <c r="K64">
        <f>+G64</f>
        <v>5.2404583206225652E-2</v>
      </c>
      <c r="O64">
        <f ca="1">+C$11+C$12*F64</f>
        <v>2.4039732273025305E-2</v>
      </c>
      <c r="Q64" s="2">
        <f>+C64-15018.5</f>
        <v>40123.6705</v>
      </c>
    </row>
    <row r="65" spans="1:21">
      <c r="A65" s="26" t="s">
        <v>47</v>
      </c>
      <c r="B65" s="27" t="s">
        <v>44</v>
      </c>
      <c r="C65" s="25">
        <v>55175.806100000002</v>
      </c>
      <c r="D65" s="25">
        <v>2.9999999999999997E-4</v>
      </c>
      <c r="E65">
        <f>+(C65-C$7)/C$8</f>
        <v>22068.039280618221</v>
      </c>
      <c r="F65" s="15">
        <f>ROUND(2*E65,0)/2</f>
        <v>22068</v>
      </c>
      <c r="G65">
        <f>+C65-(C$7+F65*C$8)</f>
        <v>5.081882506783586E-2</v>
      </c>
      <c r="K65">
        <f>+G65</f>
        <v>5.081882506783586E-2</v>
      </c>
      <c r="O65">
        <f ca="1">+C$11+C$12*F65</f>
        <v>2.4422208260385159E-2</v>
      </c>
      <c r="Q65" s="2">
        <f>+C65-15018.5</f>
        <v>40157.306100000002</v>
      </c>
    </row>
    <row r="66" spans="1:21">
      <c r="A66" s="26" t="s">
        <v>47</v>
      </c>
      <c r="B66" s="27" t="s">
        <v>44</v>
      </c>
      <c r="C66" s="25">
        <v>55210.737800000003</v>
      </c>
      <c r="D66" s="25">
        <v>1E-4</v>
      </c>
      <c r="E66">
        <f>+(C66-C$7)/C$8</f>
        <v>22095.039880684184</v>
      </c>
      <c r="F66" s="15">
        <f>ROUND(2*E66,0)/2</f>
        <v>22095</v>
      </c>
      <c r="G66">
        <f>+C66-(C$7+F66*C$8)</f>
        <v>5.1595153156085871E-2</v>
      </c>
      <c r="K66">
        <f>+G66</f>
        <v>5.1595153156085871E-2</v>
      </c>
      <c r="O66">
        <f ca="1">+C$11+C$12*F66</f>
        <v>2.4819394862643451E-2</v>
      </c>
      <c r="Q66" s="2">
        <f>+C66-15018.5</f>
        <v>40192.237800000003</v>
      </c>
    </row>
    <row r="67" spans="1:21">
      <c r="A67" s="52" t="s">
        <v>229</v>
      </c>
      <c r="B67" s="54" t="s">
        <v>44</v>
      </c>
      <c r="C67" s="53">
        <v>55512.174299999999</v>
      </c>
      <c r="D67" s="53" t="s">
        <v>65</v>
      </c>
      <c r="E67">
        <f>+(C67-C$7)/C$8</f>
        <v>22328.036453475779</v>
      </c>
      <c r="F67" s="15">
        <f>ROUND(2*E67,0)/2</f>
        <v>22328</v>
      </c>
      <c r="G67">
        <f>+C67-(C$7+F67*C$8)</f>
        <v>4.7161243703158107E-2</v>
      </c>
      <c r="K67">
        <f>+G67</f>
        <v>4.7161243703158107E-2</v>
      </c>
      <c r="O67">
        <f ca="1">+C$11+C$12*F67</f>
        <v>2.824696813398353E-2</v>
      </c>
      <c r="Q67" s="2">
        <f>+C67-15018.5</f>
        <v>40493.674299999999</v>
      </c>
    </row>
    <row r="68" spans="1:21">
      <c r="A68" s="52" t="s">
        <v>229</v>
      </c>
      <c r="B68" s="54" t="s">
        <v>44</v>
      </c>
      <c r="C68" s="53">
        <v>55560.042500000003</v>
      </c>
      <c r="D68" s="53" t="s">
        <v>65</v>
      </c>
      <c r="E68">
        <f>+(C68-C$7)/C$8</f>
        <v>22365.03637400864</v>
      </c>
      <c r="F68" s="15">
        <f>ROUND(2*E68,0)/2</f>
        <v>22365</v>
      </c>
      <c r="G68">
        <f>+C68-(C$7+F68*C$8)</f>
        <v>4.7058434050995857E-2</v>
      </c>
      <c r="K68">
        <f>+G68</f>
        <v>4.7058434050995857E-2</v>
      </c>
      <c r="O68">
        <f ca="1">+C$11+C$12*F68</f>
        <v>2.8791260885226377E-2</v>
      </c>
      <c r="Q68" s="2">
        <f>+C68-15018.5</f>
        <v>40541.542500000003</v>
      </c>
    </row>
    <row r="69" spans="1:21">
      <c r="A69" s="52" t="s">
        <v>234</v>
      </c>
      <c r="B69" s="54" t="s">
        <v>44</v>
      </c>
      <c r="C69" s="53">
        <v>55869.244500000001</v>
      </c>
      <c r="D69" s="53" t="s">
        <v>65</v>
      </c>
      <c r="E69">
        <f>+(C69-C$7)/C$8</f>
        <v>22604.035321715059</v>
      </c>
      <c r="F69" s="15">
        <f>ROUND(2*E69,0)/2</f>
        <v>22604</v>
      </c>
      <c r="G69">
        <f>+C69-(C$7+F69*C$8)</f>
        <v>4.5697041947278194E-2</v>
      </c>
      <c r="K69">
        <f>+G69</f>
        <v>4.5697041947278194E-2</v>
      </c>
      <c r="O69">
        <f ca="1">+C$11+C$12*F69</f>
        <v>3.23070978459572E-2</v>
      </c>
      <c r="Q69" s="2">
        <f>+C69-15018.5</f>
        <v>40850.744500000001</v>
      </c>
    </row>
    <row r="70" spans="1:21">
      <c r="A70" s="52" t="s">
        <v>239</v>
      </c>
      <c r="B70" s="54" t="s">
        <v>44</v>
      </c>
      <c r="C70" s="53">
        <v>56263.833400000003</v>
      </c>
      <c r="D70" s="53" t="s">
        <v>65</v>
      </c>
      <c r="E70">
        <f>+(C70-C$7)/C$8</f>
        <v>22909.034422227462</v>
      </c>
      <c r="F70" s="15">
        <f>ROUND(2*E70,0)/2</f>
        <v>22909</v>
      </c>
      <c r="G70">
        <f>+C70-(C$7+F70*C$8)</f>
        <v>4.453334074059967E-2</v>
      </c>
      <c r="K70">
        <f>+G70</f>
        <v>4.453334074059967E-2</v>
      </c>
      <c r="O70">
        <f ca="1">+C$11+C$12*F70</f>
        <v>3.679383538998604E-2</v>
      </c>
      <c r="Q70" s="2">
        <f>+C70-15018.5</f>
        <v>41245.333400000003</v>
      </c>
    </row>
    <row r="71" spans="1:21">
      <c r="A71" s="63" t="s">
        <v>251</v>
      </c>
      <c r="B71" s="64" t="s">
        <v>44</v>
      </c>
      <c r="C71" s="58">
        <v>56263.833400000003</v>
      </c>
      <c r="D71" s="58">
        <v>4.0000000000000002E-4</v>
      </c>
      <c r="E71">
        <f>+(C71-C$7)/C$8</f>
        <v>22909.034422227462</v>
      </c>
      <c r="F71" s="15">
        <f>ROUND(2*E71,0)/2</f>
        <v>22909</v>
      </c>
      <c r="G71">
        <f>+C71-(C$7+F71*C$8)</f>
        <v>4.453334074059967E-2</v>
      </c>
      <c r="K71">
        <f>+G71</f>
        <v>4.453334074059967E-2</v>
      </c>
      <c r="O71">
        <f ca="1">+C$11+C$12*F71</f>
        <v>3.679383538998604E-2</v>
      </c>
      <c r="Q71" s="2">
        <f>+C71-15018.5</f>
        <v>41245.333400000003</v>
      </c>
    </row>
    <row r="72" spans="1:21">
      <c r="A72" s="56" t="s">
        <v>48</v>
      </c>
      <c r="B72" s="57" t="s">
        <v>44</v>
      </c>
      <c r="C72" s="58">
        <v>56633.839500000002</v>
      </c>
      <c r="D72" s="58">
        <v>1E-4</v>
      </c>
      <c r="E72">
        <f>+(C72-C$7)/C$8</f>
        <v>23195.032147161182</v>
      </c>
      <c r="F72" s="15">
        <f>ROUND(2*E72,0)/2</f>
        <v>23195</v>
      </c>
      <c r="G72">
        <f>+C72-(C$7+F72*C$8)</f>
        <v>4.1590001244912855E-2</v>
      </c>
      <c r="K72">
        <f>+G72</f>
        <v>4.1590001244912855E-2</v>
      </c>
      <c r="O72">
        <f ca="1">+C$11+C$12*F72</f>
        <v>4.1001071250944265E-2</v>
      </c>
      <c r="Q72" s="2">
        <f>+C72-15018.5</f>
        <v>41615.339500000002</v>
      </c>
    </row>
    <row r="73" spans="1:21">
      <c r="A73" s="59" t="s">
        <v>247</v>
      </c>
      <c r="B73" s="57" t="s">
        <v>248</v>
      </c>
      <c r="C73" s="58">
        <v>56634.633699999998</v>
      </c>
      <c r="D73" s="58" t="s">
        <v>65</v>
      </c>
      <c r="E73">
        <f>+(C73-C$7)/C$8</f>
        <v>23195.64602729219</v>
      </c>
      <c r="F73" s="15">
        <f>ROUND(2*E73,0)/2</f>
        <v>23195.5</v>
      </c>
      <c r="O73">
        <f ca="1">+C$11+C$12*F73</f>
        <v>4.1008426558393485E-2</v>
      </c>
      <c r="Q73" s="2">
        <f>+C73-15018.5</f>
        <v>41616.133699999998</v>
      </c>
      <c r="U73">
        <f>+C73-(C$7+F73*C$8)</f>
        <v>0.18892104435508372</v>
      </c>
    </row>
    <row r="74" spans="1:21">
      <c r="A74" s="60" t="s">
        <v>250</v>
      </c>
      <c r="B74" s="61" t="s">
        <v>44</v>
      </c>
      <c r="C74" s="62">
        <v>57366.096400000155</v>
      </c>
      <c r="D74" s="62" t="s">
        <v>35</v>
      </c>
      <c r="E74">
        <f>+(C74-C$7)/C$8</f>
        <v>23761.033106245548</v>
      </c>
      <c r="F74" s="15">
        <f>ROUND(2*E74,0)/2</f>
        <v>23761</v>
      </c>
      <c r="G74">
        <f>+C74-(C$7+F74*C$8)</f>
        <v>4.283080504683312E-2</v>
      </c>
      <c r="K74">
        <f>+G74</f>
        <v>4.283080504683312E-2</v>
      </c>
      <c r="O74">
        <f ca="1">+C$11+C$12*F74</f>
        <v>4.9327279283469971E-2</v>
      </c>
      <c r="Q74" s="2">
        <f>+C74-15018.5</f>
        <v>42347.596400000155</v>
      </c>
    </row>
    <row r="75" spans="1:21">
      <c r="A75" s="63" t="s">
        <v>252</v>
      </c>
      <c r="B75" s="64" t="s">
        <v>44</v>
      </c>
      <c r="C75" s="58">
        <v>57425.6086</v>
      </c>
      <c r="D75" s="58">
        <v>1E-4</v>
      </c>
      <c r="E75">
        <f>+(C75-C$7)/C$8</f>
        <v>23807.033304095683</v>
      </c>
      <c r="F75" s="15">
        <f>ROUND(2*E75,0)/2</f>
        <v>23807</v>
      </c>
      <c r="G75">
        <f>+C75-(C$7+F75*C$8)</f>
        <v>4.308677126391558E-2</v>
      </c>
      <c r="K75">
        <f>+G75</f>
        <v>4.308677126391558E-2</v>
      </c>
      <c r="O75">
        <f ca="1">+C$11+C$12*F75</f>
        <v>5.0003967568798935E-2</v>
      </c>
      <c r="Q75" s="2">
        <f>+C75-15018.5</f>
        <v>42407.1086</v>
      </c>
    </row>
    <row r="76" spans="1:21">
      <c r="A76" s="62" t="s">
        <v>1</v>
      </c>
      <c r="B76" s="61" t="s">
        <v>44</v>
      </c>
      <c r="C76" s="62">
        <v>58144.942499999888</v>
      </c>
      <c r="D76" s="62" t="s">
        <v>16</v>
      </c>
      <c r="E76">
        <f>+(C76-C$7)/C$8</f>
        <v>24363.04537759304</v>
      </c>
      <c r="F76" s="15">
        <f>ROUND(2*E76,0)/2</f>
        <v>24363</v>
      </c>
      <c r="G76">
        <f>+C76-(C$7+F76*C$8)</f>
        <v>5.8706712552520912E-2</v>
      </c>
      <c r="K76">
        <f>+G76</f>
        <v>5.8706712552520912E-2</v>
      </c>
      <c r="O76">
        <f ca="1">+C$11+C$12*F76</f>
        <v>5.818306945234003E-2</v>
      </c>
      <c r="Q76" s="2">
        <f>+C76-15018.5</f>
        <v>43126.442499999888</v>
      </c>
    </row>
    <row r="77" spans="1:21">
      <c r="A77" s="62" t="s">
        <v>1</v>
      </c>
      <c r="B77" s="61" t="s">
        <v>44</v>
      </c>
      <c r="C77" s="62">
        <v>58153.99860000005</v>
      </c>
      <c r="D77" s="62" t="s">
        <v>16</v>
      </c>
      <c r="E77">
        <f>+(C77-C$7)/C$8</f>
        <v>24370.045327044736</v>
      </c>
      <c r="F77" s="15">
        <f>ROUND(2*E77,0)/2</f>
        <v>24370</v>
      </c>
      <c r="G77">
        <f>+C77-(C$7+F77*C$8)</f>
        <v>5.8641316296416335E-2</v>
      </c>
      <c r="K77">
        <f>+G77</f>
        <v>5.8641316296416335E-2</v>
      </c>
      <c r="O77">
        <f ca="1">+C$11+C$12*F77</f>
        <v>5.8286043756629213E-2</v>
      </c>
      <c r="Q77" s="2">
        <f>+C77-15018.5</f>
        <v>43135.49860000005</v>
      </c>
    </row>
    <row r="78" spans="1:21">
      <c r="A78" s="21" t="s">
        <v>253</v>
      </c>
      <c r="B78" s="22" t="s">
        <v>44</v>
      </c>
      <c r="C78" s="23">
        <v>58161.761100000003</v>
      </c>
      <c r="D78" s="23">
        <v>1E-4</v>
      </c>
      <c r="E78">
        <f>+(C78-C$7)/C$8</f>
        <v>24376.045383097284</v>
      </c>
      <c r="F78" s="15">
        <f>ROUND(2*E78,0)/2</f>
        <v>24376</v>
      </c>
      <c r="G78">
        <f>+C78-(C$7+F78*C$8)</f>
        <v>5.8713833597721532E-2</v>
      </c>
      <c r="K78">
        <f>+G78</f>
        <v>5.8713833597721532E-2</v>
      </c>
      <c r="O78">
        <f ca="1">+C$11+C$12*F78</f>
        <v>5.8374307446019957E-2</v>
      </c>
      <c r="Q78" s="2">
        <f>+C78-15018.5</f>
        <v>43143.261100000003</v>
      </c>
    </row>
    <row r="79" spans="1:21">
      <c r="A79" s="62" t="s">
        <v>0</v>
      </c>
      <c r="B79" s="61" t="s">
        <v>44</v>
      </c>
      <c r="C79" s="62">
        <v>58487.790300000001</v>
      </c>
      <c r="D79" s="62">
        <v>1E-4</v>
      </c>
      <c r="E79">
        <f>+(C79-C$7)/C$8</f>
        <v>24628.050983712954</v>
      </c>
      <c r="F79" s="15">
        <f>ROUND(2*E79,0)/2</f>
        <v>24628</v>
      </c>
      <c r="G79">
        <f>+C79-(C$7+F79*C$8)</f>
        <v>6.595956243108958E-2</v>
      </c>
      <c r="K79">
        <f>+G79</f>
        <v>6.595956243108958E-2</v>
      </c>
      <c r="O79">
        <f ca="1">+C$11+C$12*F79</f>
        <v>6.2081382400430707E-2</v>
      </c>
      <c r="Q79" s="2">
        <f>+C79-15018.5</f>
        <v>43469.290300000001</v>
      </c>
    </row>
    <row r="80" spans="1:21">
      <c r="A80" s="21" t="s">
        <v>255</v>
      </c>
      <c r="B80" s="22" t="s">
        <v>44</v>
      </c>
      <c r="C80" s="23">
        <v>58489.0838</v>
      </c>
      <c r="D80" s="23" t="s">
        <v>35</v>
      </c>
      <c r="E80">
        <f>+(C80-C$7)/C$8</f>
        <v>24629.05079981653</v>
      </c>
      <c r="F80" s="15">
        <f>ROUND(2*E80,0)/2</f>
        <v>24629</v>
      </c>
      <c r="G80">
        <f>+C80-(C$7+F80*C$8)</f>
        <v>6.572164865792729E-2</v>
      </c>
      <c r="K80">
        <f>+G80</f>
        <v>6.572164865792729E-2</v>
      </c>
      <c r="O80">
        <f ca="1">+C$11+C$12*F80</f>
        <v>6.2096093015329146E-2</v>
      </c>
      <c r="Q80" s="2">
        <f>+C80-15018.5</f>
        <v>43470.5838</v>
      </c>
    </row>
    <row r="81" spans="1:17">
      <c r="A81" s="62" t="s">
        <v>0</v>
      </c>
      <c r="B81" s="61" t="s">
        <v>44</v>
      </c>
      <c r="C81" s="62">
        <v>58512.370900000002</v>
      </c>
      <c r="D81" s="62">
        <v>1E-4</v>
      </c>
      <c r="E81">
        <f>+(C81-C$7)/C$8</f>
        <v>24647.05065879265</v>
      </c>
      <c r="F81" s="15">
        <f>ROUND(2*E81,0)/2</f>
        <v>24647</v>
      </c>
      <c r="G81">
        <f>+C81-(C$7+F81*C$8)</f>
        <v>6.5539200717466883E-2</v>
      </c>
      <c r="K81">
        <f>+G81</f>
        <v>6.5539200717466883E-2</v>
      </c>
      <c r="O81">
        <f ca="1">+C$11+C$12*F81</f>
        <v>6.2360884083501378E-2</v>
      </c>
      <c r="Q81" s="2">
        <f>+C81-15018.5</f>
        <v>43493.870900000002</v>
      </c>
    </row>
    <row r="82" spans="1:17">
      <c r="A82" s="65" t="s">
        <v>254</v>
      </c>
      <c r="B82" s="66" t="s">
        <v>44</v>
      </c>
      <c r="C82" s="67">
        <v>58813.815399999999</v>
      </c>
      <c r="D82" s="67">
        <v>1E-4</v>
      </c>
      <c r="E82">
        <f>+(C82-C$7)/C$8</f>
        <v>24880.053415216891</v>
      </c>
      <c r="F82" s="15">
        <f>ROUND(2*E82,0)/2</f>
        <v>24880</v>
      </c>
      <c r="G82">
        <f>+C82-(C$7+F82*C$8)</f>
        <v>6.9105291266168933E-2</v>
      </c>
      <c r="K82">
        <f>+G82</f>
        <v>6.9105291266168933E-2</v>
      </c>
      <c r="O82">
        <f ca="1">+C$11+C$12*F82</f>
        <v>6.5788457354841456E-2</v>
      </c>
      <c r="Q82" s="2">
        <f>+C82-15018.5</f>
        <v>43795.315399999999</v>
      </c>
    </row>
    <row r="83" spans="1:17">
      <c r="A83" s="68" t="s">
        <v>257</v>
      </c>
      <c r="B83" s="69" t="s">
        <v>44</v>
      </c>
      <c r="C83" s="79">
        <v>58813.815399999999</v>
      </c>
      <c r="D83" s="68">
        <v>1E-4</v>
      </c>
      <c r="E83">
        <f>+(C83-C$7)/C$8</f>
        <v>24880.053415216891</v>
      </c>
      <c r="F83" s="15">
        <f>ROUND(2*E83,0)/2</f>
        <v>24880</v>
      </c>
      <c r="G83">
        <f>+C83-(C$7+F83*C$8)</f>
        <v>6.9105291266168933E-2</v>
      </c>
      <c r="K83">
        <f>+G83</f>
        <v>6.9105291266168933E-2</v>
      </c>
      <c r="O83">
        <f ca="1">+C$11+C$12*F83</f>
        <v>6.5788457354841456E-2</v>
      </c>
      <c r="Q83" s="2">
        <f>+C83-15018.5</f>
        <v>43795.315399999999</v>
      </c>
    </row>
    <row r="84" spans="1:17" ht="12" customHeight="1">
      <c r="A84" s="65" t="s">
        <v>256</v>
      </c>
      <c r="B84" s="66" t="s">
        <v>44</v>
      </c>
      <c r="C84" s="67">
        <v>58868.153599999998</v>
      </c>
      <c r="D84" s="67" t="s">
        <v>35</v>
      </c>
      <c r="E84">
        <f>+(C84-C$7)/C$8</f>
        <v>24922.054348652837</v>
      </c>
      <c r="F84" s="15">
        <f>ROUND(2*E84,0)/2</f>
        <v>24922</v>
      </c>
      <c r="G84">
        <f>+C84-(C$7+F84*C$8)</f>
        <v>7.0312912735971622E-2</v>
      </c>
      <c r="K84">
        <f>+G84</f>
        <v>7.0312912735971622E-2</v>
      </c>
      <c r="O84">
        <f ca="1">+C$11+C$12*F84</f>
        <v>6.6406303180576554E-2</v>
      </c>
      <c r="Q84" s="2">
        <f>+C84-15018.5</f>
        <v>43849.653599999998</v>
      </c>
    </row>
    <row r="85" spans="1:17" s="73" customFormat="1" ht="12" customHeight="1">
      <c r="A85" s="70" t="s">
        <v>258</v>
      </c>
      <c r="B85" s="69" t="s">
        <v>44</v>
      </c>
      <c r="C85" s="79">
        <v>58904.377800000002</v>
      </c>
      <c r="D85" s="68">
        <v>1E-4</v>
      </c>
      <c r="E85" s="73">
        <f>+(C85-C$7)/C$8</f>
        <v>24950.053991868299</v>
      </c>
      <c r="F85" s="59">
        <f>ROUND(2*E85,0)/2</f>
        <v>24950</v>
      </c>
      <c r="G85" s="73">
        <f>+C85-(C$7+F85*C$8)</f>
        <v>6.9851327054493595E-2</v>
      </c>
      <c r="K85" s="73">
        <f>+G85</f>
        <v>6.9851327054493595E-2</v>
      </c>
      <c r="O85" s="73">
        <f ca="1">+C$11+C$12*F85</f>
        <v>6.6818200397733285E-2</v>
      </c>
      <c r="Q85" s="74">
        <f>+C85-15018.5</f>
        <v>43885.877800000002</v>
      </c>
    </row>
    <row r="86" spans="1:17" s="73" customFormat="1" ht="12" customHeight="1">
      <c r="A86" s="70" t="s">
        <v>259</v>
      </c>
      <c r="B86" s="69" t="s">
        <v>44</v>
      </c>
      <c r="C86" s="79">
        <v>59157.953399999999</v>
      </c>
      <c r="D86" s="68">
        <v>2.9999999999999997E-4</v>
      </c>
      <c r="E86" s="73">
        <f>+(C86-C$7)/C$8</f>
        <v>25146.056286691826</v>
      </c>
      <c r="F86" s="59">
        <f>ROUND(2*E86,0)/2</f>
        <v>25146</v>
      </c>
      <c r="G86" s="73">
        <f>+C86-(C$7+F86*C$8)</f>
        <v>7.2820227258489467E-2</v>
      </c>
      <c r="K86" s="73">
        <f>+G86</f>
        <v>7.2820227258489467E-2</v>
      </c>
      <c r="O86" s="73">
        <f ca="1">+C$11+C$12*F86</f>
        <v>6.9701480917830516E-2</v>
      </c>
      <c r="Q86" s="74">
        <f>+C86-15018.5</f>
        <v>44139.453399999999</v>
      </c>
    </row>
    <row r="87" spans="1:17" s="73" customFormat="1" ht="12" customHeight="1">
      <c r="A87" s="71" t="s">
        <v>263</v>
      </c>
      <c r="B87" s="81" t="s">
        <v>44</v>
      </c>
      <c r="C87" s="82">
        <v>59244.633300000001</v>
      </c>
      <c r="D87" s="82">
        <v>2.0000000000000001E-4</v>
      </c>
      <c r="E87" s="73">
        <f>+(C87-C$7)/C$8</f>
        <v>25213.055869124342</v>
      </c>
      <c r="F87" s="59">
        <f>ROUND(2*E87,0)/2</f>
        <v>25213</v>
      </c>
      <c r="G87" s="73">
        <f>+C87-(C$7+F87*C$8)</f>
        <v>7.2280004373169504E-2</v>
      </c>
      <c r="K87" s="73">
        <f>+G87</f>
        <v>7.2280004373169504E-2</v>
      </c>
      <c r="O87" s="73">
        <f ca="1">+C$11+C$12*F87</f>
        <v>7.0687092116027028E-2</v>
      </c>
      <c r="Q87" s="74">
        <f>+C87-15018.5</f>
        <v>44226.133300000001</v>
      </c>
    </row>
    <row r="88" spans="1:17" s="73" customFormat="1" ht="12" customHeight="1">
      <c r="A88" s="70" t="s">
        <v>260</v>
      </c>
      <c r="B88" s="69" t="s">
        <v>44</v>
      </c>
      <c r="C88" s="79">
        <v>59245.926899999846</v>
      </c>
      <c r="D88" s="68">
        <v>2.9999999999999997E-4</v>
      </c>
      <c r="E88" s="73">
        <f>+(C88-C$7)/C$8</f>
        <v>25214.055762523207</v>
      </c>
      <c r="F88" s="59">
        <f>ROUND(2*E88,0)/2</f>
        <v>25214</v>
      </c>
      <c r="G88" s="73">
        <f>+C88-(C$7+F88*C$8)</f>
        <v>7.2142090437409934E-2</v>
      </c>
      <c r="K88" s="73">
        <f>+G88</f>
        <v>7.2142090437409934E-2</v>
      </c>
      <c r="O88" s="73">
        <f ca="1">+C$11+C$12*F88</f>
        <v>7.0701802730925523E-2</v>
      </c>
      <c r="Q88" s="74">
        <f>+C88-15018.5</f>
        <v>44227.426899999846</v>
      </c>
    </row>
    <row r="89" spans="1:17" s="73" customFormat="1" ht="12" customHeight="1">
      <c r="A89" s="70" t="s">
        <v>260</v>
      </c>
      <c r="B89" s="69" t="s">
        <v>44</v>
      </c>
      <c r="C89" s="79">
        <v>59542.190400000196</v>
      </c>
      <c r="D89" s="68">
        <v>2.9999999999999997E-4</v>
      </c>
      <c r="E89" s="73">
        <f>+(C89-C$7)/C$8</f>
        <v>25443.053843854843</v>
      </c>
      <c r="F89" s="59">
        <f>ROUND(2*E89,0)/2</f>
        <v>25443</v>
      </c>
      <c r="G89" s="73">
        <f>+C89-(C$7+F89*C$8)</f>
        <v>6.965983643749496E-2</v>
      </c>
      <c r="K89" s="73">
        <f>+G89</f>
        <v>6.965983643749496E-2</v>
      </c>
      <c r="O89" s="73">
        <f ca="1">+C$11+C$12*F89</f>
        <v>7.407053354267179E-2</v>
      </c>
      <c r="Q89" s="74">
        <f>+C89-15018.5</f>
        <v>44523.690400000196</v>
      </c>
    </row>
    <row r="90" spans="1:17" s="73" customFormat="1" ht="12" customHeight="1">
      <c r="A90" s="70" t="s">
        <v>260</v>
      </c>
      <c r="B90" s="69" t="s">
        <v>44</v>
      </c>
      <c r="C90" s="79">
        <v>59564.186400000006</v>
      </c>
      <c r="D90" s="68">
        <v>2.9999999999999997E-4</v>
      </c>
      <c r="E90" s="73">
        <f>+(C90-C$7)/C$8</f>
        <v>25460.055741817036</v>
      </c>
      <c r="F90" s="59">
        <f>ROUND(2*E90,0)/2</f>
        <v>25460</v>
      </c>
      <c r="G90" s="73">
        <f>+C90-(C$7+F90*C$8)</f>
        <v>7.2115302078600507E-2</v>
      </c>
      <c r="K90" s="73">
        <f>+G90</f>
        <v>7.2115302078600507E-2</v>
      </c>
      <c r="O90" s="73">
        <f ca="1">+C$11+C$12*F90</f>
        <v>7.4320613995945528E-2</v>
      </c>
      <c r="Q90" s="74">
        <f>+C90-15018.5</f>
        <v>44545.686400000006</v>
      </c>
    </row>
    <row r="91" spans="1:17" s="73" customFormat="1" ht="12" customHeight="1">
      <c r="A91" s="71" t="s">
        <v>261</v>
      </c>
      <c r="B91" s="72" t="s">
        <v>44</v>
      </c>
      <c r="C91" s="79">
        <v>59914.789499999999</v>
      </c>
      <c r="D91" s="68">
        <v>1E-4</v>
      </c>
      <c r="E91" s="73">
        <f>+(C91-C$7)/C$8</f>
        <v>25731.055838720054</v>
      </c>
      <c r="F91" s="59">
        <f>ROUND(2*E91,0)/2</f>
        <v>25731</v>
      </c>
      <c r="G91" s="73">
        <f>+C91-(C$7+F91*C$8)</f>
        <v>7.2240669192979112E-2</v>
      </c>
      <c r="K91" s="73">
        <f>+G91</f>
        <v>7.2240669192979112E-2</v>
      </c>
      <c r="O91" s="73">
        <f ca="1">+C$11+C$12*F91</f>
        <v>7.8307190633426893E-2</v>
      </c>
      <c r="Q91" s="74">
        <f>+C91-15018.5</f>
        <v>44896.289499999999</v>
      </c>
    </row>
    <row r="92" spans="1:17" s="73" customFormat="1" ht="12" customHeight="1">
      <c r="A92" s="77" t="s">
        <v>262</v>
      </c>
      <c r="B92" s="78" t="s">
        <v>44</v>
      </c>
      <c r="C92" s="80">
        <v>59921.258799999952</v>
      </c>
      <c r="D92" s="76"/>
      <c r="E92" s="73">
        <f>+(C92-C$7)/C$8</f>
        <v>25736.05631055525</v>
      </c>
      <c r="F92" s="59">
        <f>ROUND(2*E92,0)/2</f>
        <v>25736</v>
      </c>
      <c r="G92" s="73">
        <f>+C92-(C$7+F92*C$8)</f>
        <v>7.2851100274419878E-2</v>
      </c>
      <c r="K92" s="73">
        <f>+G92</f>
        <v>7.2851100274419878E-2</v>
      </c>
      <c r="O92" s="73">
        <f ca="1">+C$11+C$12*F92</f>
        <v>7.8380743707919143E-2</v>
      </c>
      <c r="Q92" s="74">
        <f>+C92-15018.5</f>
        <v>44902.758799999952</v>
      </c>
    </row>
    <row r="93" spans="1:17" s="73" customFormat="1" ht="12" customHeight="1">
      <c r="B93" s="75"/>
      <c r="C93" s="76"/>
      <c r="D93" s="76"/>
    </row>
    <row r="94" spans="1:17" s="73" customFormat="1" ht="12" customHeight="1">
      <c r="B94" s="75"/>
      <c r="C94" s="76"/>
      <c r="D94" s="76"/>
    </row>
    <row r="95" spans="1:17" s="73" customFormat="1" ht="12" customHeight="1">
      <c r="B95" s="75"/>
      <c r="C95" s="76"/>
      <c r="D95" s="76"/>
    </row>
    <row r="96" spans="1:17" s="73" customFormat="1" ht="12" customHeight="1">
      <c r="B96" s="75"/>
      <c r="C96" s="76"/>
      <c r="D96" s="76"/>
    </row>
    <row r="97" spans="2:4" s="73" customFormat="1" ht="12" customHeight="1">
      <c r="B97" s="75"/>
      <c r="C97" s="76"/>
      <c r="D97" s="76"/>
    </row>
    <row r="98" spans="2:4" s="73" customFormat="1" ht="12" customHeight="1">
      <c r="B98" s="75"/>
      <c r="C98" s="76"/>
      <c r="D98" s="76"/>
    </row>
    <row r="99" spans="2:4" s="73" customFormat="1" ht="12" customHeight="1">
      <c r="B99" s="75"/>
      <c r="C99" s="76"/>
      <c r="D99" s="76"/>
    </row>
    <row r="100" spans="2:4" s="73" customFormat="1" ht="12" customHeight="1">
      <c r="B100" s="75"/>
      <c r="C100" s="76"/>
      <c r="D100" s="76"/>
    </row>
    <row r="101" spans="2:4" s="73" customFormat="1" ht="12" customHeight="1">
      <c r="B101" s="75"/>
      <c r="C101" s="76"/>
      <c r="D101" s="76"/>
    </row>
    <row r="102" spans="2:4" s="73" customFormat="1" ht="12" customHeight="1">
      <c r="B102" s="75"/>
      <c r="C102" s="76"/>
      <c r="D102" s="76"/>
    </row>
    <row r="103" spans="2:4" s="73" customFormat="1" ht="12" customHeight="1">
      <c r="B103" s="75"/>
      <c r="C103" s="76"/>
      <c r="D103" s="76"/>
    </row>
    <row r="104" spans="2:4" s="73" customFormat="1" ht="12" customHeight="1">
      <c r="B104" s="75"/>
      <c r="C104" s="76"/>
      <c r="D104" s="76"/>
    </row>
    <row r="105" spans="2:4" s="73" customFormat="1" ht="12" customHeight="1">
      <c r="B105" s="75"/>
      <c r="C105" s="76"/>
      <c r="D105" s="76"/>
    </row>
    <row r="106" spans="2:4" s="73" customFormat="1" ht="12" customHeight="1">
      <c r="B106" s="75"/>
      <c r="C106" s="76"/>
      <c r="D106" s="76"/>
    </row>
    <row r="107" spans="2:4" s="73" customFormat="1" ht="12" customHeight="1">
      <c r="B107" s="75"/>
      <c r="C107" s="76"/>
      <c r="D107" s="76"/>
    </row>
    <row r="108" spans="2:4" s="73" customFormat="1" ht="12" customHeight="1">
      <c r="B108" s="75"/>
      <c r="C108" s="76"/>
      <c r="D108" s="76"/>
    </row>
    <row r="109" spans="2:4" s="73" customFormat="1" ht="12" customHeight="1">
      <c r="B109" s="75"/>
      <c r="C109" s="76"/>
      <c r="D109" s="76"/>
    </row>
    <row r="110" spans="2:4" s="73" customFormat="1" ht="12" customHeight="1">
      <c r="B110" s="75"/>
      <c r="C110" s="76"/>
      <c r="D110" s="76"/>
    </row>
    <row r="111" spans="2:4" s="73" customFormat="1" ht="12" customHeight="1">
      <c r="B111" s="75"/>
      <c r="C111" s="76"/>
      <c r="D111" s="76"/>
    </row>
    <row r="112" spans="2:4">
      <c r="B112" s="6"/>
      <c r="C112" s="18"/>
      <c r="D112" s="18"/>
    </row>
    <row r="113" spans="2:4">
      <c r="B113" s="6"/>
      <c r="C113" s="18"/>
      <c r="D113" s="18"/>
    </row>
    <row r="114" spans="2:4">
      <c r="B114" s="6"/>
      <c r="C114" s="18"/>
      <c r="D114" s="18"/>
    </row>
    <row r="115" spans="2:4">
      <c r="B115" s="6"/>
      <c r="C115" s="18"/>
      <c r="D115" s="18"/>
    </row>
    <row r="116" spans="2:4">
      <c r="B116" s="6"/>
      <c r="C116" s="18"/>
      <c r="D116" s="18"/>
    </row>
    <row r="117" spans="2:4">
      <c r="B117" s="6"/>
      <c r="C117" s="18"/>
      <c r="D117" s="18"/>
    </row>
    <row r="118" spans="2:4">
      <c r="B118" s="6"/>
      <c r="C118" s="18"/>
      <c r="D118" s="18"/>
    </row>
    <row r="119" spans="2:4">
      <c r="B119" s="6"/>
      <c r="C119" s="18"/>
      <c r="D119" s="18"/>
    </row>
    <row r="120" spans="2:4">
      <c r="B120" s="6"/>
      <c r="C120" s="18"/>
      <c r="D120" s="18"/>
    </row>
    <row r="121" spans="2:4">
      <c r="B121" s="6"/>
      <c r="C121" s="18"/>
      <c r="D121" s="18"/>
    </row>
    <row r="122" spans="2:4">
      <c r="B122" s="6"/>
      <c r="C122" s="18"/>
      <c r="D122" s="18"/>
    </row>
    <row r="123" spans="2:4">
      <c r="B123" s="6"/>
      <c r="C123" s="18"/>
      <c r="D123" s="18"/>
    </row>
    <row r="124" spans="2:4">
      <c r="B124" s="6"/>
      <c r="C124" s="18"/>
      <c r="D124" s="18"/>
    </row>
    <row r="125" spans="2:4">
      <c r="B125" s="6"/>
      <c r="C125" s="18"/>
      <c r="D125" s="18"/>
    </row>
    <row r="126" spans="2:4">
      <c r="B126" s="6"/>
      <c r="C126" s="18"/>
      <c r="D126" s="18"/>
    </row>
    <row r="127" spans="2:4">
      <c r="B127" s="6"/>
      <c r="C127" s="18"/>
      <c r="D127" s="18"/>
    </row>
    <row r="128" spans="2:4">
      <c r="B128" s="6"/>
      <c r="C128" s="18"/>
      <c r="D128" s="18"/>
    </row>
    <row r="129" spans="2:4">
      <c r="B129" s="6"/>
      <c r="C129" s="18"/>
      <c r="D129" s="18"/>
    </row>
    <row r="130" spans="2:4">
      <c r="B130" s="6"/>
      <c r="C130" s="18"/>
      <c r="D130" s="18"/>
    </row>
    <row r="131" spans="2:4">
      <c r="B131" s="6"/>
      <c r="C131" s="18"/>
      <c r="D131" s="18"/>
    </row>
    <row r="132" spans="2:4">
      <c r="B132" s="6"/>
      <c r="C132" s="18"/>
      <c r="D132" s="18"/>
    </row>
    <row r="133" spans="2:4">
      <c r="B133" s="6"/>
      <c r="C133" s="18"/>
      <c r="D133" s="18"/>
    </row>
    <row r="134" spans="2:4">
      <c r="B134" s="6"/>
      <c r="C134" s="18"/>
      <c r="D134" s="18"/>
    </row>
    <row r="135" spans="2:4">
      <c r="B135" s="6"/>
      <c r="C135" s="18"/>
      <c r="D135" s="18"/>
    </row>
    <row r="136" spans="2:4">
      <c r="B136" s="6"/>
      <c r="C136" s="18"/>
      <c r="D136" s="18"/>
    </row>
    <row r="137" spans="2:4">
      <c r="B137" s="6"/>
      <c r="C137" s="18"/>
      <c r="D137" s="18"/>
    </row>
    <row r="138" spans="2:4">
      <c r="B138" s="6"/>
      <c r="C138" s="18"/>
      <c r="D138" s="18"/>
    </row>
    <row r="139" spans="2:4">
      <c r="B139" s="6"/>
      <c r="C139" s="18"/>
      <c r="D139" s="18"/>
    </row>
    <row r="140" spans="2:4">
      <c r="B140" s="6"/>
      <c r="C140" s="18"/>
      <c r="D140" s="18"/>
    </row>
    <row r="141" spans="2:4">
      <c r="B141" s="6"/>
      <c r="C141" s="18"/>
      <c r="D141" s="18"/>
    </row>
    <row r="142" spans="2:4">
      <c r="B142" s="6"/>
      <c r="C142" s="18"/>
      <c r="D142" s="18"/>
    </row>
    <row r="143" spans="2:4">
      <c r="B143" s="6"/>
      <c r="C143" s="18"/>
      <c r="D143" s="18"/>
    </row>
    <row r="144" spans="2:4">
      <c r="B144" s="6"/>
      <c r="C144" s="18"/>
      <c r="D144" s="18"/>
    </row>
    <row r="145" spans="2:4">
      <c r="B145" s="6"/>
      <c r="C145" s="18"/>
      <c r="D145" s="18"/>
    </row>
    <row r="146" spans="2:4">
      <c r="B146" s="6"/>
      <c r="C146" s="18"/>
      <c r="D146" s="18"/>
    </row>
    <row r="147" spans="2:4">
      <c r="B147" s="6"/>
      <c r="C147" s="18"/>
      <c r="D147" s="18"/>
    </row>
    <row r="148" spans="2:4">
      <c r="B148" s="6"/>
      <c r="C148" s="18"/>
      <c r="D148" s="18"/>
    </row>
    <row r="149" spans="2:4">
      <c r="B149" s="6"/>
      <c r="C149" s="18"/>
      <c r="D149" s="18"/>
    </row>
    <row r="150" spans="2:4">
      <c r="B150" s="6"/>
      <c r="C150" s="18"/>
      <c r="D150" s="18"/>
    </row>
    <row r="151" spans="2:4">
      <c r="B151" s="6"/>
      <c r="C151" s="18"/>
      <c r="D151" s="18"/>
    </row>
    <row r="152" spans="2:4">
      <c r="B152" s="6"/>
      <c r="C152" s="18"/>
      <c r="D152" s="18"/>
    </row>
    <row r="153" spans="2:4">
      <c r="B153" s="6"/>
      <c r="C153" s="18"/>
      <c r="D153" s="18"/>
    </row>
    <row r="154" spans="2:4">
      <c r="B154" s="6"/>
      <c r="C154" s="18"/>
      <c r="D154" s="18"/>
    </row>
    <row r="155" spans="2:4">
      <c r="B155" s="6"/>
      <c r="C155" s="18"/>
      <c r="D155" s="18"/>
    </row>
    <row r="156" spans="2:4">
      <c r="B156" s="6"/>
      <c r="C156" s="18"/>
      <c r="D156" s="18"/>
    </row>
    <row r="157" spans="2:4">
      <c r="B157" s="6"/>
      <c r="C157" s="18"/>
      <c r="D157" s="18"/>
    </row>
    <row r="158" spans="2:4">
      <c r="B158" s="6"/>
      <c r="C158" s="18"/>
      <c r="D158" s="18"/>
    </row>
    <row r="159" spans="2:4">
      <c r="B159" s="6"/>
      <c r="C159" s="18"/>
      <c r="D159" s="18"/>
    </row>
    <row r="160" spans="2:4">
      <c r="B160" s="6"/>
      <c r="C160" s="18"/>
      <c r="D160" s="18"/>
    </row>
    <row r="161" spans="2:4">
      <c r="B161" s="6"/>
      <c r="C161" s="18"/>
      <c r="D161" s="18"/>
    </row>
    <row r="162" spans="2:4">
      <c r="B162" s="6"/>
      <c r="C162" s="18"/>
      <c r="D162" s="18"/>
    </row>
    <row r="163" spans="2:4">
      <c r="B163" s="6"/>
      <c r="C163" s="18"/>
      <c r="D163" s="18"/>
    </row>
    <row r="164" spans="2:4">
      <c r="B164" s="6"/>
      <c r="C164" s="18"/>
      <c r="D164" s="18"/>
    </row>
    <row r="165" spans="2:4">
      <c r="B165" s="6"/>
      <c r="C165" s="18"/>
      <c r="D165" s="18"/>
    </row>
    <row r="166" spans="2:4">
      <c r="B166" s="6"/>
      <c r="C166" s="18"/>
      <c r="D166" s="18"/>
    </row>
    <row r="167" spans="2:4">
      <c r="B167" s="6"/>
      <c r="C167" s="18"/>
      <c r="D167" s="18"/>
    </row>
    <row r="168" spans="2:4">
      <c r="B168" s="6"/>
      <c r="C168" s="18"/>
      <c r="D168" s="18"/>
    </row>
    <row r="169" spans="2:4">
      <c r="B169" s="6"/>
      <c r="C169" s="18"/>
      <c r="D169" s="18"/>
    </row>
    <row r="170" spans="2:4">
      <c r="B170" s="6"/>
      <c r="C170" s="18"/>
      <c r="D170" s="18"/>
    </row>
    <row r="171" spans="2:4">
      <c r="B171" s="6"/>
      <c r="C171" s="18"/>
      <c r="D171" s="18"/>
    </row>
    <row r="172" spans="2:4">
      <c r="B172" s="6"/>
      <c r="C172" s="18"/>
      <c r="D172" s="18"/>
    </row>
    <row r="173" spans="2:4">
      <c r="B173" s="6"/>
      <c r="C173" s="18"/>
      <c r="D173" s="18"/>
    </row>
    <row r="174" spans="2:4">
      <c r="B174" s="6"/>
      <c r="C174" s="18"/>
      <c r="D174" s="18"/>
    </row>
    <row r="175" spans="2:4">
      <c r="B175" s="6"/>
      <c r="C175" s="18"/>
      <c r="D175" s="18"/>
    </row>
    <row r="176" spans="2:4">
      <c r="B176" s="6"/>
      <c r="C176" s="18"/>
      <c r="D176" s="18"/>
    </row>
    <row r="177" spans="2:4">
      <c r="B177" s="6"/>
      <c r="C177" s="18"/>
      <c r="D177" s="18"/>
    </row>
    <row r="178" spans="2:4">
      <c r="B178" s="6"/>
      <c r="C178" s="18"/>
      <c r="D178" s="18"/>
    </row>
    <row r="179" spans="2:4">
      <c r="B179" s="6"/>
      <c r="C179" s="18"/>
      <c r="D179" s="18"/>
    </row>
    <row r="180" spans="2:4">
      <c r="B180" s="6"/>
      <c r="C180" s="18"/>
      <c r="D180" s="18"/>
    </row>
    <row r="181" spans="2:4">
      <c r="B181" s="6"/>
      <c r="C181" s="18"/>
      <c r="D181" s="18"/>
    </row>
    <row r="182" spans="2:4">
      <c r="B182" s="6"/>
      <c r="C182" s="18"/>
      <c r="D182" s="18"/>
    </row>
    <row r="183" spans="2:4">
      <c r="B183" s="6"/>
      <c r="C183" s="18"/>
      <c r="D183" s="18"/>
    </row>
    <row r="184" spans="2:4">
      <c r="B184" s="6"/>
      <c r="C184" s="18"/>
      <c r="D184" s="18"/>
    </row>
    <row r="185" spans="2:4">
      <c r="B185" s="6"/>
      <c r="C185" s="18"/>
      <c r="D185" s="18"/>
    </row>
    <row r="186" spans="2:4">
      <c r="B186" s="6"/>
      <c r="C186" s="18"/>
      <c r="D186" s="18"/>
    </row>
    <row r="187" spans="2:4">
      <c r="B187" s="6"/>
      <c r="C187" s="18"/>
      <c r="D187" s="18"/>
    </row>
    <row r="188" spans="2:4">
      <c r="B188" s="6"/>
      <c r="C188" s="18"/>
      <c r="D188" s="18"/>
    </row>
    <row r="189" spans="2:4">
      <c r="B189" s="6"/>
      <c r="C189" s="18"/>
      <c r="D189" s="18"/>
    </row>
    <row r="190" spans="2:4">
      <c r="B190" s="6"/>
      <c r="C190" s="18"/>
      <c r="D190" s="18"/>
    </row>
    <row r="191" spans="2:4">
      <c r="B191" s="6"/>
      <c r="C191" s="18"/>
      <c r="D191" s="18"/>
    </row>
    <row r="192" spans="2:4">
      <c r="B192" s="6"/>
      <c r="C192" s="18"/>
      <c r="D192" s="18"/>
    </row>
    <row r="193" spans="2:4">
      <c r="B193" s="6"/>
      <c r="C193" s="18"/>
      <c r="D193" s="18"/>
    </row>
    <row r="194" spans="2:4">
      <c r="B194" s="6"/>
      <c r="C194" s="18"/>
      <c r="D194" s="18"/>
    </row>
    <row r="195" spans="2:4">
      <c r="B195" s="6"/>
      <c r="C195" s="18"/>
      <c r="D195" s="18"/>
    </row>
    <row r="196" spans="2:4">
      <c r="B196" s="6"/>
      <c r="C196" s="18"/>
      <c r="D196" s="18"/>
    </row>
    <row r="197" spans="2:4">
      <c r="B197" s="6"/>
      <c r="C197" s="18"/>
      <c r="D197" s="18"/>
    </row>
    <row r="198" spans="2:4">
      <c r="B198" s="6"/>
      <c r="C198" s="18"/>
      <c r="D198" s="18"/>
    </row>
    <row r="199" spans="2:4">
      <c r="B199" s="6"/>
      <c r="C199" s="18"/>
      <c r="D199" s="18"/>
    </row>
    <row r="200" spans="2:4">
      <c r="B200" s="6"/>
      <c r="C200" s="18"/>
      <c r="D200" s="18"/>
    </row>
    <row r="201" spans="2:4">
      <c r="B201" s="6"/>
      <c r="C201" s="18"/>
      <c r="D201" s="18"/>
    </row>
    <row r="202" spans="2:4">
      <c r="B202" s="6"/>
      <c r="C202" s="18"/>
      <c r="D202" s="18"/>
    </row>
    <row r="203" spans="2:4">
      <c r="B203" s="6"/>
      <c r="C203" s="18"/>
      <c r="D203" s="18"/>
    </row>
    <row r="204" spans="2:4">
      <c r="B204" s="6"/>
      <c r="C204" s="18"/>
      <c r="D204" s="18"/>
    </row>
    <row r="205" spans="2:4">
      <c r="B205" s="6"/>
      <c r="C205" s="18"/>
      <c r="D205" s="18"/>
    </row>
    <row r="206" spans="2:4">
      <c r="B206" s="6"/>
      <c r="C206" s="18"/>
      <c r="D206" s="18"/>
    </row>
    <row r="207" spans="2:4">
      <c r="B207" s="6"/>
      <c r="C207" s="18"/>
      <c r="D207" s="18"/>
    </row>
    <row r="208" spans="2:4">
      <c r="B208" s="6"/>
      <c r="C208" s="18"/>
      <c r="D208" s="18"/>
    </row>
    <row r="209" spans="2:4">
      <c r="B209" s="6"/>
      <c r="C209" s="18"/>
      <c r="D209" s="18"/>
    </row>
    <row r="210" spans="2:4">
      <c r="B210" s="6"/>
      <c r="C210" s="18"/>
      <c r="D210" s="18"/>
    </row>
    <row r="211" spans="2:4">
      <c r="B211" s="6"/>
      <c r="C211" s="18"/>
      <c r="D211" s="18"/>
    </row>
    <row r="212" spans="2:4">
      <c r="B212" s="6"/>
      <c r="C212" s="18"/>
      <c r="D212" s="18"/>
    </row>
    <row r="213" spans="2:4">
      <c r="B213" s="6"/>
      <c r="C213" s="18"/>
      <c r="D213" s="18"/>
    </row>
    <row r="214" spans="2:4">
      <c r="B214" s="6"/>
      <c r="C214" s="18"/>
      <c r="D214" s="18"/>
    </row>
    <row r="215" spans="2:4">
      <c r="B215" s="6"/>
      <c r="C215" s="18"/>
      <c r="D215" s="18"/>
    </row>
    <row r="216" spans="2:4">
      <c r="B216" s="6"/>
      <c r="C216" s="18"/>
      <c r="D216" s="18"/>
    </row>
    <row r="217" spans="2:4">
      <c r="B217" s="6"/>
      <c r="C217" s="18"/>
      <c r="D217" s="18"/>
    </row>
    <row r="218" spans="2:4">
      <c r="B218" s="6"/>
      <c r="C218" s="18"/>
      <c r="D218" s="18"/>
    </row>
    <row r="219" spans="2:4">
      <c r="B219" s="6"/>
      <c r="C219" s="18"/>
      <c r="D219" s="18"/>
    </row>
    <row r="220" spans="2:4">
      <c r="B220" s="6"/>
      <c r="C220" s="18"/>
      <c r="D220" s="18"/>
    </row>
    <row r="221" spans="2:4">
      <c r="B221" s="6"/>
      <c r="C221" s="18"/>
      <c r="D221" s="18"/>
    </row>
    <row r="222" spans="2:4">
      <c r="C222" s="18"/>
      <c r="D222" s="18"/>
    </row>
    <row r="223" spans="2:4">
      <c r="C223" s="18"/>
      <c r="D223" s="18"/>
    </row>
    <row r="224" spans="2:4">
      <c r="C224" s="18"/>
      <c r="D224" s="18"/>
    </row>
    <row r="225" spans="3:4">
      <c r="C225" s="18"/>
      <c r="D225" s="18"/>
    </row>
    <row r="226" spans="3:4">
      <c r="C226" s="18"/>
      <c r="D226" s="18"/>
    </row>
    <row r="227" spans="3:4">
      <c r="C227" s="18"/>
      <c r="D227" s="18"/>
    </row>
    <row r="228" spans="3:4">
      <c r="C228" s="18"/>
      <c r="D228" s="18"/>
    </row>
    <row r="229" spans="3:4">
      <c r="C229" s="18"/>
      <c r="D229" s="18"/>
    </row>
    <row r="230" spans="3:4">
      <c r="C230" s="18"/>
      <c r="D230" s="18"/>
    </row>
    <row r="231" spans="3:4">
      <c r="C231" s="18"/>
      <c r="D231" s="18"/>
    </row>
    <row r="232" spans="3:4">
      <c r="C232" s="18"/>
      <c r="D232" s="18"/>
    </row>
    <row r="233" spans="3:4">
      <c r="C233" s="18"/>
      <c r="D233" s="18"/>
    </row>
    <row r="234" spans="3:4">
      <c r="C234" s="18"/>
      <c r="D234" s="18"/>
    </row>
    <row r="235" spans="3:4">
      <c r="C235" s="18"/>
      <c r="D235" s="18"/>
    </row>
    <row r="236" spans="3:4">
      <c r="C236" s="18"/>
      <c r="D236" s="18"/>
    </row>
    <row r="237" spans="3:4">
      <c r="C237" s="18"/>
      <c r="D237" s="18"/>
    </row>
    <row r="238" spans="3:4">
      <c r="C238" s="18"/>
      <c r="D238" s="18"/>
    </row>
    <row r="239" spans="3:4">
      <c r="C239" s="18"/>
      <c r="D239" s="18"/>
    </row>
    <row r="240" spans="3:4">
      <c r="C240" s="18"/>
      <c r="D240" s="18"/>
    </row>
    <row r="241" spans="3:4">
      <c r="C241" s="18"/>
      <c r="D241" s="18"/>
    </row>
    <row r="242" spans="3:4">
      <c r="C242" s="18"/>
      <c r="D242" s="18"/>
    </row>
    <row r="243" spans="3:4">
      <c r="C243" s="18"/>
      <c r="D243" s="18"/>
    </row>
    <row r="244" spans="3:4">
      <c r="C244" s="18"/>
      <c r="D244" s="18"/>
    </row>
    <row r="245" spans="3:4">
      <c r="C245" s="18"/>
      <c r="D245" s="18"/>
    </row>
    <row r="246" spans="3:4">
      <c r="C246" s="18"/>
      <c r="D246" s="18"/>
    </row>
    <row r="247" spans="3:4">
      <c r="C247" s="18"/>
      <c r="D247" s="18"/>
    </row>
    <row r="248" spans="3:4">
      <c r="C248" s="18"/>
      <c r="D248" s="18"/>
    </row>
    <row r="249" spans="3:4">
      <c r="C249" s="18"/>
      <c r="D249" s="18"/>
    </row>
    <row r="250" spans="3:4">
      <c r="C250" s="18"/>
      <c r="D250" s="18"/>
    </row>
    <row r="251" spans="3:4">
      <c r="C251" s="18"/>
      <c r="D251" s="18"/>
    </row>
    <row r="252" spans="3:4">
      <c r="C252" s="18"/>
      <c r="D252" s="18"/>
    </row>
    <row r="253" spans="3:4">
      <c r="C253" s="18"/>
      <c r="D253" s="18"/>
    </row>
    <row r="254" spans="3:4">
      <c r="C254" s="18"/>
      <c r="D254" s="18"/>
    </row>
    <row r="255" spans="3:4">
      <c r="C255" s="18"/>
      <c r="D255" s="18"/>
    </row>
    <row r="256" spans="3:4">
      <c r="C256" s="18"/>
      <c r="D256" s="18"/>
    </row>
    <row r="257" spans="3:4">
      <c r="C257" s="18"/>
      <c r="D257" s="18"/>
    </row>
    <row r="258" spans="3:4">
      <c r="C258" s="18"/>
      <c r="D258" s="18"/>
    </row>
    <row r="259" spans="3:4">
      <c r="C259" s="18"/>
      <c r="D259" s="18"/>
    </row>
    <row r="260" spans="3:4">
      <c r="C260" s="18"/>
      <c r="D260" s="18"/>
    </row>
    <row r="261" spans="3:4">
      <c r="C261" s="18"/>
      <c r="D261" s="18"/>
    </row>
    <row r="262" spans="3:4">
      <c r="C262" s="18"/>
      <c r="D262" s="18"/>
    </row>
    <row r="263" spans="3:4">
      <c r="C263" s="18"/>
      <c r="D263" s="18"/>
    </row>
    <row r="264" spans="3:4">
      <c r="C264" s="18"/>
      <c r="D264" s="18"/>
    </row>
    <row r="265" spans="3:4">
      <c r="C265" s="18"/>
      <c r="D265" s="18"/>
    </row>
    <row r="266" spans="3:4">
      <c r="C266" s="18"/>
      <c r="D266" s="18"/>
    </row>
    <row r="267" spans="3:4">
      <c r="C267" s="18"/>
      <c r="D267" s="18"/>
    </row>
    <row r="268" spans="3:4">
      <c r="C268" s="18"/>
      <c r="D268" s="18"/>
    </row>
    <row r="269" spans="3:4">
      <c r="C269" s="18"/>
      <c r="D269" s="18"/>
    </row>
    <row r="270" spans="3:4">
      <c r="C270" s="18"/>
      <c r="D270" s="18"/>
    </row>
    <row r="271" spans="3:4">
      <c r="C271" s="18"/>
      <c r="D271" s="18"/>
    </row>
    <row r="272" spans="3:4">
      <c r="C272" s="18"/>
      <c r="D272" s="18"/>
    </row>
    <row r="273" spans="3:4">
      <c r="C273" s="18"/>
      <c r="D273" s="18"/>
    </row>
    <row r="274" spans="3:4">
      <c r="C274" s="18"/>
      <c r="D274" s="18"/>
    </row>
    <row r="275" spans="3:4">
      <c r="C275" s="18"/>
      <c r="D275" s="18"/>
    </row>
    <row r="276" spans="3:4">
      <c r="C276" s="18"/>
      <c r="D276" s="18"/>
    </row>
    <row r="277" spans="3:4">
      <c r="C277" s="18"/>
      <c r="D277" s="18"/>
    </row>
    <row r="278" spans="3:4">
      <c r="C278" s="18"/>
      <c r="D278" s="18"/>
    </row>
    <row r="279" spans="3:4">
      <c r="C279" s="18"/>
      <c r="D279" s="18"/>
    </row>
    <row r="280" spans="3:4">
      <c r="C280" s="18"/>
      <c r="D280" s="18"/>
    </row>
    <row r="281" spans="3:4">
      <c r="C281" s="18"/>
      <c r="D281" s="18"/>
    </row>
    <row r="282" spans="3:4">
      <c r="C282" s="18"/>
      <c r="D282" s="18"/>
    </row>
    <row r="283" spans="3:4">
      <c r="C283" s="18"/>
      <c r="D283" s="18"/>
    </row>
    <row r="284" spans="3:4">
      <c r="C284" s="18"/>
      <c r="D284" s="18"/>
    </row>
    <row r="285" spans="3:4">
      <c r="C285" s="18"/>
      <c r="D285" s="18"/>
    </row>
    <row r="286" spans="3:4">
      <c r="C286" s="18"/>
      <c r="D286" s="18"/>
    </row>
    <row r="287" spans="3:4">
      <c r="C287" s="18"/>
      <c r="D287" s="18"/>
    </row>
    <row r="288" spans="3:4">
      <c r="C288" s="18"/>
      <c r="D288" s="18"/>
    </row>
    <row r="289" spans="3:4">
      <c r="C289" s="18"/>
      <c r="D289" s="18"/>
    </row>
    <row r="290" spans="3:4">
      <c r="C290" s="18"/>
      <c r="D290" s="18"/>
    </row>
    <row r="291" spans="3:4">
      <c r="C291" s="18"/>
      <c r="D291" s="18"/>
    </row>
    <row r="292" spans="3:4">
      <c r="C292" s="18"/>
      <c r="D292" s="18"/>
    </row>
    <row r="293" spans="3:4">
      <c r="C293" s="18"/>
      <c r="D293" s="18"/>
    </row>
    <row r="294" spans="3:4">
      <c r="C294" s="18"/>
      <c r="D294" s="18"/>
    </row>
    <row r="295" spans="3:4">
      <c r="C295" s="18"/>
      <c r="D295" s="18"/>
    </row>
    <row r="296" spans="3:4">
      <c r="C296" s="18"/>
      <c r="D296" s="18"/>
    </row>
    <row r="297" spans="3:4">
      <c r="C297" s="18"/>
      <c r="D297" s="18"/>
    </row>
    <row r="298" spans="3:4">
      <c r="C298" s="18"/>
      <c r="D298" s="18"/>
    </row>
    <row r="299" spans="3:4">
      <c r="C299" s="18"/>
      <c r="D299" s="18"/>
    </row>
    <row r="300" spans="3:4">
      <c r="C300" s="18"/>
      <c r="D300" s="18"/>
    </row>
    <row r="301" spans="3:4">
      <c r="C301" s="18"/>
      <c r="D301" s="18"/>
    </row>
    <row r="302" spans="3:4">
      <c r="C302" s="18"/>
      <c r="D302" s="18"/>
    </row>
    <row r="303" spans="3:4">
      <c r="C303" s="18"/>
      <c r="D303" s="18"/>
    </row>
    <row r="304" spans="3:4">
      <c r="C304" s="18"/>
      <c r="D304" s="18"/>
    </row>
    <row r="305" spans="3:4">
      <c r="C305" s="18"/>
      <c r="D305" s="18"/>
    </row>
    <row r="306" spans="3:4">
      <c r="C306" s="18"/>
      <c r="D306" s="18"/>
    </row>
    <row r="307" spans="3:4">
      <c r="C307" s="18"/>
      <c r="D307" s="18"/>
    </row>
    <row r="308" spans="3:4">
      <c r="C308" s="18"/>
      <c r="D308" s="18"/>
    </row>
    <row r="309" spans="3:4">
      <c r="C309" s="18"/>
      <c r="D309" s="18"/>
    </row>
    <row r="310" spans="3:4">
      <c r="C310" s="18"/>
      <c r="D310" s="18"/>
    </row>
    <row r="311" spans="3:4">
      <c r="C311" s="18"/>
      <c r="D311" s="18"/>
    </row>
    <row r="312" spans="3:4">
      <c r="C312" s="18"/>
      <c r="D312" s="18"/>
    </row>
    <row r="313" spans="3:4">
      <c r="C313" s="18"/>
      <c r="D313" s="18"/>
    </row>
    <row r="314" spans="3:4">
      <c r="C314" s="18"/>
      <c r="D314" s="18"/>
    </row>
    <row r="315" spans="3:4">
      <c r="C315" s="18"/>
      <c r="D315" s="18"/>
    </row>
    <row r="316" spans="3:4">
      <c r="C316" s="18"/>
      <c r="D316" s="18"/>
    </row>
    <row r="317" spans="3:4">
      <c r="C317" s="18"/>
      <c r="D317" s="18"/>
    </row>
    <row r="318" spans="3:4">
      <c r="C318" s="18"/>
      <c r="D318" s="18"/>
    </row>
    <row r="319" spans="3:4">
      <c r="C319" s="18"/>
      <c r="D319" s="18"/>
    </row>
    <row r="320" spans="3:4">
      <c r="C320" s="18"/>
      <c r="D320" s="18"/>
    </row>
    <row r="321" spans="3:4">
      <c r="C321" s="18"/>
      <c r="D321" s="18"/>
    </row>
    <row r="322" spans="3:4">
      <c r="C322" s="18"/>
      <c r="D322" s="18"/>
    </row>
    <row r="323" spans="3:4">
      <c r="C323" s="18"/>
      <c r="D323" s="18"/>
    </row>
    <row r="324" spans="3:4">
      <c r="C324" s="18"/>
      <c r="D324" s="18"/>
    </row>
    <row r="325" spans="3:4">
      <c r="C325" s="18"/>
      <c r="D325" s="18"/>
    </row>
    <row r="326" spans="3:4">
      <c r="C326" s="18"/>
      <c r="D326" s="18"/>
    </row>
    <row r="327" spans="3:4">
      <c r="C327" s="18"/>
      <c r="D327" s="18"/>
    </row>
    <row r="328" spans="3:4">
      <c r="C328" s="18"/>
      <c r="D328" s="18"/>
    </row>
    <row r="329" spans="3:4">
      <c r="C329" s="18"/>
      <c r="D329" s="18"/>
    </row>
    <row r="330" spans="3:4">
      <c r="C330" s="18"/>
      <c r="D330" s="18"/>
    </row>
    <row r="331" spans="3:4">
      <c r="C331" s="18"/>
      <c r="D331" s="18"/>
    </row>
    <row r="332" spans="3:4">
      <c r="C332" s="18"/>
      <c r="D332" s="18"/>
    </row>
    <row r="333" spans="3:4">
      <c r="C333" s="18"/>
      <c r="D333" s="18"/>
    </row>
    <row r="334" spans="3:4">
      <c r="C334" s="18"/>
      <c r="D334" s="18"/>
    </row>
    <row r="335" spans="3:4">
      <c r="C335" s="18"/>
      <c r="D335" s="18"/>
    </row>
    <row r="336" spans="3:4">
      <c r="C336" s="18"/>
      <c r="D336" s="18"/>
    </row>
    <row r="337" spans="3:4">
      <c r="C337" s="18"/>
      <c r="D337" s="18"/>
    </row>
    <row r="338" spans="3:4">
      <c r="C338" s="18"/>
      <c r="D338" s="18"/>
    </row>
    <row r="339" spans="3:4">
      <c r="C339" s="18"/>
      <c r="D339" s="18"/>
    </row>
    <row r="340" spans="3:4">
      <c r="C340" s="18"/>
      <c r="D340" s="18"/>
    </row>
    <row r="341" spans="3:4">
      <c r="C341" s="18"/>
      <c r="D341" s="18"/>
    </row>
    <row r="342" spans="3:4">
      <c r="C342" s="18"/>
      <c r="D342" s="18"/>
    </row>
    <row r="343" spans="3:4">
      <c r="C343" s="18"/>
      <c r="D343" s="18"/>
    </row>
    <row r="344" spans="3:4">
      <c r="C344" s="18"/>
      <c r="D344" s="18"/>
    </row>
    <row r="345" spans="3:4">
      <c r="C345" s="18"/>
      <c r="D345" s="18"/>
    </row>
    <row r="346" spans="3:4">
      <c r="C346" s="18"/>
      <c r="D346" s="18"/>
    </row>
    <row r="347" spans="3:4">
      <c r="C347" s="18"/>
      <c r="D347" s="18"/>
    </row>
    <row r="348" spans="3:4">
      <c r="C348" s="18"/>
      <c r="D348" s="18"/>
    </row>
    <row r="349" spans="3:4">
      <c r="C349" s="18"/>
      <c r="D349" s="18"/>
    </row>
    <row r="350" spans="3:4">
      <c r="C350" s="18"/>
      <c r="D350" s="18"/>
    </row>
    <row r="351" spans="3:4">
      <c r="C351" s="18"/>
      <c r="D351" s="18"/>
    </row>
    <row r="352" spans="3:4">
      <c r="C352" s="18"/>
      <c r="D352" s="18"/>
    </row>
    <row r="353" spans="3:4">
      <c r="C353" s="18"/>
      <c r="D353" s="18"/>
    </row>
    <row r="354" spans="3:4">
      <c r="C354" s="18"/>
      <c r="D354" s="18"/>
    </row>
    <row r="355" spans="3:4">
      <c r="C355" s="18"/>
      <c r="D355" s="18"/>
    </row>
    <row r="356" spans="3:4">
      <c r="C356" s="18"/>
      <c r="D356" s="18"/>
    </row>
    <row r="357" spans="3:4">
      <c r="C357" s="18"/>
      <c r="D357" s="18"/>
    </row>
    <row r="358" spans="3:4">
      <c r="C358" s="18"/>
      <c r="D358" s="18"/>
    </row>
    <row r="359" spans="3:4">
      <c r="C359" s="18"/>
      <c r="D359" s="18"/>
    </row>
    <row r="360" spans="3:4">
      <c r="C360" s="18"/>
      <c r="D360" s="18"/>
    </row>
    <row r="361" spans="3:4">
      <c r="C361" s="18"/>
      <c r="D361" s="18"/>
    </row>
    <row r="362" spans="3:4">
      <c r="C362" s="18"/>
      <c r="D362" s="18"/>
    </row>
    <row r="363" spans="3:4">
      <c r="C363" s="18"/>
      <c r="D363" s="18"/>
    </row>
    <row r="364" spans="3:4">
      <c r="C364" s="18"/>
      <c r="D364" s="18"/>
    </row>
    <row r="365" spans="3:4">
      <c r="C365" s="18"/>
      <c r="D365" s="18"/>
    </row>
    <row r="366" spans="3:4">
      <c r="C366" s="18"/>
      <c r="D366" s="18"/>
    </row>
    <row r="367" spans="3:4">
      <c r="C367" s="18"/>
      <c r="D367" s="18"/>
    </row>
    <row r="368" spans="3:4">
      <c r="C368" s="18"/>
      <c r="D368" s="18"/>
    </row>
    <row r="369" spans="3:4">
      <c r="C369" s="18"/>
      <c r="D369" s="18"/>
    </row>
    <row r="370" spans="3:4">
      <c r="C370" s="18"/>
      <c r="D370" s="18"/>
    </row>
    <row r="371" spans="3:4">
      <c r="C371" s="18"/>
      <c r="D371" s="18"/>
    </row>
    <row r="372" spans="3:4">
      <c r="C372" s="18"/>
      <c r="D372" s="18"/>
    </row>
    <row r="373" spans="3:4">
      <c r="C373" s="18"/>
      <c r="D373" s="18"/>
    </row>
    <row r="374" spans="3:4">
      <c r="C374" s="18"/>
      <c r="D374" s="18"/>
    </row>
    <row r="375" spans="3:4">
      <c r="C375" s="18"/>
      <c r="D375" s="18"/>
    </row>
    <row r="376" spans="3:4">
      <c r="C376" s="18"/>
      <c r="D376" s="18"/>
    </row>
    <row r="377" spans="3:4">
      <c r="C377" s="18"/>
      <c r="D377" s="18"/>
    </row>
    <row r="378" spans="3:4">
      <c r="C378" s="18"/>
      <c r="D378" s="18"/>
    </row>
    <row r="379" spans="3:4">
      <c r="C379" s="18"/>
      <c r="D379" s="18"/>
    </row>
    <row r="380" spans="3:4">
      <c r="C380" s="18"/>
      <c r="D380" s="18"/>
    </row>
    <row r="381" spans="3:4">
      <c r="C381" s="18"/>
      <c r="D381" s="18"/>
    </row>
    <row r="382" spans="3:4">
      <c r="C382" s="18"/>
      <c r="D382" s="18"/>
    </row>
    <row r="383" spans="3:4">
      <c r="C383" s="18"/>
      <c r="D383" s="18"/>
    </row>
    <row r="384" spans="3:4">
      <c r="C384" s="18"/>
      <c r="D384" s="18"/>
    </row>
    <row r="385" spans="3:4">
      <c r="C385" s="18"/>
      <c r="D385" s="18"/>
    </row>
    <row r="386" spans="3:4">
      <c r="C386" s="18"/>
      <c r="D386" s="18"/>
    </row>
    <row r="387" spans="3:4">
      <c r="C387" s="18"/>
      <c r="D387" s="18"/>
    </row>
    <row r="388" spans="3:4">
      <c r="C388" s="18"/>
      <c r="D388" s="18"/>
    </row>
    <row r="389" spans="3:4">
      <c r="C389" s="18"/>
      <c r="D389" s="18"/>
    </row>
    <row r="390" spans="3:4">
      <c r="C390" s="18"/>
      <c r="D390" s="18"/>
    </row>
    <row r="391" spans="3:4">
      <c r="C391" s="18"/>
      <c r="D391" s="18"/>
    </row>
    <row r="392" spans="3:4">
      <c r="C392" s="18"/>
      <c r="D392" s="18"/>
    </row>
    <row r="393" spans="3:4">
      <c r="C393" s="18"/>
      <c r="D393" s="18"/>
    </row>
    <row r="394" spans="3:4">
      <c r="C394" s="18"/>
      <c r="D394" s="18"/>
    </row>
    <row r="395" spans="3:4">
      <c r="C395" s="18"/>
      <c r="D395" s="18"/>
    </row>
    <row r="396" spans="3:4">
      <c r="C396" s="18"/>
      <c r="D396" s="18"/>
    </row>
    <row r="397" spans="3:4">
      <c r="C397" s="18"/>
      <c r="D397" s="18"/>
    </row>
    <row r="398" spans="3:4">
      <c r="C398" s="18"/>
      <c r="D398" s="18"/>
    </row>
    <row r="399" spans="3:4">
      <c r="C399" s="18"/>
      <c r="D399" s="18"/>
    </row>
    <row r="400" spans="3:4">
      <c r="C400" s="18"/>
      <c r="D400" s="18"/>
    </row>
    <row r="401" spans="3:4">
      <c r="C401" s="18"/>
      <c r="D401" s="18"/>
    </row>
    <row r="402" spans="3:4">
      <c r="C402" s="18"/>
      <c r="D402" s="18"/>
    </row>
    <row r="403" spans="3:4">
      <c r="C403" s="18"/>
      <c r="D403" s="18"/>
    </row>
    <row r="404" spans="3:4">
      <c r="C404" s="18"/>
      <c r="D404" s="18"/>
    </row>
    <row r="405" spans="3:4">
      <c r="C405" s="18"/>
      <c r="D405" s="18"/>
    </row>
    <row r="406" spans="3:4">
      <c r="C406" s="18"/>
      <c r="D406" s="18"/>
    </row>
    <row r="407" spans="3:4">
      <c r="C407" s="18"/>
      <c r="D407" s="18"/>
    </row>
    <row r="408" spans="3:4">
      <c r="C408" s="18"/>
      <c r="D408" s="18"/>
    </row>
    <row r="409" spans="3:4">
      <c r="C409" s="18"/>
      <c r="D409" s="18"/>
    </row>
    <row r="410" spans="3:4">
      <c r="C410" s="18"/>
      <c r="D410" s="18"/>
    </row>
    <row r="411" spans="3:4">
      <c r="C411" s="18"/>
      <c r="D411" s="18"/>
    </row>
    <row r="412" spans="3:4">
      <c r="C412" s="18"/>
      <c r="D412" s="18"/>
    </row>
    <row r="413" spans="3:4">
      <c r="C413" s="18"/>
      <c r="D413" s="18"/>
    </row>
    <row r="414" spans="3:4">
      <c r="C414" s="18"/>
      <c r="D414" s="18"/>
    </row>
    <row r="415" spans="3:4">
      <c r="C415" s="18"/>
      <c r="D415" s="18"/>
    </row>
    <row r="416" spans="3:4">
      <c r="C416" s="18"/>
      <c r="D416" s="18"/>
    </row>
    <row r="417" spans="3:4">
      <c r="C417" s="18"/>
      <c r="D417" s="18"/>
    </row>
    <row r="418" spans="3:4">
      <c r="C418" s="18"/>
      <c r="D418" s="18"/>
    </row>
    <row r="419" spans="3:4">
      <c r="C419" s="18"/>
      <c r="D419" s="18"/>
    </row>
    <row r="420" spans="3:4">
      <c r="C420" s="18"/>
      <c r="D420" s="18"/>
    </row>
    <row r="421" spans="3:4">
      <c r="C421" s="18"/>
      <c r="D421" s="18"/>
    </row>
    <row r="422" spans="3:4">
      <c r="C422" s="18"/>
      <c r="D422" s="18"/>
    </row>
    <row r="423" spans="3:4">
      <c r="C423" s="18"/>
      <c r="D423" s="18"/>
    </row>
    <row r="424" spans="3:4">
      <c r="C424" s="18"/>
      <c r="D424" s="18"/>
    </row>
    <row r="425" spans="3:4">
      <c r="C425" s="18"/>
      <c r="D425" s="18"/>
    </row>
    <row r="426" spans="3:4">
      <c r="C426" s="18"/>
      <c r="D426" s="18"/>
    </row>
    <row r="427" spans="3:4">
      <c r="C427" s="18"/>
      <c r="D427" s="18"/>
    </row>
    <row r="428" spans="3:4">
      <c r="C428" s="18"/>
      <c r="D428" s="18"/>
    </row>
    <row r="429" spans="3:4">
      <c r="C429" s="18"/>
      <c r="D429" s="18"/>
    </row>
    <row r="430" spans="3:4">
      <c r="C430" s="18"/>
      <c r="D430" s="18"/>
    </row>
    <row r="431" spans="3:4">
      <c r="C431" s="18"/>
      <c r="D431" s="18"/>
    </row>
    <row r="432" spans="3:4">
      <c r="C432" s="18"/>
      <c r="D432" s="18"/>
    </row>
    <row r="433" spans="3:4">
      <c r="C433" s="18"/>
      <c r="D433" s="18"/>
    </row>
    <row r="434" spans="3:4">
      <c r="C434" s="18"/>
      <c r="D434" s="18"/>
    </row>
    <row r="435" spans="3:4">
      <c r="C435" s="18"/>
      <c r="D435" s="18"/>
    </row>
    <row r="436" spans="3:4">
      <c r="C436" s="18"/>
      <c r="D436" s="18"/>
    </row>
    <row r="437" spans="3:4">
      <c r="C437" s="18"/>
      <c r="D437" s="18"/>
    </row>
    <row r="438" spans="3:4">
      <c r="C438" s="18"/>
      <c r="D438" s="18"/>
    </row>
    <row r="439" spans="3:4">
      <c r="C439" s="18"/>
      <c r="D439" s="18"/>
    </row>
    <row r="440" spans="3:4">
      <c r="C440" s="18"/>
      <c r="D440" s="18"/>
    </row>
    <row r="441" spans="3:4">
      <c r="C441" s="18"/>
      <c r="D441" s="18"/>
    </row>
    <row r="442" spans="3:4">
      <c r="C442" s="18"/>
      <c r="D442" s="18"/>
    </row>
    <row r="443" spans="3:4">
      <c r="C443" s="18"/>
      <c r="D443" s="18"/>
    </row>
    <row r="444" spans="3:4">
      <c r="C444" s="18"/>
      <c r="D444" s="18"/>
    </row>
    <row r="445" spans="3:4">
      <c r="C445" s="18"/>
      <c r="D445" s="18"/>
    </row>
    <row r="446" spans="3:4">
      <c r="C446" s="18"/>
      <c r="D446" s="18"/>
    </row>
    <row r="447" spans="3:4">
      <c r="C447" s="18"/>
      <c r="D447" s="18"/>
    </row>
    <row r="448" spans="3:4">
      <c r="C448" s="18"/>
      <c r="D448" s="18"/>
    </row>
    <row r="449" spans="3:4">
      <c r="C449" s="18"/>
      <c r="D449" s="18"/>
    </row>
    <row r="450" spans="3:4">
      <c r="C450" s="18"/>
      <c r="D450" s="18"/>
    </row>
    <row r="451" spans="3:4">
      <c r="C451" s="18"/>
      <c r="D451" s="18"/>
    </row>
    <row r="452" spans="3:4">
      <c r="C452" s="18"/>
      <c r="D452" s="18"/>
    </row>
    <row r="453" spans="3:4">
      <c r="C453" s="18"/>
      <c r="D453" s="18"/>
    </row>
    <row r="454" spans="3:4">
      <c r="C454" s="18"/>
      <c r="D454" s="18"/>
    </row>
    <row r="455" spans="3:4">
      <c r="C455" s="18"/>
      <c r="D455" s="18"/>
    </row>
    <row r="456" spans="3:4">
      <c r="C456" s="18"/>
      <c r="D456" s="18"/>
    </row>
    <row r="457" spans="3:4">
      <c r="C457" s="18"/>
      <c r="D457" s="18"/>
    </row>
    <row r="458" spans="3:4">
      <c r="C458" s="18"/>
      <c r="D458" s="18"/>
    </row>
    <row r="459" spans="3:4">
      <c r="C459" s="18"/>
      <c r="D459" s="18"/>
    </row>
    <row r="460" spans="3:4">
      <c r="C460" s="18"/>
      <c r="D460" s="18"/>
    </row>
    <row r="461" spans="3:4">
      <c r="C461" s="18"/>
      <c r="D461" s="18"/>
    </row>
    <row r="462" spans="3:4">
      <c r="C462" s="18"/>
      <c r="D462" s="18"/>
    </row>
    <row r="463" spans="3:4">
      <c r="C463" s="18"/>
      <c r="D463" s="18"/>
    </row>
    <row r="464" spans="3:4">
      <c r="C464" s="18"/>
      <c r="D464" s="18"/>
    </row>
    <row r="465" spans="3:4">
      <c r="C465" s="18"/>
      <c r="D465" s="18"/>
    </row>
    <row r="466" spans="3:4">
      <c r="C466" s="18"/>
      <c r="D466" s="18"/>
    </row>
    <row r="467" spans="3:4">
      <c r="C467" s="18"/>
      <c r="D467" s="18"/>
    </row>
    <row r="468" spans="3:4">
      <c r="C468" s="18"/>
      <c r="D468" s="18"/>
    </row>
    <row r="469" spans="3:4">
      <c r="C469" s="18"/>
      <c r="D469" s="18"/>
    </row>
    <row r="470" spans="3:4">
      <c r="C470" s="18"/>
      <c r="D470" s="18"/>
    </row>
    <row r="471" spans="3:4">
      <c r="C471" s="18"/>
      <c r="D471" s="18"/>
    </row>
    <row r="472" spans="3:4">
      <c r="C472" s="18"/>
      <c r="D472" s="18"/>
    </row>
    <row r="473" spans="3:4">
      <c r="C473" s="18"/>
      <c r="D473" s="18"/>
    </row>
    <row r="474" spans="3:4">
      <c r="C474" s="18"/>
      <c r="D474" s="18"/>
    </row>
    <row r="475" spans="3:4">
      <c r="C475" s="18"/>
      <c r="D475" s="18"/>
    </row>
    <row r="476" spans="3:4">
      <c r="C476" s="18"/>
      <c r="D476" s="18"/>
    </row>
    <row r="477" spans="3:4">
      <c r="C477" s="18"/>
      <c r="D477" s="18"/>
    </row>
    <row r="478" spans="3:4">
      <c r="C478" s="18"/>
      <c r="D478" s="18"/>
    </row>
    <row r="479" spans="3:4">
      <c r="C479" s="18"/>
      <c r="D479" s="18"/>
    </row>
    <row r="480" spans="3:4">
      <c r="C480" s="18"/>
      <c r="D480" s="18"/>
    </row>
    <row r="481" spans="3:4">
      <c r="C481" s="18"/>
      <c r="D481" s="18"/>
    </row>
    <row r="482" spans="3:4">
      <c r="C482" s="18"/>
      <c r="D482" s="18"/>
    </row>
    <row r="483" spans="3:4">
      <c r="C483" s="18"/>
      <c r="D483" s="18"/>
    </row>
    <row r="484" spans="3:4">
      <c r="C484" s="18"/>
      <c r="D484" s="18"/>
    </row>
    <row r="485" spans="3:4">
      <c r="C485" s="18"/>
      <c r="D485" s="18"/>
    </row>
    <row r="486" spans="3:4">
      <c r="C486" s="18"/>
      <c r="D486" s="18"/>
    </row>
    <row r="487" spans="3:4">
      <c r="C487" s="18"/>
      <c r="D487" s="18"/>
    </row>
    <row r="488" spans="3:4">
      <c r="C488" s="18"/>
      <c r="D488" s="18"/>
    </row>
    <row r="489" spans="3:4">
      <c r="C489" s="18"/>
      <c r="D489" s="18"/>
    </row>
    <row r="490" spans="3:4">
      <c r="C490" s="18"/>
      <c r="D490" s="18"/>
    </row>
    <row r="491" spans="3:4">
      <c r="C491" s="18"/>
      <c r="D491" s="18"/>
    </row>
    <row r="492" spans="3:4">
      <c r="C492" s="18"/>
      <c r="D492" s="18"/>
    </row>
    <row r="493" spans="3:4">
      <c r="C493" s="18"/>
      <c r="D493" s="18"/>
    </row>
    <row r="494" spans="3:4">
      <c r="C494" s="18"/>
      <c r="D494" s="18"/>
    </row>
    <row r="495" spans="3:4">
      <c r="C495" s="18"/>
      <c r="D495" s="18"/>
    </row>
    <row r="496" spans="3:4">
      <c r="C496" s="18"/>
      <c r="D496" s="18"/>
    </row>
    <row r="497" spans="3:4">
      <c r="C497" s="18"/>
      <c r="D497" s="18"/>
    </row>
    <row r="498" spans="3:4">
      <c r="C498" s="18"/>
      <c r="D498" s="18"/>
    </row>
    <row r="499" spans="3:4">
      <c r="C499" s="18"/>
      <c r="D499" s="18"/>
    </row>
    <row r="500" spans="3:4">
      <c r="C500" s="18"/>
      <c r="D500" s="18"/>
    </row>
    <row r="501" spans="3:4">
      <c r="C501" s="18"/>
      <c r="D501" s="18"/>
    </row>
    <row r="502" spans="3:4">
      <c r="C502" s="18"/>
      <c r="D502" s="18"/>
    </row>
    <row r="503" spans="3:4">
      <c r="C503" s="18"/>
      <c r="D503" s="18"/>
    </row>
    <row r="504" spans="3:4">
      <c r="C504" s="18"/>
      <c r="D504" s="18"/>
    </row>
    <row r="505" spans="3:4">
      <c r="C505" s="18"/>
      <c r="D505" s="18"/>
    </row>
    <row r="506" spans="3:4">
      <c r="C506" s="18"/>
      <c r="D506" s="18"/>
    </row>
    <row r="507" spans="3:4">
      <c r="C507" s="18"/>
      <c r="D507" s="18"/>
    </row>
    <row r="508" spans="3:4">
      <c r="C508" s="18"/>
      <c r="D508" s="18"/>
    </row>
    <row r="509" spans="3:4">
      <c r="C509" s="18"/>
      <c r="D509" s="18"/>
    </row>
    <row r="510" spans="3:4">
      <c r="C510" s="18"/>
      <c r="D510" s="18"/>
    </row>
    <row r="511" spans="3:4">
      <c r="C511" s="18"/>
      <c r="D511" s="18"/>
    </row>
    <row r="512" spans="3:4">
      <c r="C512" s="18"/>
      <c r="D512" s="18"/>
    </row>
    <row r="513" spans="3:4">
      <c r="C513" s="18"/>
      <c r="D513" s="18"/>
    </row>
    <row r="514" spans="3:4">
      <c r="C514" s="18"/>
      <c r="D514" s="18"/>
    </row>
    <row r="515" spans="3:4">
      <c r="C515" s="18"/>
      <c r="D515" s="18"/>
    </row>
    <row r="516" spans="3:4">
      <c r="C516" s="18"/>
      <c r="D516" s="18"/>
    </row>
    <row r="517" spans="3:4">
      <c r="C517" s="18"/>
      <c r="D517" s="18"/>
    </row>
    <row r="518" spans="3:4">
      <c r="C518" s="18"/>
      <c r="D518" s="18"/>
    </row>
    <row r="519" spans="3:4">
      <c r="C519" s="18"/>
      <c r="D519" s="18"/>
    </row>
    <row r="520" spans="3:4">
      <c r="C520" s="18"/>
      <c r="D520" s="18"/>
    </row>
    <row r="521" spans="3:4">
      <c r="C521" s="18"/>
      <c r="D521" s="18"/>
    </row>
    <row r="522" spans="3:4">
      <c r="C522" s="18"/>
      <c r="D522" s="18"/>
    </row>
    <row r="523" spans="3:4">
      <c r="C523" s="18"/>
      <c r="D523" s="18"/>
    </row>
    <row r="524" spans="3:4">
      <c r="C524" s="18"/>
      <c r="D524" s="18"/>
    </row>
    <row r="525" spans="3:4">
      <c r="C525" s="18"/>
      <c r="D525" s="18"/>
    </row>
    <row r="526" spans="3:4">
      <c r="C526" s="18"/>
      <c r="D526" s="18"/>
    </row>
    <row r="527" spans="3:4">
      <c r="C527" s="18"/>
      <c r="D527" s="18"/>
    </row>
    <row r="528" spans="3:4">
      <c r="C528" s="18"/>
      <c r="D528" s="18"/>
    </row>
    <row r="529" spans="3:4">
      <c r="C529" s="18"/>
      <c r="D529" s="18"/>
    </row>
    <row r="530" spans="3:4">
      <c r="C530" s="18"/>
      <c r="D530" s="18"/>
    </row>
    <row r="531" spans="3:4">
      <c r="C531" s="18"/>
      <c r="D531" s="18"/>
    </row>
    <row r="532" spans="3:4">
      <c r="C532" s="18"/>
      <c r="D532" s="18"/>
    </row>
    <row r="533" spans="3:4">
      <c r="C533" s="18"/>
      <c r="D533" s="18"/>
    </row>
    <row r="534" spans="3:4">
      <c r="C534" s="18"/>
      <c r="D534" s="18"/>
    </row>
    <row r="535" spans="3:4">
      <c r="C535" s="18"/>
      <c r="D535" s="18"/>
    </row>
    <row r="536" spans="3:4">
      <c r="C536" s="18"/>
      <c r="D536" s="18"/>
    </row>
    <row r="537" spans="3:4">
      <c r="C537" s="18"/>
      <c r="D537" s="18"/>
    </row>
    <row r="538" spans="3:4">
      <c r="C538" s="18"/>
      <c r="D538" s="18"/>
    </row>
    <row r="539" spans="3:4">
      <c r="C539" s="18"/>
      <c r="D539" s="18"/>
    </row>
    <row r="540" spans="3:4">
      <c r="C540" s="18"/>
      <c r="D540" s="18"/>
    </row>
    <row r="541" spans="3:4">
      <c r="C541" s="18"/>
      <c r="D541" s="18"/>
    </row>
    <row r="542" spans="3:4">
      <c r="C542" s="18"/>
      <c r="D542" s="18"/>
    </row>
    <row r="543" spans="3:4">
      <c r="C543" s="18"/>
      <c r="D543" s="18"/>
    </row>
    <row r="544" spans="3:4">
      <c r="C544" s="18"/>
      <c r="D544" s="18"/>
    </row>
    <row r="545" spans="3:4">
      <c r="C545" s="18"/>
      <c r="D545" s="18"/>
    </row>
    <row r="546" spans="3:4">
      <c r="C546" s="18"/>
      <c r="D546" s="18"/>
    </row>
    <row r="547" spans="3:4">
      <c r="C547" s="18"/>
      <c r="D547" s="18"/>
    </row>
    <row r="548" spans="3:4">
      <c r="C548" s="18"/>
      <c r="D548" s="18"/>
    </row>
    <row r="549" spans="3:4">
      <c r="C549" s="18"/>
      <c r="D549" s="18"/>
    </row>
    <row r="550" spans="3:4">
      <c r="C550" s="18"/>
      <c r="D550" s="18"/>
    </row>
    <row r="551" spans="3:4">
      <c r="C551" s="18"/>
      <c r="D551" s="18"/>
    </row>
    <row r="552" spans="3:4">
      <c r="C552" s="18"/>
      <c r="D552" s="18"/>
    </row>
    <row r="553" spans="3:4">
      <c r="C553" s="18"/>
      <c r="D553" s="18"/>
    </row>
    <row r="554" spans="3:4">
      <c r="C554" s="18"/>
      <c r="D554" s="18"/>
    </row>
    <row r="555" spans="3:4">
      <c r="C555" s="18"/>
      <c r="D555" s="18"/>
    </row>
    <row r="556" spans="3:4">
      <c r="C556" s="18"/>
      <c r="D556" s="18"/>
    </row>
    <row r="557" spans="3:4">
      <c r="C557" s="18"/>
      <c r="D557" s="18"/>
    </row>
    <row r="558" spans="3:4">
      <c r="C558" s="18"/>
      <c r="D558" s="18"/>
    </row>
    <row r="559" spans="3:4">
      <c r="C559" s="18"/>
      <c r="D559" s="18"/>
    </row>
    <row r="560" spans="3:4">
      <c r="C560" s="18"/>
      <c r="D560" s="18"/>
    </row>
    <row r="561" spans="3:4">
      <c r="C561" s="18"/>
      <c r="D561" s="18"/>
    </row>
    <row r="562" spans="3:4">
      <c r="C562" s="18"/>
      <c r="D562" s="18"/>
    </row>
    <row r="563" spans="3:4">
      <c r="C563" s="18"/>
      <c r="D563" s="18"/>
    </row>
    <row r="564" spans="3:4">
      <c r="C564" s="18"/>
      <c r="D564" s="18"/>
    </row>
    <row r="565" spans="3:4">
      <c r="C565" s="18"/>
      <c r="D565" s="18"/>
    </row>
    <row r="566" spans="3:4">
      <c r="C566" s="18"/>
      <c r="D566" s="18"/>
    </row>
    <row r="567" spans="3:4">
      <c r="C567" s="18"/>
      <c r="D567" s="18"/>
    </row>
    <row r="568" spans="3:4">
      <c r="C568" s="18"/>
      <c r="D568" s="18"/>
    </row>
    <row r="569" spans="3:4">
      <c r="C569" s="18"/>
      <c r="D569" s="18"/>
    </row>
    <row r="570" spans="3:4">
      <c r="C570" s="18"/>
      <c r="D570" s="18"/>
    </row>
    <row r="571" spans="3:4">
      <c r="C571" s="18"/>
      <c r="D571" s="18"/>
    </row>
    <row r="572" spans="3:4">
      <c r="C572" s="18"/>
      <c r="D572" s="18"/>
    </row>
    <row r="573" spans="3:4">
      <c r="C573" s="18"/>
      <c r="D573" s="18"/>
    </row>
    <row r="574" spans="3:4">
      <c r="C574" s="18"/>
      <c r="D574" s="18"/>
    </row>
    <row r="575" spans="3:4">
      <c r="C575" s="18"/>
      <c r="D575" s="18"/>
    </row>
    <row r="576" spans="3:4">
      <c r="C576" s="18"/>
      <c r="D576" s="18"/>
    </row>
    <row r="577" spans="3:4">
      <c r="C577" s="18"/>
      <c r="D577" s="18"/>
    </row>
    <row r="578" spans="3:4">
      <c r="C578" s="18"/>
      <c r="D578" s="18"/>
    </row>
    <row r="579" spans="3:4">
      <c r="C579" s="18"/>
      <c r="D579" s="18"/>
    </row>
    <row r="580" spans="3:4">
      <c r="C580" s="18"/>
      <c r="D580" s="18"/>
    </row>
    <row r="581" spans="3:4">
      <c r="C581" s="18"/>
      <c r="D581" s="18"/>
    </row>
    <row r="582" spans="3:4">
      <c r="C582" s="18"/>
      <c r="D582" s="18"/>
    </row>
    <row r="583" spans="3:4">
      <c r="C583" s="18"/>
      <c r="D583" s="18"/>
    </row>
    <row r="584" spans="3:4">
      <c r="C584" s="18"/>
      <c r="D584" s="18"/>
    </row>
    <row r="585" spans="3:4">
      <c r="C585" s="18"/>
      <c r="D585" s="18"/>
    </row>
    <row r="586" spans="3:4">
      <c r="C586" s="18"/>
      <c r="D586" s="18"/>
    </row>
    <row r="587" spans="3:4">
      <c r="C587" s="18"/>
      <c r="D587" s="18"/>
    </row>
    <row r="588" spans="3:4">
      <c r="C588" s="18"/>
      <c r="D588" s="18"/>
    </row>
    <row r="589" spans="3:4">
      <c r="C589" s="18"/>
      <c r="D589" s="18"/>
    </row>
    <row r="590" spans="3:4">
      <c r="C590" s="18"/>
      <c r="D590" s="18"/>
    </row>
    <row r="591" spans="3:4">
      <c r="C591" s="18"/>
      <c r="D591" s="18"/>
    </row>
    <row r="592" spans="3:4">
      <c r="C592" s="18"/>
      <c r="D592" s="18"/>
    </row>
    <row r="593" spans="3:4">
      <c r="C593" s="18"/>
      <c r="D593" s="18"/>
    </row>
    <row r="594" spans="3:4">
      <c r="C594" s="18"/>
      <c r="D594" s="18"/>
    </row>
    <row r="595" spans="3:4">
      <c r="C595" s="18"/>
      <c r="D595" s="18"/>
    </row>
    <row r="596" spans="3:4">
      <c r="C596" s="18"/>
      <c r="D596" s="18"/>
    </row>
    <row r="597" spans="3:4">
      <c r="C597" s="18"/>
      <c r="D597" s="18"/>
    </row>
    <row r="598" spans="3:4">
      <c r="C598" s="18"/>
      <c r="D598" s="18"/>
    </row>
    <row r="599" spans="3:4">
      <c r="C599" s="18"/>
      <c r="D599" s="18"/>
    </row>
    <row r="600" spans="3:4">
      <c r="C600" s="18"/>
      <c r="D600" s="18"/>
    </row>
    <row r="601" spans="3:4">
      <c r="C601" s="18"/>
      <c r="D601" s="18"/>
    </row>
    <row r="602" spans="3:4">
      <c r="C602" s="18"/>
      <c r="D602" s="18"/>
    </row>
    <row r="603" spans="3:4">
      <c r="C603" s="18"/>
      <c r="D603" s="18"/>
    </row>
    <row r="604" spans="3:4">
      <c r="C604" s="18"/>
      <c r="D604" s="18"/>
    </row>
    <row r="605" spans="3:4">
      <c r="C605" s="18"/>
      <c r="D605" s="18"/>
    </row>
    <row r="606" spans="3:4">
      <c r="C606" s="18"/>
      <c r="D606" s="18"/>
    </row>
    <row r="607" spans="3:4">
      <c r="C607" s="18"/>
      <c r="D607" s="18"/>
    </row>
    <row r="608" spans="3:4">
      <c r="C608" s="18"/>
      <c r="D608" s="18"/>
    </row>
    <row r="609" spans="3:4">
      <c r="C609" s="18"/>
      <c r="D609" s="18"/>
    </row>
    <row r="610" spans="3:4">
      <c r="C610" s="18"/>
      <c r="D610" s="18"/>
    </row>
    <row r="611" spans="3:4">
      <c r="C611" s="18"/>
      <c r="D611" s="18"/>
    </row>
    <row r="612" spans="3:4">
      <c r="C612" s="18"/>
      <c r="D612" s="18"/>
    </row>
    <row r="613" spans="3:4">
      <c r="C613" s="18"/>
      <c r="D613" s="18"/>
    </row>
    <row r="614" spans="3:4">
      <c r="C614" s="18"/>
      <c r="D614" s="18"/>
    </row>
    <row r="615" spans="3:4">
      <c r="C615" s="18"/>
      <c r="D615" s="18"/>
    </row>
    <row r="616" spans="3:4">
      <c r="C616" s="18"/>
      <c r="D616" s="18"/>
    </row>
    <row r="617" spans="3:4">
      <c r="C617" s="18"/>
      <c r="D617" s="18"/>
    </row>
    <row r="618" spans="3:4">
      <c r="C618" s="18"/>
      <c r="D618" s="18"/>
    </row>
    <row r="619" spans="3:4">
      <c r="C619" s="18"/>
      <c r="D619" s="18"/>
    </row>
    <row r="620" spans="3:4">
      <c r="C620" s="18"/>
      <c r="D620" s="18"/>
    </row>
    <row r="621" spans="3:4">
      <c r="C621" s="18"/>
      <c r="D621" s="18"/>
    </row>
    <row r="622" spans="3:4">
      <c r="C622" s="18"/>
      <c r="D622" s="18"/>
    </row>
    <row r="623" spans="3:4">
      <c r="C623" s="18"/>
      <c r="D623" s="18"/>
    </row>
    <row r="624" spans="3:4">
      <c r="C624" s="18"/>
      <c r="D624" s="18"/>
    </row>
    <row r="625" spans="3:4">
      <c r="C625" s="18"/>
      <c r="D625" s="18"/>
    </row>
    <row r="626" spans="3:4">
      <c r="C626" s="18"/>
      <c r="D626" s="18"/>
    </row>
    <row r="627" spans="3:4">
      <c r="C627" s="18"/>
      <c r="D627" s="18"/>
    </row>
    <row r="628" spans="3:4">
      <c r="C628" s="18"/>
      <c r="D628" s="18"/>
    </row>
    <row r="629" spans="3:4">
      <c r="C629" s="18"/>
      <c r="D629" s="18"/>
    </row>
    <row r="630" spans="3:4">
      <c r="C630" s="18"/>
      <c r="D630" s="18"/>
    </row>
    <row r="631" spans="3:4">
      <c r="C631" s="18"/>
      <c r="D631" s="18"/>
    </row>
    <row r="632" spans="3:4">
      <c r="C632" s="18"/>
      <c r="D632" s="18"/>
    </row>
    <row r="633" spans="3:4">
      <c r="C633" s="18"/>
      <c r="D633" s="18"/>
    </row>
    <row r="634" spans="3:4">
      <c r="C634" s="18"/>
      <c r="D634" s="18"/>
    </row>
    <row r="635" spans="3:4">
      <c r="C635" s="18"/>
      <c r="D635" s="18"/>
    </row>
    <row r="636" spans="3:4">
      <c r="C636" s="18"/>
      <c r="D636" s="18"/>
    </row>
    <row r="637" spans="3:4">
      <c r="C637" s="18"/>
      <c r="D637" s="18"/>
    </row>
    <row r="638" spans="3:4">
      <c r="C638" s="18"/>
      <c r="D638" s="18"/>
    </row>
    <row r="639" spans="3:4">
      <c r="C639" s="18"/>
      <c r="D639" s="18"/>
    </row>
    <row r="640" spans="3:4">
      <c r="C640" s="18"/>
      <c r="D640" s="18"/>
    </row>
    <row r="641" spans="3:4">
      <c r="C641" s="18"/>
      <c r="D641" s="18"/>
    </row>
    <row r="642" spans="3:4">
      <c r="C642" s="18"/>
      <c r="D642" s="18"/>
    </row>
    <row r="643" spans="3:4">
      <c r="C643" s="18"/>
      <c r="D643" s="18"/>
    </row>
    <row r="644" spans="3:4">
      <c r="C644" s="18"/>
      <c r="D644" s="18"/>
    </row>
    <row r="645" spans="3:4">
      <c r="C645" s="18"/>
      <c r="D645" s="18"/>
    </row>
    <row r="646" spans="3:4">
      <c r="C646" s="18"/>
      <c r="D646" s="18"/>
    </row>
    <row r="647" spans="3:4">
      <c r="C647" s="18"/>
      <c r="D647" s="18"/>
    </row>
    <row r="648" spans="3:4">
      <c r="C648" s="18"/>
      <c r="D648" s="18"/>
    </row>
    <row r="649" spans="3:4">
      <c r="C649" s="18"/>
      <c r="D649" s="18"/>
    </row>
    <row r="650" spans="3:4">
      <c r="C650" s="18"/>
      <c r="D650" s="18"/>
    </row>
    <row r="651" spans="3:4">
      <c r="C651" s="18"/>
      <c r="D651" s="18"/>
    </row>
    <row r="652" spans="3:4">
      <c r="C652" s="18"/>
      <c r="D652" s="18"/>
    </row>
    <row r="653" spans="3:4">
      <c r="C653" s="18"/>
      <c r="D653" s="18"/>
    </row>
    <row r="654" spans="3:4">
      <c r="C654" s="18"/>
      <c r="D654" s="18"/>
    </row>
    <row r="655" spans="3:4">
      <c r="C655" s="18"/>
      <c r="D655" s="18"/>
    </row>
    <row r="656" spans="3:4">
      <c r="C656" s="18"/>
      <c r="D656" s="18"/>
    </row>
    <row r="657" spans="3:4">
      <c r="C657" s="18"/>
      <c r="D657" s="18"/>
    </row>
    <row r="658" spans="3:4">
      <c r="C658" s="18"/>
      <c r="D658" s="18"/>
    </row>
    <row r="659" spans="3:4">
      <c r="C659" s="18"/>
      <c r="D659" s="18"/>
    </row>
    <row r="660" spans="3:4">
      <c r="C660" s="18"/>
      <c r="D660" s="18"/>
    </row>
    <row r="661" spans="3:4">
      <c r="C661" s="18"/>
      <c r="D661" s="18"/>
    </row>
    <row r="662" spans="3:4">
      <c r="C662" s="18"/>
      <c r="D662" s="18"/>
    </row>
    <row r="663" spans="3:4">
      <c r="C663" s="18"/>
      <c r="D663" s="18"/>
    </row>
    <row r="664" spans="3:4">
      <c r="C664" s="18"/>
      <c r="D664" s="18"/>
    </row>
    <row r="665" spans="3:4">
      <c r="C665" s="18"/>
      <c r="D665" s="18"/>
    </row>
    <row r="666" spans="3:4">
      <c r="C666" s="18"/>
      <c r="D666" s="18"/>
    </row>
    <row r="667" spans="3:4">
      <c r="C667" s="18"/>
      <c r="D667" s="18"/>
    </row>
    <row r="668" spans="3:4">
      <c r="C668" s="18"/>
      <c r="D668" s="18"/>
    </row>
    <row r="669" spans="3:4">
      <c r="C669" s="18"/>
      <c r="D669" s="18"/>
    </row>
    <row r="670" spans="3:4">
      <c r="C670" s="18"/>
      <c r="D670" s="18"/>
    </row>
    <row r="671" spans="3:4">
      <c r="C671" s="18"/>
      <c r="D671" s="18"/>
    </row>
    <row r="672" spans="3:4">
      <c r="C672" s="18"/>
      <c r="D672" s="18"/>
    </row>
    <row r="673" spans="3:4">
      <c r="C673" s="18"/>
      <c r="D673" s="18"/>
    </row>
    <row r="674" spans="3:4">
      <c r="C674" s="18"/>
      <c r="D674" s="18"/>
    </row>
    <row r="675" spans="3:4">
      <c r="C675" s="18"/>
      <c r="D675" s="18"/>
    </row>
    <row r="676" spans="3:4">
      <c r="C676" s="18"/>
      <c r="D676" s="18"/>
    </row>
    <row r="677" spans="3:4">
      <c r="C677" s="18"/>
      <c r="D677" s="18"/>
    </row>
    <row r="678" spans="3:4">
      <c r="C678" s="18"/>
      <c r="D678" s="18"/>
    </row>
    <row r="679" spans="3:4">
      <c r="C679" s="18"/>
      <c r="D679" s="18"/>
    </row>
    <row r="680" spans="3:4">
      <c r="C680" s="18"/>
      <c r="D680" s="18"/>
    </row>
    <row r="681" spans="3:4">
      <c r="C681" s="18"/>
      <c r="D681" s="18"/>
    </row>
    <row r="682" spans="3:4">
      <c r="C682" s="18"/>
      <c r="D682" s="18"/>
    </row>
    <row r="683" spans="3:4">
      <c r="C683" s="18"/>
      <c r="D683" s="18"/>
    </row>
    <row r="684" spans="3:4">
      <c r="C684" s="18"/>
      <c r="D684" s="18"/>
    </row>
    <row r="685" spans="3:4">
      <c r="C685" s="18"/>
      <c r="D685" s="18"/>
    </row>
    <row r="686" spans="3:4">
      <c r="C686" s="18"/>
      <c r="D686" s="18"/>
    </row>
    <row r="687" spans="3:4">
      <c r="C687" s="18"/>
      <c r="D687" s="18"/>
    </row>
    <row r="688" spans="3:4">
      <c r="C688" s="18"/>
      <c r="D688" s="18"/>
    </row>
    <row r="689" spans="3:4">
      <c r="C689" s="18"/>
      <c r="D689" s="18"/>
    </row>
    <row r="690" spans="3:4">
      <c r="C690" s="18"/>
      <c r="D690" s="18"/>
    </row>
    <row r="691" spans="3:4">
      <c r="C691" s="18"/>
      <c r="D691" s="18"/>
    </row>
    <row r="692" spans="3:4">
      <c r="C692" s="18"/>
      <c r="D692" s="18"/>
    </row>
    <row r="693" spans="3:4">
      <c r="C693" s="18"/>
      <c r="D693" s="18"/>
    </row>
    <row r="694" spans="3:4">
      <c r="C694" s="18"/>
      <c r="D694" s="18"/>
    </row>
    <row r="695" spans="3:4">
      <c r="C695" s="18"/>
      <c r="D695" s="18"/>
    </row>
    <row r="696" spans="3:4">
      <c r="C696" s="18"/>
      <c r="D696" s="18"/>
    </row>
    <row r="697" spans="3:4">
      <c r="C697" s="18"/>
      <c r="D697" s="18"/>
    </row>
    <row r="698" spans="3:4">
      <c r="C698" s="18"/>
      <c r="D698" s="18"/>
    </row>
    <row r="699" spans="3:4">
      <c r="C699" s="18"/>
      <c r="D699" s="18"/>
    </row>
    <row r="700" spans="3:4">
      <c r="C700" s="18"/>
      <c r="D700" s="18"/>
    </row>
    <row r="701" spans="3:4">
      <c r="C701" s="18"/>
      <c r="D701" s="18"/>
    </row>
    <row r="702" spans="3:4">
      <c r="C702" s="18"/>
      <c r="D702" s="18"/>
    </row>
    <row r="703" spans="3:4">
      <c r="C703" s="18"/>
      <c r="D703" s="18"/>
    </row>
    <row r="704" spans="3:4">
      <c r="C704" s="18"/>
      <c r="D704" s="18"/>
    </row>
    <row r="705" spans="3:4">
      <c r="C705" s="18"/>
      <c r="D705" s="18"/>
    </row>
    <row r="706" spans="3:4">
      <c r="C706" s="18"/>
      <c r="D706" s="18"/>
    </row>
    <row r="707" spans="3:4">
      <c r="C707" s="18"/>
      <c r="D707" s="18"/>
    </row>
    <row r="708" spans="3:4">
      <c r="C708" s="18"/>
      <c r="D708" s="18"/>
    </row>
    <row r="709" spans="3:4">
      <c r="C709" s="18"/>
      <c r="D709" s="18"/>
    </row>
    <row r="710" spans="3:4">
      <c r="C710" s="18"/>
      <c r="D710" s="18"/>
    </row>
    <row r="711" spans="3:4">
      <c r="C711" s="18"/>
      <c r="D711" s="18"/>
    </row>
    <row r="712" spans="3:4">
      <c r="C712" s="18"/>
      <c r="D712" s="18"/>
    </row>
    <row r="713" spans="3:4">
      <c r="C713" s="18"/>
      <c r="D713" s="18"/>
    </row>
    <row r="714" spans="3:4">
      <c r="C714" s="18"/>
      <c r="D714" s="18"/>
    </row>
    <row r="715" spans="3:4">
      <c r="C715" s="18"/>
      <c r="D715" s="18"/>
    </row>
    <row r="716" spans="3:4">
      <c r="C716" s="18"/>
      <c r="D716" s="18"/>
    </row>
    <row r="717" spans="3:4">
      <c r="C717" s="18"/>
      <c r="D717" s="18"/>
    </row>
    <row r="718" spans="3:4">
      <c r="C718" s="18"/>
      <c r="D718" s="18"/>
    </row>
    <row r="719" spans="3:4">
      <c r="C719" s="18"/>
      <c r="D719" s="18"/>
    </row>
    <row r="720" spans="3:4">
      <c r="C720" s="18"/>
      <c r="D720" s="18"/>
    </row>
    <row r="721" spans="3:4">
      <c r="C721" s="18"/>
      <c r="D721" s="18"/>
    </row>
    <row r="722" spans="3:4">
      <c r="C722" s="18"/>
      <c r="D722" s="18"/>
    </row>
    <row r="723" spans="3:4">
      <c r="C723" s="18"/>
      <c r="D723" s="18"/>
    </row>
    <row r="724" spans="3:4">
      <c r="C724" s="18"/>
      <c r="D724" s="18"/>
    </row>
    <row r="725" spans="3:4">
      <c r="C725" s="18"/>
      <c r="D725" s="18"/>
    </row>
    <row r="726" spans="3:4">
      <c r="C726" s="18"/>
      <c r="D726" s="18"/>
    </row>
    <row r="727" spans="3:4">
      <c r="C727" s="18"/>
      <c r="D727" s="18"/>
    </row>
    <row r="728" spans="3:4">
      <c r="C728" s="18"/>
      <c r="D728" s="18"/>
    </row>
    <row r="729" spans="3:4">
      <c r="C729" s="18"/>
      <c r="D729" s="18"/>
    </row>
    <row r="730" spans="3:4">
      <c r="C730" s="18"/>
      <c r="D730" s="18"/>
    </row>
    <row r="731" spans="3:4">
      <c r="C731" s="18"/>
      <c r="D731" s="18"/>
    </row>
    <row r="732" spans="3:4">
      <c r="C732" s="18"/>
      <c r="D732" s="18"/>
    </row>
    <row r="733" spans="3:4">
      <c r="C733" s="18"/>
      <c r="D733" s="18"/>
    </row>
    <row r="734" spans="3:4">
      <c r="C734" s="18"/>
      <c r="D734" s="18"/>
    </row>
    <row r="735" spans="3:4">
      <c r="C735" s="18"/>
      <c r="D735" s="18"/>
    </row>
    <row r="736" spans="3:4">
      <c r="C736" s="18"/>
      <c r="D736" s="18"/>
    </row>
  </sheetData>
  <protectedRanges>
    <protectedRange sqref="A80:D84" name="Range1"/>
  </protectedRanges>
  <sortState xmlns:xlrd2="http://schemas.microsoft.com/office/spreadsheetml/2017/richdata2" ref="A21:AA97">
    <sortCondition ref="C21:C97"/>
  </sortState>
  <phoneticPr fontId="8" type="noConversion"/>
  <hyperlinks>
    <hyperlink ref="H1731" r:id="rId1" display="http://vsolj.cetus-net.org/bulletin.html" xr:uid="{00000000-0004-0000-0000-000000000000}"/>
    <hyperlink ref="H64598" r:id="rId2" display="http://vsolj.cetus-net.org/bulletin.html" xr:uid="{00000000-0004-0000-0000-000001000000}"/>
    <hyperlink ref="H64591" r:id="rId3" display="https://www.aavso.org/ejaavso" xr:uid="{00000000-0004-0000-0000-000002000000}"/>
    <hyperlink ref="I64598" r:id="rId4" display="http://vsolj.cetus-net.org/bulletin.html" xr:uid="{00000000-0004-0000-0000-000003000000}"/>
    <hyperlink ref="AQ58249" r:id="rId5" display="http://cdsbib.u-strasbg.fr/cgi-bin/cdsbib?1990RMxAA..21..381G" xr:uid="{00000000-0004-0000-0000-000004000000}"/>
    <hyperlink ref="H64595" r:id="rId6" display="https://www.aavso.org/ejaavso" xr:uid="{00000000-0004-0000-0000-000005000000}"/>
    <hyperlink ref="AP5613" r:id="rId7" display="http://cdsbib.u-strasbg.fr/cgi-bin/cdsbib?1990RMxAA..21..381G" xr:uid="{00000000-0004-0000-0000-000006000000}"/>
    <hyperlink ref="AP5616" r:id="rId8" display="http://cdsbib.u-strasbg.fr/cgi-bin/cdsbib?1990RMxAA..21..381G" xr:uid="{00000000-0004-0000-0000-000007000000}"/>
    <hyperlink ref="AP5614" r:id="rId9" display="http://cdsbib.u-strasbg.fr/cgi-bin/cdsbib?1990RMxAA..21..381G" xr:uid="{00000000-0004-0000-0000-000008000000}"/>
    <hyperlink ref="AP5598" r:id="rId10" display="http://cdsbib.u-strasbg.fr/cgi-bin/cdsbib?1990RMxAA..21..381G" xr:uid="{00000000-0004-0000-0000-000009000000}"/>
    <hyperlink ref="AQ5827" r:id="rId11" display="http://cdsbib.u-strasbg.fr/cgi-bin/cdsbib?1990RMxAA..21..381G" xr:uid="{00000000-0004-0000-0000-00000A000000}"/>
    <hyperlink ref="AQ5831" r:id="rId12" display="http://cdsbib.u-strasbg.fr/cgi-bin/cdsbib?1990RMxAA..21..381G" xr:uid="{00000000-0004-0000-0000-00000B000000}"/>
    <hyperlink ref="AQ65511" r:id="rId13" display="http://cdsbib.u-strasbg.fr/cgi-bin/cdsbib?1990RMxAA..21..381G" xr:uid="{00000000-0004-0000-0000-00000C000000}"/>
    <hyperlink ref="I2719" r:id="rId14" display="http://vsolj.cetus-net.org/bulletin.html" xr:uid="{00000000-0004-0000-0000-00000D000000}"/>
    <hyperlink ref="H2719" r:id="rId15" display="http://vsolj.cetus-net.org/bulletin.html" xr:uid="{00000000-0004-0000-0000-00000E000000}"/>
    <hyperlink ref="AQ636" r:id="rId16" display="http://cdsbib.u-strasbg.fr/cgi-bin/cdsbib?1990RMxAA..21..381G" xr:uid="{00000000-0004-0000-0000-00000F000000}"/>
    <hyperlink ref="AQ635" r:id="rId17" display="http://cdsbib.u-strasbg.fr/cgi-bin/cdsbib?1990RMxAA..21..381G" xr:uid="{00000000-0004-0000-0000-000010000000}"/>
    <hyperlink ref="AP3889" r:id="rId18" display="http://cdsbib.u-strasbg.fr/cgi-bin/cdsbib?1990RMxAA..21..381G" xr:uid="{00000000-0004-0000-0000-000011000000}"/>
    <hyperlink ref="AP3907" r:id="rId19" display="http://cdsbib.u-strasbg.fr/cgi-bin/cdsbib?1990RMxAA..21..381G" xr:uid="{00000000-0004-0000-0000-000012000000}"/>
    <hyperlink ref="AP3908" r:id="rId20" display="http://cdsbib.u-strasbg.fr/cgi-bin/cdsbib?1990RMxAA..21..381G" xr:uid="{00000000-0004-0000-0000-000013000000}"/>
    <hyperlink ref="AP390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7498F-1FFB-4895-835B-911C60BBD624}">
  <dimension ref="A1:AE270"/>
  <sheetViews>
    <sheetView tabSelected="1" workbookViewId="0">
      <pane xSplit="12" ySplit="22" topLeftCell="M62" activePane="bottomRight" state="frozen"/>
      <selection pane="topRight" activeCell="M1" sqref="M1"/>
      <selection pane="bottomLeft" activeCell="A23" sqref="A23"/>
      <selection pane="bottomRight" activeCell="F9" sqref="F9"/>
    </sheetView>
  </sheetViews>
  <sheetFormatPr defaultRowHeight="12.75"/>
  <cols>
    <col min="1" max="1" width="17.28515625" customWidth="1"/>
    <col min="2" max="2" width="7" customWidth="1"/>
    <col min="3" max="3" width="13.5703125" customWidth="1"/>
    <col min="4" max="4" width="10.140625" customWidth="1"/>
    <col min="5" max="5" width="11.5703125" customWidth="1"/>
    <col min="6" max="6" width="15.140625" customWidth="1"/>
    <col min="17" max="17" width="11.85546875" customWidth="1"/>
  </cols>
  <sheetData>
    <row r="1" spans="1:6" ht="20.25">
      <c r="A1" s="1" t="s">
        <v>42</v>
      </c>
    </row>
    <row r="2" spans="1:6" ht="12.95" customHeight="1">
      <c r="A2" t="s">
        <v>29</v>
      </c>
      <c r="B2" t="s">
        <v>39</v>
      </c>
    </row>
    <row r="3" spans="1:6" ht="12.95" customHeight="1" thickBot="1"/>
    <row r="4" spans="1:6" ht="12.95" customHeight="1" thickTop="1" thickBot="1">
      <c r="A4" s="8" t="s">
        <v>2</v>
      </c>
      <c r="C4" s="3">
        <v>26625.546999999999</v>
      </c>
      <c r="D4" s="4">
        <v>1.2937719999999999</v>
      </c>
    </row>
    <row r="5" spans="1:6" ht="12.95" customHeight="1" thickTop="1">
      <c r="A5" s="28" t="s">
        <v>49</v>
      </c>
      <c r="B5" s="29"/>
      <c r="C5" s="30">
        <v>-9.5</v>
      </c>
      <c r="D5" s="29" t="s">
        <v>50</v>
      </c>
    </row>
    <row r="6" spans="1:6" ht="12.95" customHeight="1">
      <c r="A6" s="8" t="s">
        <v>3</v>
      </c>
    </row>
    <row r="7" spans="1:6" ht="12.95" customHeight="1">
      <c r="A7" t="s">
        <v>4</v>
      </c>
      <c r="C7">
        <v>26625.546999999999</v>
      </c>
      <c r="D7" s="73" t="s">
        <v>268</v>
      </c>
    </row>
    <row r="8" spans="1:6" ht="12.95" customHeight="1">
      <c r="A8" t="s">
        <v>5</v>
      </c>
      <c r="C8">
        <v>1.2937719999999999</v>
      </c>
      <c r="D8" s="73" t="s">
        <v>268</v>
      </c>
    </row>
    <row r="9" spans="1:6" ht="12.95" customHeight="1">
      <c r="A9" s="31" t="s">
        <v>51</v>
      </c>
      <c r="B9" s="32">
        <v>74</v>
      </c>
      <c r="C9" s="33" t="str">
        <f>"F"&amp;B9</f>
        <v>F74</v>
      </c>
      <c r="D9" s="12" t="str">
        <f>"G"&amp;B9</f>
        <v>G74</v>
      </c>
    </row>
    <row r="10" spans="1:6" ht="12.95" customHeight="1" thickBot="1">
      <c r="C10" s="7" t="s">
        <v>24</v>
      </c>
      <c r="D10" s="7" t="s">
        <v>25</v>
      </c>
    </row>
    <row r="11" spans="1:6" ht="12.95" customHeight="1">
      <c r="A11" t="s">
        <v>18</v>
      </c>
      <c r="C11" s="34">
        <f ca="1">INTERCEPT(INDIRECT($D$9):G988,INDIRECT($C$9):F988)</f>
        <v>0.34666467091578501</v>
      </c>
      <c r="D11" s="6"/>
    </row>
    <row r="12" spans="1:6" ht="12.95" customHeight="1">
      <c r="A12" t="s">
        <v>19</v>
      </c>
      <c r="C12" s="34">
        <f ca="1">SLOPE(INDIRECT($D$9):G988,INDIRECT($C$9):F988)</f>
        <v>-1.937561063624199E-5</v>
      </c>
      <c r="D12" s="6"/>
      <c r="E12" s="86" t="s">
        <v>264</v>
      </c>
      <c r="F12" s="89" t="s">
        <v>267</v>
      </c>
    </row>
    <row r="13" spans="1:6" ht="12.95" customHeight="1">
      <c r="A13" t="s">
        <v>23</v>
      </c>
      <c r="C13" s="6" t="s">
        <v>16</v>
      </c>
      <c r="E13" s="84" t="s">
        <v>52</v>
      </c>
      <c r="F13" s="87">
        <v>1</v>
      </c>
    </row>
    <row r="14" spans="1:6" ht="12.95" customHeight="1">
      <c r="A14" t="s">
        <v>28</v>
      </c>
      <c r="E14" s="84" t="s">
        <v>53</v>
      </c>
      <c r="F14" s="88">
        <f ca="1">NOW()+15018.5+$C$5/24</f>
        <v>60576.701504398145</v>
      </c>
    </row>
    <row r="15" spans="1:6" ht="12.95" customHeight="1">
      <c r="A15" s="5" t="s">
        <v>20</v>
      </c>
      <c r="C15" s="35">
        <f ca="1">(C7+C11)+(C8+C12)*INT(MAX(F21:F3529))</f>
        <v>59920.617453331186</v>
      </c>
      <c r="E15" s="84" t="s">
        <v>54</v>
      </c>
      <c r="F15" s="88">
        <f ca="1">ROUND(2*($F$14-$C$7)/$C$8,0)/2+$F$13</f>
        <v>26243</v>
      </c>
    </row>
    <row r="16" spans="1:6" ht="12.95" customHeight="1">
      <c r="A16" s="8" t="s">
        <v>6</v>
      </c>
      <c r="C16" s="36">
        <f ca="1">+C8+C12</f>
        <v>1.2937526243893638</v>
      </c>
      <c r="E16" s="84" t="s">
        <v>55</v>
      </c>
      <c r="F16" s="88">
        <f ca="1">ROUND(2*($F$14-$C$15)/$C$16,0)/2+$F$13</f>
        <v>508</v>
      </c>
    </row>
    <row r="17" spans="1:21" ht="12.95" customHeight="1" thickBot="1">
      <c r="A17" s="17" t="s">
        <v>41</v>
      </c>
      <c r="C17">
        <f>COUNT(C21:C2187)</f>
        <v>72</v>
      </c>
      <c r="E17" s="84" t="s">
        <v>265</v>
      </c>
      <c r="F17" s="90">
        <f ca="1">+$C$15+$C$16*$F$16-15018.5-$C$5/24</f>
        <v>45559.739619854321</v>
      </c>
    </row>
    <row r="18" spans="1:21" ht="12.95" customHeight="1" thickTop="1" thickBot="1">
      <c r="A18" s="8" t="s">
        <v>7</v>
      </c>
      <c r="C18" s="3">
        <f ca="1">+C15</f>
        <v>59920.617453331186</v>
      </c>
      <c r="D18" s="83">
        <f ca="1">+C16</f>
        <v>1.2937526243893638</v>
      </c>
      <c r="E18" s="85" t="s">
        <v>266</v>
      </c>
      <c r="F18" s="91">
        <f ca="1">+($C$15+$C$16*$F$16)-($C$16/2)-15018.5-$C$5/24</f>
        <v>45559.092743542125</v>
      </c>
    </row>
    <row r="19" spans="1:21" ht="12.95" customHeight="1" thickTop="1">
      <c r="E19" s="37"/>
      <c r="F19" s="38"/>
    </row>
    <row r="20" spans="1:21" ht="12.95" customHeight="1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63</v>
      </c>
      <c r="I20" s="10" t="s">
        <v>65</v>
      </c>
      <c r="J20" s="10" t="s">
        <v>60</v>
      </c>
      <c r="K20" s="10" t="s">
        <v>58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17</v>
      </c>
      <c r="U20" s="55" t="s">
        <v>249</v>
      </c>
    </row>
    <row r="21" spans="1:21" ht="12.95" customHeight="1">
      <c r="A21" t="s">
        <v>14</v>
      </c>
      <c r="B21" s="6"/>
      <c r="C21" s="18">
        <v>26625.546999999999</v>
      </c>
      <c r="D21" s="18" t="s">
        <v>16</v>
      </c>
      <c r="E21">
        <f>+(C21-C$7)/C$8</f>
        <v>0</v>
      </c>
      <c r="F21">
        <f>ROUND(2*E21,0)/2</f>
        <v>0</v>
      </c>
      <c r="H21" s="12">
        <v>0</v>
      </c>
      <c r="Q21" s="2">
        <f>+C21-15018.5</f>
        <v>11607.046999999999</v>
      </c>
    </row>
    <row r="22" spans="1:21" ht="12.95" customHeight="1">
      <c r="A22" s="52" t="s">
        <v>75</v>
      </c>
      <c r="B22" s="54" t="s">
        <v>44</v>
      </c>
      <c r="C22" s="53">
        <v>26713.523000000001</v>
      </c>
      <c r="D22" s="53" t="s">
        <v>65</v>
      </c>
      <c r="E22">
        <f>+(C22-C$7)/C$8</f>
        <v>67.99961662487857</v>
      </c>
      <c r="F22" s="15">
        <f>ROUND(2*E22,0)/2</f>
        <v>68</v>
      </c>
      <c r="G22">
        <f>+C22-(C$7+F22*C$8)</f>
        <v>-4.9599999692873098E-4</v>
      </c>
      <c r="I22">
        <f>+G22</f>
        <v>-4.9599999692873098E-4</v>
      </c>
      <c r="Q22" s="2">
        <f>+C22-15018.5</f>
        <v>11695.023000000001</v>
      </c>
    </row>
    <row r="23" spans="1:21" ht="12.95" customHeight="1">
      <c r="A23" s="52" t="s">
        <v>75</v>
      </c>
      <c r="B23" s="54" t="s">
        <v>248</v>
      </c>
      <c r="C23" s="53">
        <v>27022.148000000001</v>
      </c>
      <c r="D23" s="53" t="s">
        <v>65</v>
      </c>
      <c r="E23">
        <f>+(C23-C$7)/C$8</f>
        <v>306.54628481680112</v>
      </c>
      <c r="F23" s="15">
        <f>ROUND(2*E23,0)/2</f>
        <v>306.5</v>
      </c>
      <c r="G23">
        <f>+C23-(C$7+F23*C$8)</f>
        <v>5.988200000138022E-2</v>
      </c>
      <c r="I23">
        <f>+G23</f>
        <v>5.988200000138022E-2</v>
      </c>
      <c r="Q23" s="2">
        <f>+C23-15018.5</f>
        <v>12003.648000000001</v>
      </c>
    </row>
    <row r="24" spans="1:21" ht="12.95" customHeight="1">
      <c r="A24" s="52" t="s">
        <v>75</v>
      </c>
      <c r="B24" s="54" t="s">
        <v>44</v>
      </c>
      <c r="C24" s="53">
        <v>27866.274000000001</v>
      </c>
      <c r="D24" s="53" t="s">
        <v>65</v>
      </c>
      <c r="E24">
        <f>+(C24-C$7)/C$8</f>
        <v>958.9997310190688</v>
      </c>
      <c r="F24" s="15">
        <f>ROUND(2*E24,0)/2</f>
        <v>959</v>
      </c>
      <c r="G24">
        <f>+C24-(C$7+F24*C$8)</f>
        <v>-3.4799999775714241E-4</v>
      </c>
      <c r="I24">
        <f>+G24</f>
        <v>-3.4799999775714241E-4</v>
      </c>
      <c r="Q24" s="2">
        <f>+C24-15018.5</f>
        <v>12847.774000000001</v>
      </c>
    </row>
    <row r="25" spans="1:21" ht="12.95" customHeight="1">
      <c r="A25" s="13" t="s">
        <v>40</v>
      </c>
      <c r="B25" s="14"/>
      <c r="C25" s="19">
        <v>38297.71</v>
      </c>
      <c r="D25" s="18"/>
      <c r="E25">
        <f>+(C25-C$7)/C$8</f>
        <v>9021.808324805299</v>
      </c>
      <c r="F25" s="15">
        <f>ROUND(2*E25,0)/2</f>
        <v>9022</v>
      </c>
      <c r="G25">
        <f>+C25-(C$7+F25*C$8)</f>
        <v>-0.24798400000145193</v>
      </c>
      <c r="I25">
        <f>+G25</f>
        <v>-0.24798400000145193</v>
      </c>
      <c r="Q25" s="2">
        <f>+C25-15018.5</f>
        <v>23279.21</v>
      </c>
    </row>
    <row r="26" spans="1:21" ht="12.95" customHeight="1">
      <c r="A26" s="52" t="s">
        <v>91</v>
      </c>
      <c r="B26" s="54" t="s">
        <v>44</v>
      </c>
      <c r="C26" s="53">
        <v>43190.593999999997</v>
      </c>
      <c r="D26" s="53" t="s">
        <v>65</v>
      </c>
      <c r="E26">
        <f>+(C26-C$7)/C$8</f>
        <v>12803.683338331637</v>
      </c>
      <c r="F26" s="15">
        <f>ROUND(2*E26,0)/2</f>
        <v>12803.5</v>
      </c>
      <c r="G26">
        <f>+C26-(C$7+F26*C$8)</f>
        <v>0.23719800000253599</v>
      </c>
      <c r="I26">
        <f>+G26</f>
        <v>0.23719800000253599</v>
      </c>
      <c r="Q26" s="2">
        <f>+C26-15018.5</f>
        <v>28172.093999999997</v>
      </c>
    </row>
    <row r="27" spans="1:21" ht="12.95" customHeight="1">
      <c r="A27" s="52" t="s">
        <v>91</v>
      </c>
      <c r="B27" s="54" t="s">
        <v>44</v>
      </c>
      <c r="C27" s="53">
        <v>44622.737000000001</v>
      </c>
      <c r="D27" s="53" t="s">
        <v>65</v>
      </c>
      <c r="E27">
        <f>+(C27-C$7)/C$8</f>
        <v>13910.634949589266</v>
      </c>
      <c r="F27" s="15">
        <f>ROUND(2*E27,0)/2</f>
        <v>13910.5</v>
      </c>
      <c r="G27">
        <f>+C27-(C$7+F27*C$8)</f>
        <v>0.17459400000370806</v>
      </c>
      <c r="I27">
        <f>+G27</f>
        <v>0.17459400000370806</v>
      </c>
      <c r="Q27" s="2">
        <f>+C27-15018.5</f>
        <v>29604.237000000001</v>
      </c>
    </row>
    <row r="28" spans="1:21" ht="12.95" customHeight="1">
      <c r="A28" s="52" t="s">
        <v>91</v>
      </c>
      <c r="B28" s="54" t="s">
        <v>44</v>
      </c>
      <c r="C28" s="53">
        <v>44635.673000000003</v>
      </c>
      <c r="D28" s="53" t="s">
        <v>65</v>
      </c>
      <c r="E28">
        <f>+(C28-C$7)/C$8</f>
        <v>13920.633620143275</v>
      </c>
      <c r="F28" s="15">
        <f>ROUND(2*E28,0)/2</f>
        <v>13920.5</v>
      </c>
      <c r="G28">
        <f>+C28-(C$7+F28*C$8)</f>
        <v>0.17287400000350317</v>
      </c>
      <c r="I28">
        <f>+G28</f>
        <v>0.17287400000350317</v>
      </c>
      <c r="Q28" s="2">
        <f>+C28-15018.5</f>
        <v>29617.173000000003</v>
      </c>
    </row>
    <row r="29" spans="1:21" ht="12.95" customHeight="1">
      <c r="A29" s="52" t="s">
        <v>91</v>
      </c>
      <c r="B29" s="54" t="s">
        <v>44</v>
      </c>
      <c r="C29" s="53">
        <v>44957.805999999997</v>
      </c>
      <c r="D29" s="53" t="s">
        <v>65</v>
      </c>
      <c r="E29">
        <f>+(C29-C$7)/C$8</f>
        <v>14169.621076974923</v>
      </c>
      <c r="F29" s="15">
        <f>ROUND(2*E29,0)/2</f>
        <v>14169.5</v>
      </c>
      <c r="G29">
        <f>+C29-(C$7+F29*C$8)</f>
        <v>0.15664600000309292</v>
      </c>
      <c r="I29">
        <f>+G29</f>
        <v>0.15664600000309292</v>
      </c>
      <c r="Q29" s="2">
        <f>+C29-15018.5</f>
        <v>29939.305999999997</v>
      </c>
    </row>
    <row r="30" spans="1:21" ht="12.95" customHeight="1">
      <c r="A30" s="52" t="s">
        <v>91</v>
      </c>
      <c r="B30" s="54" t="s">
        <v>44</v>
      </c>
      <c r="C30" s="53">
        <v>46445.624000000003</v>
      </c>
      <c r="D30" s="53" t="s">
        <v>65</v>
      </c>
      <c r="E30">
        <f>+(C30-C$7)/C$8</f>
        <v>15319.605772887346</v>
      </c>
      <c r="F30" s="15">
        <f>ROUND(2*E30,0)/2</f>
        <v>15319.5</v>
      </c>
      <c r="G30">
        <f>+C30-(C$7+F30*C$8)</f>
        <v>0.13684600000124192</v>
      </c>
      <c r="I30">
        <f>+G30</f>
        <v>0.13684600000124192</v>
      </c>
      <c r="Q30" s="2">
        <f>+C30-15018.5</f>
        <v>31427.124000000003</v>
      </c>
    </row>
    <row r="31" spans="1:21" ht="12.95" customHeight="1">
      <c r="A31" s="52" t="s">
        <v>91</v>
      </c>
      <c r="B31" s="54" t="s">
        <v>44</v>
      </c>
      <c r="C31" s="53">
        <v>46489.597000000002</v>
      </c>
      <c r="D31" s="53" t="s">
        <v>65</v>
      </c>
      <c r="E31">
        <f>+(C31-C$7)/C$8</f>
        <v>15353.593987194037</v>
      </c>
      <c r="F31" s="15">
        <f>ROUND(2*E31,0)/2</f>
        <v>15353.5</v>
      </c>
      <c r="G31">
        <f>+C31-(C$7+F31*C$8)</f>
        <v>0.12159800000517862</v>
      </c>
      <c r="I31">
        <f>+G31</f>
        <v>0.12159800000517862</v>
      </c>
      <c r="Q31" s="2">
        <f>+C31-15018.5</f>
        <v>31471.097000000002</v>
      </c>
    </row>
    <row r="32" spans="1:21" ht="12.95" customHeight="1">
      <c r="A32" s="52" t="s">
        <v>91</v>
      </c>
      <c r="B32" s="54" t="s">
        <v>44</v>
      </c>
      <c r="C32" s="53">
        <v>47185.646999999997</v>
      </c>
      <c r="D32" s="53" t="s">
        <v>65</v>
      </c>
      <c r="E32">
        <f>+(C32-C$7)/C$8</f>
        <v>15891.594500422021</v>
      </c>
      <c r="F32" s="15">
        <f>ROUND(2*E32,0)/2</f>
        <v>15891.5</v>
      </c>
      <c r="G32">
        <f>+C32-(C$7+F32*C$8)</f>
        <v>0.12226200000441168</v>
      </c>
      <c r="I32">
        <f>+G32</f>
        <v>0.12226200000441168</v>
      </c>
      <c r="Q32" s="2">
        <f>+C32-15018.5</f>
        <v>32167.146999999997</v>
      </c>
    </row>
    <row r="33" spans="1:30" ht="12.95" customHeight="1">
      <c r="A33" s="52" t="s">
        <v>91</v>
      </c>
      <c r="B33" s="54" t="s">
        <v>44</v>
      </c>
      <c r="C33" s="53">
        <v>48251.695</v>
      </c>
      <c r="D33" s="53" t="s">
        <v>65</v>
      </c>
      <c r="E33">
        <f>+(C33-C$7)/C$8</f>
        <v>16715.578942812183</v>
      </c>
      <c r="F33" s="15">
        <f>ROUND(2*E33,0)/2</f>
        <v>16715.5</v>
      </c>
      <c r="G33">
        <f>+C33-(C$7+F33*C$8)</f>
        <v>0.10213400000066031</v>
      </c>
      <c r="I33">
        <f>+G33</f>
        <v>0.10213400000066031</v>
      </c>
      <c r="Q33" s="2">
        <f>+C33-15018.5</f>
        <v>33233.195</v>
      </c>
    </row>
    <row r="34" spans="1:30" ht="12.95" customHeight="1">
      <c r="A34" s="52" t="s">
        <v>91</v>
      </c>
      <c r="B34" s="54" t="s">
        <v>44</v>
      </c>
      <c r="C34" s="53">
        <v>49061.588000000003</v>
      </c>
      <c r="D34" s="53" t="s">
        <v>65</v>
      </c>
      <c r="E34">
        <f>+(C34-C$7)/C$8</f>
        <v>17341.572549104483</v>
      </c>
      <c r="F34" s="15">
        <f>ROUND(2*E34,0)/2</f>
        <v>17341.5</v>
      </c>
      <c r="G34">
        <f>+C34-(C$7+F34*C$8)</f>
        <v>9.3862000008812174E-2</v>
      </c>
      <c r="I34">
        <f>+G34</f>
        <v>9.3862000008812174E-2</v>
      </c>
      <c r="Q34" s="2">
        <f>+C34-15018.5</f>
        <v>34043.088000000003</v>
      </c>
    </row>
    <row r="35" spans="1:30" ht="12.95" customHeight="1">
      <c r="A35" s="52" t="s">
        <v>91</v>
      </c>
      <c r="B35" s="54" t="s">
        <v>44</v>
      </c>
      <c r="C35" s="53">
        <v>49326.800999999999</v>
      </c>
      <c r="D35" s="53" t="s">
        <v>65</v>
      </c>
      <c r="E35">
        <f>+(C35-C$7)/C$8</f>
        <v>17546.56461880455</v>
      </c>
      <c r="F35" s="15">
        <f>ROUND(2*E35,0)/2</f>
        <v>17546.5</v>
      </c>
      <c r="G35">
        <f>+C35-(C$7+F35*C$8)</f>
        <v>8.3602000006067101E-2</v>
      </c>
      <c r="I35">
        <f>+G35</f>
        <v>8.3602000006067101E-2</v>
      </c>
      <c r="Q35" s="2">
        <f>+C35-15018.5</f>
        <v>34308.300999999999</v>
      </c>
    </row>
    <row r="36" spans="1:30" ht="12.95" customHeight="1">
      <c r="A36" s="52" t="s">
        <v>91</v>
      </c>
      <c r="B36" s="54" t="s">
        <v>44</v>
      </c>
      <c r="C36" s="53">
        <v>49779.616000000002</v>
      </c>
      <c r="D36" s="53" t="s">
        <v>65</v>
      </c>
      <c r="E36">
        <f>+(C36-C$7)/C$8</f>
        <v>17896.56059954923</v>
      </c>
      <c r="F36" s="15">
        <f>ROUND(2*E36,0)/2</f>
        <v>17896.5</v>
      </c>
      <c r="G36">
        <f>+C36-(C$7+F36*C$8)</f>
        <v>7.8402000006462913E-2</v>
      </c>
      <c r="I36">
        <f>+G36</f>
        <v>7.8402000006462913E-2</v>
      </c>
      <c r="Q36" s="2">
        <f>+C36-15018.5</f>
        <v>34761.116000000002</v>
      </c>
    </row>
    <row r="37" spans="1:30" ht="12.95" customHeight="1">
      <c r="A37" s="52" t="s">
        <v>127</v>
      </c>
      <c r="B37" s="54" t="s">
        <v>44</v>
      </c>
      <c r="C37" s="53">
        <v>50093.981</v>
      </c>
      <c r="D37" s="53" t="s">
        <v>65</v>
      </c>
      <c r="E37">
        <f>+(C37-C$7)/C$8</f>
        <v>18139.543907272691</v>
      </c>
      <c r="F37" s="15">
        <f>ROUND(2*E37,0)/2</f>
        <v>18139.5</v>
      </c>
      <c r="G37">
        <f>+C37-(C$7+F37*C$8)</f>
        <v>5.6806000007782131E-2</v>
      </c>
      <c r="I37">
        <f>+G37</f>
        <v>5.6806000007782131E-2</v>
      </c>
      <c r="Q37" s="2">
        <f>+C37-15018.5</f>
        <v>35075.481</v>
      </c>
    </row>
    <row r="38" spans="1:30" ht="12.95" customHeight="1">
      <c r="A38" t="s">
        <v>36</v>
      </c>
      <c r="B38" s="6"/>
      <c r="C38" s="20">
        <v>50115.974900000001</v>
      </c>
      <c r="D38" s="18"/>
      <c r="E38">
        <f>+(C38-C$7)/C$8</f>
        <v>18156.543734135539</v>
      </c>
      <c r="F38" s="15">
        <f>ROUND(2*E38,0)/2</f>
        <v>18156.5</v>
      </c>
      <c r="G38">
        <f>+C38-(C$7+F38*C$8)</f>
        <v>5.6582000004709698E-2</v>
      </c>
      <c r="K38">
        <f>+G38</f>
        <v>5.6582000004709698E-2</v>
      </c>
      <c r="Q38" s="2">
        <f>+C38-15018.5</f>
        <v>35097.474900000001</v>
      </c>
      <c r="AA38" t="s">
        <v>34</v>
      </c>
      <c r="AB38" t="s">
        <v>35</v>
      </c>
      <c r="AD38" t="s">
        <v>37</v>
      </c>
    </row>
    <row r="39" spans="1:30" ht="12.95" customHeight="1">
      <c r="A39" s="52" t="s">
        <v>127</v>
      </c>
      <c r="B39" s="54" t="s">
        <v>44</v>
      </c>
      <c r="C39" s="53">
        <v>50115.974999999999</v>
      </c>
      <c r="D39" s="53" t="s">
        <v>65</v>
      </c>
      <c r="E39">
        <f>+(C39-C$7)/C$8</f>
        <v>18156.543811428906</v>
      </c>
      <c r="F39" s="15">
        <f>ROUND(2*E39,0)/2</f>
        <v>18156.5</v>
      </c>
      <c r="G39">
        <f>+C39-(C$7+F39*C$8)</f>
        <v>5.6682000002183486E-2</v>
      </c>
      <c r="I39">
        <f>+G39</f>
        <v>5.6682000002183486E-2</v>
      </c>
      <c r="Q39" s="2">
        <f>+C39-15018.5</f>
        <v>35097.474999999999</v>
      </c>
    </row>
    <row r="40" spans="1:30" ht="12.95" customHeight="1">
      <c r="A40" t="s">
        <v>36</v>
      </c>
      <c r="B40" s="6"/>
      <c r="C40" s="20">
        <v>50403.188499999997</v>
      </c>
      <c r="D40" s="18"/>
      <c r="E40">
        <f>+(C40-C$7)/C$8</f>
        <v>18378.540809354352</v>
      </c>
      <c r="F40" s="15">
        <f>ROUND(2*E40,0)/2</f>
        <v>18378.5</v>
      </c>
      <c r="G40">
        <f>+C40-(C$7+F40*C$8)</f>
        <v>5.2797999996982981E-2</v>
      </c>
      <c r="K40">
        <f>+G40</f>
        <v>5.2797999996982981E-2</v>
      </c>
      <c r="Q40" s="2">
        <f>+C40-15018.5</f>
        <v>35384.688499999997</v>
      </c>
      <c r="AA40" t="s">
        <v>34</v>
      </c>
      <c r="AB40" t="s">
        <v>35</v>
      </c>
      <c r="AD40" t="s">
        <v>37</v>
      </c>
    </row>
    <row r="41" spans="1:30" ht="12.95" customHeight="1">
      <c r="A41" t="s">
        <v>36</v>
      </c>
      <c r="B41" s="6"/>
      <c r="C41" s="20">
        <v>50463.9899</v>
      </c>
      <c r="D41" s="18"/>
      <c r="E41">
        <f>+(C41-C$7)/C$8</f>
        <v>18425.53626141237</v>
      </c>
      <c r="F41" s="15">
        <f>ROUND(2*E41,0)/2</f>
        <v>18425.5</v>
      </c>
      <c r="G41">
        <f>+C41-(C$7+F41*C$8)</f>
        <v>4.6914000005926937E-2</v>
      </c>
      <c r="K41">
        <f>+G41</f>
        <v>4.6914000005926937E-2</v>
      </c>
      <c r="Q41" s="2">
        <f>+C41-15018.5</f>
        <v>35445.4899</v>
      </c>
      <c r="AA41" t="s">
        <v>34</v>
      </c>
      <c r="AB41" t="s">
        <v>35</v>
      </c>
      <c r="AD41" t="s">
        <v>37</v>
      </c>
    </row>
    <row r="42" spans="1:30" ht="12.95" customHeight="1">
      <c r="A42" s="52" t="s">
        <v>91</v>
      </c>
      <c r="B42" s="54" t="s">
        <v>44</v>
      </c>
      <c r="C42" s="53">
        <v>50488.595000000001</v>
      </c>
      <c r="D42" s="53" t="s">
        <v>65</v>
      </c>
      <c r="E42">
        <f>+(C42-C$7)/C$8</f>
        <v>18444.55437279521</v>
      </c>
      <c r="F42" s="15">
        <f>ROUND(2*E42,0)/2</f>
        <v>18444.5</v>
      </c>
      <c r="G42">
        <f>+C42-(C$7+F42*C$8)</f>
        <v>7.0346000007702969E-2</v>
      </c>
      <c r="I42">
        <f>+G42</f>
        <v>7.0346000007702969E-2</v>
      </c>
      <c r="O42">
        <f ca="1">+C$11+C$12*F42</f>
        <v>-1.0708779464380369E-2</v>
      </c>
      <c r="Q42" s="2">
        <f>+C42-15018.5</f>
        <v>35470.095000000001</v>
      </c>
    </row>
    <row r="43" spans="1:30" ht="12.95" customHeight="1">
      <c r="A43" s="52" t="s">
        <v>127</v>
      </c>
      <c r="B43" s="54" t="s">
        <v>44</v>
      </c>
      <c r="C43" s="53">
        <v>50830.122000000003</v>
      </c>
      <c r="D43" s="53" t="s">
        <v>65</v>
      </c>
      <c r="E43">
        <f>+(C43-C$7)/C$8</f>
        <v>18708.532106120711</v>
      </c>
      <c r="F43" s="15">
        <f>ROUND(2*E43,0)/2</f>
        <v>18708.5</v>
      </c>
      <c r="G43">
        <f>+C43-(C$7+F43*C$8)</f>
        <v>4.1538000004948117E-2</v>
      </c>
      <c r="I43">
        <f>+G43</f>
        <v>4.1538000004948117E-2</v>
      </c>
      <c r="O43">
        <f ca="1">+C$11+C$12*F43</f>
        <v>-1.5823940672348269E-2</v>
      </c>
      <c r="Q43" s="2">
        <f>+C43-15018.5</f>
        <v>35811.622000000003</v>
      </c>
    </row>
    <row r="44" spans="1:30" ht="12.95" customHeight="1">
      <c r="A44" s="15" t="s">
        <v>36</v>
      </c>
      <c r="B44" s="27"/>
      <c r="C44" s="24">
        <v>50830.122300000003</v>
      </c>
      <c r="D44" s="25"/>
      <c r="E44">
        <f>+(C44-C$7)/C$8</f>
        <v>18708.532338000827</v>
      </c>
      <c r="F44" s="15">
        <f>ROUND(2*E44,0)/2</f>
        <v>18708.5</v>
      </c>
      <c r="G44">
        <f>+C44-(C$7+F44*C$8)</f>
        <v>4.1838000004645437E-2</v>
      </c>
      <c r="K44">
        <f>+G44</f>
        <v>4.1838000004645437E-2</v>
      </c>
      <c r="O44">
        <f ca="1">+C$11+C$12*F44</f>
        <v>-1.5823940672348269E-2</v>
      </c>
      <c r="Q44" s="2">
        <f>+C44-15018.5</f>
        <v>35811.622300000003</v>
      </c>
      <c r="AA44" t="s">
        <v>34</v>
      </c>
      <c r="AB44" t="s">
        <v>35</v>
      </c>
      <c r="AD44" t="s">
        <v>37</v>
      </c>
    </row>
    <row r="45" spans="1:30" ht="12.95" customHeight="1">
      <c r="A45" s="52" t="s">
        <v>91</v>
      </c>
      <c r="B45" s="54" t="s">
        <v>44</v>
      </c>
      <c r="C45" s="53">
        <v>51110.875999999997</v>
      </c>
      <c r="D45" s="53" t="s">
        <v>65</v>
      </c>
      <c r="E45">
        <f>+(C45-C$7)/C$8</f>
        <v>18925.536338705737</v>
      </c>
      <c r="F45" s="15">
        <f>ROUND(2*E45,0)/2</f>
        <v>18925.5</v>
      </c>
      <c r="G45">
        <f>+C45-(C$7+F45*C$8)</f>
        <v>4.7014000003400724E-2</v>
      </c>
      <c r="I45">
        <f>+G45</f>
        <v>4.7014000003400724E-2</v>
      </c>
      <c r="O45">
        <f ca="1">+C$11+C$12*F45</f>
        <v>-2.0028448180412772E-2</v>
      </c>
      <c r="Q45" s="2">
        <f>+C45-15018.5</f>
        <v>36092.375999999997</v>
      </c>
    </row>
    <row r="46" spans="1:30" ht="12.95" customHeight="1">
      <c r="A46" s="52" t="s">
        <v>91</v>
      </c>
      <c r="B46" s="54" t="s">
        <v>44</v>
      </c>
      <c r="C46" s="53">
        <v>51567.5625</v>
      </c>
      <c r="D46" s="53" t="s">
        <v>65</v>
      </c>
      <c r="E46">
        <f>+(C46-C$7)/C$8</f>
        <v>19278.524732333055</v>
      </c>
      <c r="F46" s="15">
        <f>ROUND(2*E46,0)/2</f>
        <v>19278.5</v>
      </c>
      <c r="G46">
        <f>+C46-(C$7+F46*C$8)</f>
        <v>3.1998000005842187E-2</v>
      </c>
      <c r="K46">
        <f>+G46</f>
        <v>3.1998000005842187E-2</v>
      </c>
      <c r="O46">
        <f ca="1">+C$11+C$12*F46</f>
        <v>-2.6868038735006206E-2</v>
      </c>
      <c r="Q46" s="2">
        <f>+C46-15018.5</f>
        <v>36549.0625</v>
      </c>
    </row>
    <row r="47" spans="1:30" ht="12.95" customHeight="1">
      <c r="A47" s="52" t="s">
        <v>154</v>
      </c>
      <c r="B47" s="54" t="s">
        <v>44</v>
      </c>
      <c r="C47" s="53">
        <v>51937.583200000001</v>
      </c>
      <c r="D47" s="53" t="s">
        <v>65</v>
      </c>
      <c r="E47">
        <f>+(C47-C$7)/C$8</f>
        <v>19564.526207090588</v>
      </c>
      <c r="F47" s="15">
        <f>ROUND(2*E47,0)/2</f>
        <v>19564.5</v>
      </c>
      <c r="G47">
        <f>+C47-(C$7+F47*C$8)</f>
        <v>3.3906000004208181E-2</v>
      </c>
      <c r="K47">
        <f>+G47</f>
        <v>3.3906000004208181E-2</v>
      </c>
      <c r="O47">
        <f ca="1">+C$11+C$12*F47</f>
        <v>-3.2409463376971426E-2</v>
      </c>
      <c r="Q47" s="2">
        <f>+C47-15018.5</f>
        <v>36919.083200000001</v>
      </c>
    </row>
    <row r="48" spans="1:30" ht="12.95" customHeight="1">
      <c r="A48" s="52" t="s">
        <v>159</v>
      </c>
      <c r="B48" s="54" t="s">
        <v>44</v>
      </c>
      <c r="C48" s="53">
        <v>51940.158199999998</v>
      </c>
      <c r="D48" s="53" t="s">
        <v>65</v>
      </c>
      <c r="E48">
        <f>+(C48-C$7)/C$8</f>
        <v>19566.516511410049</v>
      </c>
      <c r="F48" s="15">
        <f>ROUND(2*E48,0)/2</f>
        <v>19566.5</v>
      </c>
      <c r="G48">
        <f>+C48-(C$7+F48*C$8)</f>
        <v>2.1361999999498948E-2</v>
      </c>
      <c r="K48">
        <f>+G48</f>
        <v>2.1361999999498948E-2</v>
      </c>
      <c r="O48">
        <f ca="1">+C$11+C$12*F48</f>
        <v>-3.2448214598243874E-2</v>
      </c>
      <c r="Q48" s="2">
        <f>+C48-15018.5</f>
        <v>36921.658199999998</v>
      </c>
    </row>
    <row r="49" spans="1:17" ht="12.95" customHeight="1">
      <c r="A49" s="52" t="s">
        <v>159</v>
      </c>
      <c r="B49" s="54" t="s">
        <v>44</v>
      </c>
      <c r="C49" s="53">
        <v>52266.180699999997</v>
      </c>
      <c r="D49" s="53" t="s">
        <v>65</v>
      </c>
      <c r="E49">
        <f>+(C49-C$7)/C$8</f>
        <v>19818.510293931235</v>
      </c>
      <c r="F49" s="15">
        <f>ROUND(2*E49,0)/2</f>
        <v>19818.5</v>
      </c>
      <c r="G49">
        <f>+C49-(C$7+F49*C$8)</f>
        <v>1.3317999997525476E-2</v>
      </c>
      <c r="K49">
        <f>+G49</f>
        <v>1.3317999997525476E-2</v>
      </c>
      <c r="O49">
        <f ca="1">+C$11+C$12*F49</f>
        <v>-3.7330868478576862E-2</v>
      </c>
      <c r="Q49" s="2">
        <f>+C49-15018.5</f>
        <v>37247.680699999997</v>
      </c>
    </row>
    <row r="50" spans="1:17" ht="12.95" customHeight="1">
      <c r="A50" s="52" t="s">
        <v>154</v>
      </c>
      <c r="B50" s="54" t="s">
        <v>44</v>
      </c>
      <c r="C50" s="53">
        <v>52307.570699999997</v>
      </c>
      <c r="D50" s="53" t="s">
        <v>65</v>
      </c>
      <c r="E50">
        <f>+(C50-C$7)/C$8</f>
        <v>19850.502020448734</v>
      </c>
      <c r="F50" s="15">
        <f>ROUND(2*E50,0)/2</f>
        <v>19850.5</v>
      </c>
      <c r="G50">
        <f>+C50-(C$7+F50*C$8)</f>
        <v>2.6139999972656369E-3</v>
      </c>
      <c r="K50">
        <f>+G50</f>
        <v>2.6139999972656369E-3</v>
      </c>
      <c r="O50">
        <f ca="1">+C$11+C$12*F50</f>
        <v>-3.795088801893659E-2</v>
      </c>
      <c r="Q50" s="2">
        <f>+C50-15018.5</f>
        <v>37289.070699999997</v>
      </c>
    </row>
    <row r="51" spans="1:17" ht="12.95" customHeight="1">
      <c r="A51" s="52" t="s">
        <v>154</v>
      </c>
      <c r="B51" s="54" t="s">
        <v>44</v>
      </c>
      <c r="C51" s="53">
        <v>52316.637499999997</v>
      </c>
      <c r="D51" s="53" t="s">
        <v>65</v>
      </c>
      <c r="E51">
        <f>+(C51-C$7)/C$8</f>
        <v>19857.510055867649</v>
      </c>
      <c r="F51" s="15">
        <f>ROUND(2*E51,0)/2</f>
        <v>19857.5</v>
      </c>
      <c r="G51">
        <f>+C51-(C$7+F51*C$8)</f>
        <v>1.300999999511987E-2</v>
      </c>
      <c r="K51">
        <f>+G51</f>
        <v>1.300999999511987E-2</v>
      </c>
      <c r="O51">
        <f ca="1">+C$11+C$12*F51</f>
        <v>-3.8086517293390298E-2</v>
      </c>
      <c r="Q51" s="2">
        <f>+C51-15018.5</f>
        <v>37298.137499999997</v>
      </c>
    </row>
    <row r="52" spans="1:17" ht="12.95" customHeight="1">
      <c r="A52" s="52" t="s">
        <v>154</v>
      </c>
      <c r="B52" s="54" t="s">
        <v>44</v>
      </c>
      <c r="C52" s="53">
        <v>52616.7909</v>
      </c>
      <c r="D52" s="53" t="s">
        <v>65</v>
      </c>
      <c r="E52">
        <f>+(C52-C$7)/C$8</f>
        <v>20089.508738788598</v>
      </c>
      <c r="F52" s="15">
        <f>ROUND(2*E52,0)/2</f>
        <v>20089.5</v>
      </c>
      <c r="G52">
        <f>+C52-(C$7+F52*C$8)</f>
        <v>1.1306000007607508E-2</v>
      </c>
      <c r="K52">
        <f>+G52</f>
        <v>1.1306000007607508E-2</v>
      </c>
      <c r="O52">
        <f ca="1">+C$11+C$12*F52</f>
        <v>-4.258165896099847E-2</v>
      </c>
      <c r="Q52" s="2">
        <f>+C52-15018.5</f>
        <v>37598.2909</v>
      </c>
    </row>
    <row r="53" spans="1:17" ht="12.95" customHeight="1">
      <c r="A53" s="52" t="s">
        <v>154</v>
      </c>
      <c r="B53" s="54" t="s">
        <v>44</v>
      </c>
      <c r="C53" s="53">
        <v>52986.805500000002</v>
      </c>
      <c r="D53" s="53" t="s">
        <v>65</v>
      </c>
      <c r="E53">
        <f>+(C53-C$7)/C$8</f>
        <v>20375.505498650462</v>
      </c>
      <c r="F53" s="15">
        <f>ROUND(2*E53,0)/2</f>
        <v>20375.5</v>
      </c>
      <c r="G53">
        <f>+C53-(C$7+F53*C$8)</f>
        <v>7.1140000072773546E-3</v>
      </c>
      <c r="K53">
        <f>+G53</f>
        <v>7.1140000072773546E-3</v>
      </c>
      <c r="O53">
        <f ca="1">+C$11+C$12*F53</f>
        <v>-4.8123083602963634E-2</v>
      </c>
      <c r="Q53" s="2">
        <f>+C53-15018.5</f>
        <v>37968.305500000002</v>
      </c>
    </row>
    <row r="54" spans="1:17" ht="12.95" customHeight="1">
      <c r="A54" s="52" t="s">
        <v>177</v>
      </c>
      <c r="B54" s="54" t="s">
        <v>44</v>
      </c>
      <c r="C54" s="53">
        <v>52997.155299999999</v>
      </c>
      <c r="D54" s="53" t="s">
        <v>65</v>
      </c>
      <c r="E54">
        <f>+(C54-C$7)/C$8</f>
        <v>20383.505208027382</v>
      </c>
      <c r="F54" s="15">
        <f>ROUND(2*E54,0)/2</f>
        <v>20383.5</v>
      </c>
      <c r="G54">
        <f>+C54-(C$7+F54*C$8)</f>
        <v>6.7379999964032322E-3</v>
      </c>
      <c r="K54">
        <f>+G54</f>
        <v>6.7379999964032322E-3</v>
      </c>
      <c r="O54">
        <f ca="1">+C$11+C$12*F54</f>
        <v>-4.8278088488053594E-2</v>
      </c>
      <c r="Q54" s="2">
        <f>+C54-15018.5</f>
        <v>37978.655299999999</v>
      </c>
    </row>
    <row r="55" spans="1:17" ht="12.95" customHeight="1">
      <c r="A55" s="52" t="s">
        <v>181</v>
      </c>
      <c r="B55" s="54" t="s">
        <v>44</v>
      </c>
      <c r="C55" s="53">
        <v>53693.191200000001</v>
      </c>
      <c r="D55" s="53" t="s">
        <v>65</v>
      </c>
      <c r="E55">
        <f>+(C55-C$7)/C$8</f>
        <v>20921.49482288997</v>
      </c>
      <c r="F55" s="15">
        <f>ROUND(2*E55,0)/2</f>
        <v>20921.5</v>
      </c>
      <c r="G55">
        <f>+C55-(C$7+F55*C$8)</f>
        <v>-6.6979999974137172E-3</v>
      </c>
      <c r="K55">
        <f>+G55</f>
        <v>-6.6979999974137172E-3</v>
      </c>
      <c r="O55">
        <f ca="1">+C$11+C$12*F55</f>
        <v>-5.8702167010351802E-2</v>
      </c>
      <c r="Q55" s="2">
        <f>+C55-15018.5</f>
        <v>38674.691200000001</v>
      </c>
    </row>
    <row r="56" spans="1:17" ht="12.95" customHeight="1">
      <c r="A56" s="52" t="s">
        <v>181</v>
      </c>
      <c r="B56" s="54" t="s">
        <v>44</v>
      </c>
      <c r="C56" s="53">
        <v>53702.246400000004</v>
      </c>
      <c r="D56" s="53" t="s">
        <v>65</v>
      </c>
      <c r="E56">
        <f>+(C56-C$7)/C$8</f>
        <v>20928.49389227778</v>
      </c>
      <c r="F56" s="15">
        <f>ROUND(2*E56,0)/2</f>
        <v>20928.5</v>
      </c>
      <c r="G56">
        <f>+C56-(C$7+F56*C$8)</f>
        <v>-7.9019999975571409E-3</v>
      </c>
      <c r="K56">
        <f>+G56</f>
        <v>-7.9019999975571409E-3</v>
      </c>
      <c r="O56">
        <f ca="1">+C$11+C$12*F56</f>
        <v>-5.8837796284805455E-2</v>
      </c>
      <c r="Q56" s="2">
        <f>+C56-15018.5</f>
        <v>38683.746400000004</v>
      </c>
    </row>
    <row r="57" spans="1:17" ht="12.95" customHeight="1">
      <c r="A57" s="52" t="s">
        <v>154</v>
      </c>
      <c r="B57" s="54" t="s">
        <v>44</v>
      </c>
      <c r="C57" s="53">
        <v>54109.7745</v>
      </c>
      <c r="D57" s="53" t="s">
        <v>65</v>
      </c>
      <c r="E57">
        <f>+(C57-C$7)/C$8</f>
        <v>21243.486101105915</v>
      </c>
      <c r="F57" s="15">
        <f>ROUND(2*E57,0)/2</f>
        <v>21243.5</v>
      </c>
      <c r="G57">
        <f>+C57-(C$7+F57*C$8)</f>
        <v>-1.7981999997573439E-2</v>
      </c>
      <c r="K57">
        <f>+G57</f>
        <v>-1.7981999997573439E-2</v>
      </c>
      <c r="O57">
        <f ca="1">+C$11+C$12*F57</f>
        <v>-6.4941113635221703E-2</v>
      </c>
      <c r="Q57" s="2">
        <f>+C57-15018.5</f>
        <v>39091.2745</v>
      </c>
    </row>
    <row r="58" spans="1:17" ht="12.95" customHeight="1">
      <c r="A58" s="52" t="s">
        <v>154</v>
      </c>
      <c r="B58" s="54" t="s">
        <v>44</v>
      </c>
      <c r="C58" s="53">
        <v>54170.580199999997</v>
      </c>
      <c r="D58" s="53" t="s">
        <v>65</v>
      </c>
      <c r="E58">
        <f>+(C58-C$7)/C$8</f>
        <v>21290.484876778908</v>
      </c>
      <c r="F58" s="15">
        <f>ROUND(2*E58,0)/2</f>
        <v>21290.5</v>
      </c>
      <c r="G58">
        <f>+C58-(C$7+F58*C$8)</f>
        <v>-1.956600000266917E-2</v>
      </c>
      <c r="K58">
        <f>+G58</f>
        <v>-1.956600000266917E-2</v>
      </c>
      <c r="O58">
        <f ca="1">+C$11+C$12*F58</f>
        <v>-6.58517673351251E-2</v>
      </c>
      <c r="Q58" s="2">
        <f>+C58-15018.5</f>
        <v>39152.080199999997</v>
      </c>
    </row>
    <row r="59" spans="1:17" ht="12.95" customHeight="1">
      <c r="A59" s="52" t="s">
        <v>197</v>
      </c>
      <c r="B59" s="54" t="s">
        <v>44</v>
      </c>
      <c r="C59" s="53">
        <v>54402.158900000002</v>
      </c>
      <c r="D59" s="53" t="s">
        <v>65</v>
      </c>
      <c r="E59">
        <f>+(C59-C$7)/C$8</f>
        <v>21469.479861984961</v>
      </c>
      <c r="F59" s="15">
        <f>ROUND(2*E59,0)/2</f>
        <v>21469.5</v>
      </c>
      <c r="G59">
        <f>+C59-(C$7+F59*C$8)</f>
        <v>-2.6053999994473998E-2</v>
      </c>
      <c r="K59">
        <f>+G59</f>
        <v>-2.6053999994473998E-2</v>
      </c>
      <c r="O59">
        <f ca="1">+C$11+C$12*F59</f>
        <v>-6.9320001639012419E-2</v>
      </c>
      <c r="Q59" s="2">
        <f>+C59-15018.5</f>
        <v>39383.658900000002</v>
      </c>
    </row>
    <row r="60" spans="1:17" ht="12.95" customHeight="1">
      <c r="A60" s="26" t="s">
        <v>43</v>
      </c>
      <c r="B60" s="27" t="s">
        <v>44</v>
      </c>
      <c r="C60" s="25">
        <v>54505.656000000003</v>
      </c>
      <c r="D60" s="25">
        <v>1E-4</v>
      </c>
      <c r="E60">
        <f>+(C60-C$7)/C$8</f>
        <v>21549.476260113843</v>
      </c>
      <c r="F60" s="15">
        <f>ROUND(2*E60,0)/2</f>
        <v>21549.5</v>
      </c>
      <c r="G60">
        <f>+C60-(C$7+F60*C$8)</f>
        <v>-3.0713999993167818E-2</v>
      </c>
      <c r="K60">
        <f>+G60</f>
        <v>-3.0713999993167818E-2</v>
      </c>
      <c r="O60">
        <f ca="1">+C$11+C$12*F60</f>
        <v>-7.087005048991174E-2</v>
      </c>
      <c r="Q60" s="2">
        <f>+C60-15018.5</f>
        <v>39487.156000000003</v>
      </c>
    </row>
    <row r="61" spans="1:17" ht="12.95" customHeight="1">
      <c r="A61" s="52" t="s">
        <v>206</v>
      </c>
      <c r="B61" s="54" t="s">
        <v>44</v>
      </c>
      <c r="C61" s="53">
        <v>54506.947</v>
      </c>
      <c r="D61" s="53" t="s">
        <v>65</v>
      </c>
      <c r="E61">
        <f>+(C61-C$7)/C$8</f>
        <v>21550.47411754158</v>
      </c>
      <c r="F61" s="15">
        <f>ROUND(2*E61,0)/2</f>
        <v>21550.5</v>
      </c>
      <c r="G61">
        <f>+C61-(C$7+F61*C$8)</f>
        <v>-3.3486000000266358E-2</v>
      </c>
      <c r="I61">
        <f>+G61</f>
        <v>-3.3486000000266358E-2</v>
      </c>
      <c r="O61">
        <f ca="1">+C$11+C$12*F61</f>
        <v>-7.0889426100547992E-2</v>
      </c>
      <c r="Q61" s="2">
        <f>+C61-15018.5</f>
        <v>39488.447</v>
      </c>
    </row>
    <row r="62" spans="1:17" ht="12.95" customHeight="1">
      <c r="A62" s="26" t="s">
        <v>45</v>
      </c>
      <c r="B62" s="27" t="s">
        <v>44</v>
      </c>
      <c r="C62" s="25">
        <v>54540.5867</v>
      </c>
      <c r="D62" s="25">
        <v>2.0000000000000001E-4</v>
      </c>
      <c r="E62">
        <f>+(C62-C$7)/C$8</f>
        <v>21576.475375877668</v>
      </c>
      <c r="F62" s="15">
        <f>ROUND(2*E62,0)/2</f>
        <v>21576.5</v>
      </c>
      <c r="G62">
        <f>+C62-(C$7+F62*C$8)</f>
        <v>-3.1858000002102926E-2</v>
      </c>
      <c r="K62">
        <f>+G62</f>
        <v>-3.1858000002102926E-2</v>
      </c>
      <c r="O62">
        <f ca="1">+C$11+C$12*F62</f>
        <v>-7.1393191977090265E-2</v>
      </c>
      <c r="Q62" s="2">
        <f>+C62-15018.5</f>
        <v>39522.0867</v>
      </c>
    </row>
    <row r="63" spans="1:17" ht="12.95" customHeight="1">
      <c r="A63" s="26" t="s">
        <v>46</v>
      </c>
      <c r="B63" s="27" t="s">
        <v>44</v>
      </c>
      <c r="C63" s="25">
        <v>54857.549299999999</v>
      </c>
      <c r="D63" s="25">
        <v>5.9999999999999995E-4</v>
      </c>
      <c r="E63">
        <f>+(C63-C$7)/C$8</f>
        <v>21821.466456222581</v>
      </c>
      <c r="F63" s="15">
        <f>ROUND(2*E63,0)/2</f>
        <v>21821.5</v>
      </c>
      <c r="G63">
        <f>+C63-(C$7+F63*C$8)</f>
        <v>-4.3397999994340353E-2</v>
      </c>
      <c r="K63">
        <f>+G63</f>
        <v>-4.3397999994340353E-2</v>
      </c>
      <c r="O63">
        <f ca="1">+C$11+C$12*F63</f>
        <v>-7.61402165829696E-2</v>
      </c>
      <c r="Q63" s="2">
        <f>+C63-15018.5</f>
        <v>39839.049299999999</v>
      </c>
    </row>
    <row r="64" spans="1:17" ht="12.95" customHeight="1">
      <c r="A64" s="52" t="s">
        <v>219</v>
      </c>
      <c r="B64" s="54" t="s">
        <v>44</v>
      </c>
      <c r="C64" s="53">
        <v>55142.1705</v>
      </c>
      <c r="D64" s="53" t="s">
        <v>65</v>
      </c>
      <c r="E64">
        <f>+(C64-C$7)/C$8</f>
        <v>22041.459778075274</v>
      </c>
      <c r="F64" s="15">
        <f>ROUND(2*E64,0)/2</f>
        <v>22041.5</v>
      </c>
      <c r="G64">
        <f>+C64-(C$7+F64*C$8)</f>
        <v>-5.203800000163028E-2</v>
      </c>
      <c r="K64">
        <f>+G64</f>
        <v>-5.203800000163028E-2</v>
      </c>
      <c r="O64">
        <f ca="1">+C$11+C$12*F64</f>
        <v>-8.0402850922942803E-2</v>
      </c>
      <c r="Q64" s="2">
        <f>+C64-15018.5</f>
        <v>40123.6705</v>
      </c>
    </row>
    <row r="65" spans="1:21" ht="12.95" customHeight="1">
      <c r="A65" s="26" t="s">
        <v>47</v>
      </c>
      <c r="B65" s="27" t="s">
        <v>44</v>
      </c>
      <c r="C65" s="25">
        <v>55175.806100000002</v>
      </c>
      <c r="D65" s="25">
        <v>2.9999999999999997E-4</v>
      </c>
      <c r="E65">
        <f>+(C65-C$7)/C$8</f>
        <v>22067.457867383127</v>
      </c>
      <c r="F65" s="15">
        <f>ROUND(2*E65,0)/2</f>
        <v>22067.5</v>
      </c>
      <c r="G65">
        <f>+C65-(C$7+F65*C$8)</f>
        <v>-5.4509999994479585E-2</v>
      </c>
      <c r="K65">
        <f>+G65</f>
        <v>-5.4509999994479585E-2</v>
      </c>
      <c r="O65">
        <f ca="1">+C$11+C$12*F65</f>
        <v>-8.0906616799485132E-2</v>
      </c>
      <c r="Q65" s="2">
        <f>+C65-15018.5</f>
        <v>40157.306100000002</v>
      </c>
    </row>
    <row r="66" spans="1:21" ht="12.95" customHeight="1">
      <c r="A66" s="26" t="s">
        <v>47</v>
      </c>
      <c r="B66" s="27" t="s">
        <v>44</v>
      </c>
      <c r="C66" s="25">
        <v>55210.737800000003</v>
      </c>
      <c r="D66" s="25">
        <v>1E-4</v>
      </c>
      <c r="E66">
        <f>+(C66-C$7)/C$8</f>
        <v>22094.457756080676</v>
      </c>
      <c r="F66" s="15">
        <f>ROUND(2*E66,0)/2</f>
        <v>22094.5</v>
      </c>
      <c r="G66">
        <f>+C66-(C$7+F66*C$8)</f>
        <v>-5.4653999992297031E-2</v>
      </c>
      <c r="K66">
        <f>+G66</f>
        <v>-5.4653999992297031E-2</v>
      </c>
      <c r="O66">
        <f ca="1">+C$11+C$12*F66</f>
        <v>-8.1429758286663656E-2</v>
      </c>
      <c r="Q66" s="2">
        <f>+C66-15018.5</f>
        <v>40192.237800000003</v>
      </c>
    </row>
    <row r="67" spans="1:21" ht="12.95" customHeight="1">
      <c r="A67" s="52" t="s">
        <v>229</v>
      </c>
      <c r="B67" s="54" t="s">
        <v>44</v>
      </c>
      <c r="C67" s="53">
        <v>55512.174299999999</v>
      </c>
      <c r="D67" s="53" t="s">
        <v>65</v>
      </c>
      <c r="E67">
        <f>+(C67-C$7)/C$8</f>
        <v>22327.448190252999</v>
      </c>
      <c r="F67" s="15">
        <f>ROUND(2*E67,0)/2</f>
        <v>22327.5</v>
      </c>
      <c r="G67">
        <f>+C67-(C$7+F67*C$8)</f>
        <v>-6.7029999998339918E-2</v>
      </c>
      <c r="K67">
        <f>+G67</f>
        <v>-6.7029999998339918E-2</v>
      </c>
      <c r="O67">
        <f ca="1">+C$11+C$12*F67</f>
        <v>-8.5944275564908024E-2</v>
      </c>
      <c r="Q67" s="2">
        <f>+C67-15018.5</f>
        <v>40493.674299999999</v>
      </c>
    </row>
    <row r="68" spans="1:21" ht="12.95" customHeight="1">
      <c r="A68" s="52" t="s">
        <v>229</v>
      </c>
      <c r="B68" s="54" t="s">
        <v>44</v>
      </c>
      <c r="C68" s="53">
        <v>55560.042500000003</v>
      </c>
      <c r="D68" s="53" t="s">
        <v>65</v>
      </c>
      <c r="E68">
        <f>+(C68-C$7)/C$8</f>
        <v>22364.447135971412</v>
      </c>
      <c r="F68" s="15">
        <f>ROUND(2*E68,0)/2</f>
        <v>22364.5</v>
      </c>
      <c r="G68">
        <f>+C68-(C$7+F68*C$8)</f>
        <v>-6.8393999994441401E-2</v>
      </c>
      <c r="K68">
        <f>+G68</f>
        <v>-6.8393999994441401E-2</v>
      </c>
      <c r="O68">
        <f ca="1">+C$11+C$12*F68</f>
        <v>-8.6661173158448956E-2</v>
      </c>
      <c r="Q68" s="2">
        <f>+C68-15018.5</f>
        <v>40541.542500000003</v>
      </c>
    </row>
    <row r="69" spans="1:21" ht="12.95" customHeight="1">
      <c r="A69" s="52" t="s">
        <v>234</v>
      </c>
      <c r="B69" s="54" t="s">
        <v>44</v>
      </c>
      <c r="C69" s="53">
        <v>55869.244500000001</v>
      </c>
      <c r="D69" s="53" t="s">
        <v>65</v>
      </c>
      <c r="E69">
        <f>+(C69-C$7)/C$8</f>
        <v>22603.439786917636</v>
      </c>
      <c r="F69" s="15">
        <f>ROUND(2*E69,0)/2</f>
        <v>22603.5</v>
      </c>
      <c r="G69">
        <f>+C69-(C$7+F69*C$8)</f>
        <v>-7.7901999997266103E-2</v>
      </c>
      <c r="K69">
        <f>+G69</f>
        <v>-7.7901999997266103E-2</v>
      </c>
      <c r="O69">
        <f ca="1">+C$11+C$12*F69</f>
        <v>-9.1291944100510836E-2</v>
      </c>
      <c r="Q69" s="2">
        <f>+C69-15018.5</f>
        <v>40850.744500000001</v>
      </c>
    </row>
    <row r="70" spans="1:21" ht="12.95" customHeight="1">
      <c r="A70" s="52" t="s">
        <v>239</v>
      </c>
      <c r="B70" s="54" t="s">
        <v>44</v>
      </c>
      <c r="C70" s="53">
        <v>56263.833400000003</v>
      </c>
      <c r="D70" s="53" t="s">
        <v>65</v>
      </c>
      <c r="E70">
        <f>+(C70-C$7)/C$8</f>
        <v>22908.430851803878</v>
      </c>
      <c r="F70" s="15">
        <f>ROUND(2*E70,0)/2</f>
        <v>22908.5</v>
      </c>
      <c r="G70">
        <f>+C70-(C$7+F70*C$8)</f>
        <v>-8.9461999988998286E-2</v>
      </c>
      <c r="K70">
        <f>+G70</f>
        <v>-8.9461999988998286E-2</v>
      </c>
      <c r="O70">
        <f ca="1">+C$11+C$12*F70</f>
        <v>-9.720150534456462E-2</v>
      </c>
      <c r="Q70" s="2">
        <f>+C70-15018.5</f>
        <v>41245.333400000003</v>
      </c>
    </row>
    <row r="71" spans="1:21" ht="12.95" customHeight="1">
      <c r="A71" s="63" t="s">
        <v>251</v>
      </c>
      <c r="B71" s="64" t="s">
        <v>44</v>
      </c>
      <c r="C71" s="58">
        <v>56263.833400000003</v>
      </c>
      <c r="D71" s="58">
        <v>4.0000000000000002E-4</v>
      </c>
      <c r="E71">
        <f>+(C71-C$7)/C$8</f>
        <v>22908.430851803878</v>
      </c>
      <c r="F71" s="15">
        <f>ROUND(2*E71,0)/2</f>
        <v>22908.5</v>
      </c>
      <c r="G71">
        <f>+C71-(C$7+F71*C$8)</f>
        <v>-8.9461999988998286E-2</v>
      </c>
      <c r="K71">
        <f>+G71</f>
        <v>-8.9461999988998286E-2</v>
      </c>
      <c r="O71">
        <f ca="1">+C$11+C$12*F71</f>
        <v>-9.720150534456462E-2</v>
      </c>
      <c r="Q71" s="2">
        <f>+C71-15018.5</f>
        <v>41245.333400000003</v>
      </c>
    </row>
    <row r="72" spans="1:21" ht="12.95" customHeight="1">
      <c r="A72" s="56" t="s">
        <v>48</v>
      </c>
      <c r="B72" s="57" t="s">
        <v>44</v>
      </c>
      <c r="C72" s="58">
        <v>56633.839500000002</v>
      </c>
      <c r="D72" s="58">
        <v>1E-4</v>
      </c>
      <c r="E72">
        <f>+(C72-C$7)/C$8</f>
        <v>23194.421041729151</v>
      </c>
      <c r="F72" s="15">
        <f>ROUND(2*E72,0)/2</f>
        <v>23194.5</v>
      </c>
      <c r="G72">
        <f>+C72-(C$7+F72*C$8)</f>
        <v>-0.10215399999287911</v>
      </c>
      <c r="K72">
        <f>+G72</f>
        <v>-0.10215399999287911</v>
      </c>
      <c r="O72">
        <f ca="1">+C$11+C$12*F72</f>
        <v>-0.10274292998652984</v>
      </c>
      <c r="Q72" s="2">
        <f>+C72-15018.5</f>
        <v>41615.339500000002</v>
      </c>
    </row>
    <row r="73" spans="1:21" ht="12.95" customHeight="1">
      <c r="A73" s="59" t="s">
        <v>247</v>
      </c>
      <c r="B73" s="57" t="s">
        <v>248</v>
      </c>
      <c r="C73" s="58">
        <v>56634.633699999998</v>
      </c>
      <c r="D73" s="58" t="s">
        <v>65</v>
      </c>
      <c r="E73">
        <f>+(C73-C$7)/C$8</f>
        <v>23195.034905686629</v>
      </c>
      <c r="F73" s="15">
        <f>ROUND(2*E73,0)/2</f>
        <v>23195</v>
      </c>
      <c r="O73">
        <f ca="1">+C$11+C$12*F73</f>
        <v>-0.10275261779184797</v>
      </c>
      <c r="Q73" s="2">
        <f>+C73-15018.5</f>
        <v>41616.133699999998</v>
      </c>
      <c r="U73">
        <f>+C73-(C$7+F73*C$8)</f>
        <v>4.5160000001487788E-2</v>
      </c>
    </row>
    <row r="74" spans="1:21" ht="12.95" customHeight="1">
      <c r="A74" s="60" t="s">
        <v>250</v>
      </c>
      <c r="B74" s="61" t="s">
        <v>44</v>
      </c>
      <c r="C74" s="62">
        <v>57366.096400000155</v>
      </c>
      <c r="D74" s="62" t="s">
        <v>35</v>
      </c>
      <c r="E74">
        <f>+(C74-C$7)/C$8</f>
        <v>23760.407088729822</v>
      </c>
      <c r="F74" s="15">
        <f>ROUND(2*E74,0)/2</f>
        <v>23760.5</v>
      </c>
      <c r="G74">
        <f>+C74-(C$7+F74*C$8)</f>
        <v>-0.12020599984680302</v>
      </c>
      <c r="K74">
        <f>+G74</f>
        <v>-0.12020599984680302</v>
      </c>
      <c r="O74">
        <f ca="1">+C$11+C$12*F74</f>
        <v>-0.11370952560664277</v>
      </c>
      <c r="Q74" s="2">
        <f>+C74-15018.5</f>
        <v>42347.596400000155</v>
      </c>
    </row>
    <row r="75" spans="1:21" ht="12.95" customHeight="1">
      <c r="A75" s="63" t="s">
        <v>252</v>
      </c>
      <c r="B75" s="64" t="s">
        <v>44</v>
      </c>
      <c r="C75" s="58">
        <v>57425.6086</v>
      </c>
      <c r="D75" s="58">
        <v>1E-4</v>
      </c>
      <c r="E75">
        <f>+(C75-C$7)/C$8</f>
        <v>23806.406074640665</v>
      </c>
      <c r="F75" s="15">
        <f>ROUND(2*E75,0)/2</f>
        <v>23806.5</v>
      </c>
      <c r="G75">
        <f>+C75-(C$7+F75*C$8)</f>
        <v>-0.12151799999264767</v>
      </c>
      <c r="K75">
        <f>+G75</f>
        <v>-0.12151799999264767</v>
      </c>
      <c r="O75">
        <f ca="1">+C$11+C$12*F75</f>
        <v>-0.11460080369590991</v>
      </c>
      <c r="Q75" s="2">
        <f>+C75-15018.5</f>
        <v>42407.1086</v>
      </c>
    </row>
    <row r="76" spans="1:21" ht="12.95" customHeight="1">
      <c r="A76" s="62" t="s">
        <v>1</v>
      </c>
      <c r="B76" s="61" t="s">
        <v>44</v>
      </c>
      <c r="C76" s="62">
        <v>58144.942499999888</v>
      </c>
      <c r="D76" s="62" t="s">
        <v>16</v>
      </c>
      <c r="E76">
        <f>+(C76-C$7)/C$8</f>
        <v>24362.403499225438</v>
      </c>
      <c r="F76" s="15">
        <f>ROUND(2*E76,0)/2</f>
        <v>24362.5</v>
      </c>
      <c r="G76">
        <f>+C76-(C$7+F76*C$8)</f>
        <v>-0.1248500001092907</v>
      </c>
      <c r="K76">
        <f>+G76</f>
        <v>-0.1248500001092907</v>
      </c>
      <c r="O76">
        <f ca="1">+C$11+C$12*F76</f>
        <v>-0.12537364320966049</v>
      </c>
      <c r="Q76" s="2">
        <f>+C76-15018.5</f>
        <v>43126.442499999888</v>
      </c>
    </row>
    <row r="77" spans="1:21" ht="12.95" customHeight="1">
      <c r="A77" s="62" t="s">
        <v>1</v>
      </c>
      <c r="B77" s="61" t="s">
        <v>44</v>
      </c>
      <c r="C77" s="62">
        <v>58153.99860000005</v>
      </c>
      <c r="D77" s="62" t="s">
        <v>16</v>
      </c>
      <c r="E77">
        <f>+(C77-C$7)/C$8</f>
        <v>24369.403264253713</v>
      </c>
      <c r="F77" s="15">
        <f>ROUND(2*E77,0)/2</f>
        <v>24369.5</v>
      </c>
      <c r="G77">
        <f>+C77-(C$7+F77*C$8)</f>
        <v>-0.1251539999502711</v>
      </c>
      <c r="K77">
        <f>+G77</f>
        <v>-0.1251539999502711</v>
      </c>
      <c r="O77">
        <f ca="1">+C$11+C$12*F77</f>
        <v>-0.12550927248411414</v>
      </c>
      <c r="Q77" s="2">
        <f>+C77-15018.5</f>
        <v>43135.49860000005</v>
      </c>
    </row>
    <row r="78" spans="1:21" ht="12.95" customHeight="1">
      <c r="A78" s="21" t="s">
        <v>253</v>
      </c>
      <c r="B78" s="22" t="s">
        <v>44</v>
      </c>
      <c r="C78" s="23">
        <v>58161.761100000003</v>
      </c>
      <c r="D78" s="23">
        <v>1E-4</v>
      </c>
      <c r="E78">
        <f>+(C78-C$7)/C$8</f>
        <v>24375.403162226427</v>
      </c>
      <c r="F78" s="15">
        <f>ROUND(2*E78,0)/2</f>
        <v>24375.5</v>
      </c>
      <c r="G78">
        <f>+C78-(C$7+F78*C$8)</f>
        <v>-0.12528599999495782</v>
      </c>
      <c r="K78">
        <f>+G78</f>
        <v>-0.12528599999495782</v>
      </c>
      <c r="O78">
        <f ca="1">+C$11+C$12*F78</f>
        <v>-0.1256255261479316</v>
      </c>
      <c r="Q78" s="2">
        <f>+C78-15018.5</f>
        <v>43143.261100000003</v>
      </c>
    </row>
    <row r="79" spans="1:21" ht="12.95" customHeight="1">
      <c r="A79" s="62" t="s">
        <v>0</v>
      </c>
      <c r="B79" s="61" t="s">
        <v>44</v>
      </c>
      <c r="C79" s="62">
        <v>58487.790300000001</v>
      </c>
      <c r="D79" s="62">
        <v>1E-4</v>
      </c>
      <c r="E79">
        <f>+(C79-C$7)/C$8</f>
        <v>24627.40212340351</v>
      </c>
      <c r="F79" s="15">
        <f>ROUND(2*E79,0)/2</f>
        <v>24627.5</v>
      </c>
      <c r="G79">
        <f>+C79-(C$7+F79*C$8)</f>
        <v>-0.12662999999156455</v>
      </c>
      <c r="K79">
        <f>+G79</f>
        <v>-0.12662999999156455</v>
      </c>
      <c r="O79">
        <f ca="1">+C$11+C$12*F79</f>
        <v>-0.13050818002826459</v>
      </c>
      <c r="Q79" s="2">
        <f>+C79-15018.5</f>
        <v>43469.290300000001</v>
      </c>
    </row>
    <row r="80" spans="1:21" ht="12.95" customHeight="1">
      <c r="A80" s="21" t="s">
        <v>255</v>
      </c>
      <c r="B80" s="22" t="s">
        <v>44</v>
      </c>
      <c r="C80" s="23">
        <v>58489.0838</v>
      </c>
      <c r="D80" s="23" t="s">
        <v>35</v>
      </c>
      <c r="E80">
        <f>+(C80-C$7)/C$8</f>
        <v>24628.401913165537</v>
      </c>
      <c r="F80" s="15">
        <f>ROUND(2*E80,0)/2</f>
        <v>24628.5</v>
      </c>
      <c r="G80">
        <f>+C80-(C$7+F80*C$8)</f>
        <v>-0.12690199999633478</v>
      </c>
      <c r="K80">
        <f>+G80</f>
        <v>-0.12690199999633478</v>
      </c>
      <c r="O80">
        <f ca="1">+C$11+C$12*F80</f>
        <v>-0.13052755563890084</v>
      </c>
      <c r="Q80" s="2">
        <f>+C80-15018.5</f>
        <v>43470.5838</v>
      </c>
    </row>
    <row r="81" spans="1:31" ht="12.95" customHeight="1">
      <c r="A81" s="62" t="s">
        <v>0</v>
      </c>
      <c r="B81" s="61" t="s">
        <v>44</v>
      </c>
      <c r="C81" s="62">
        <v>58512.370900000002</v>
      </c>
      <c r="D81" s="62">
        <v>1E-4</v>
      </c>
      <c r="E81">
        <f>+(C81-C$7)/C$8</f>
        <v>24646.401297910299</v>
      </c>
      <c r="F81" s="15">
        <f>ROUND(2*E81,0)/2</f>
        <v>24646.5</v>
      </c>
      <c r="G81">
        <f>+C81-(C$7+F81*C$8)</f>
        <v>-0.12769799999659881</v>
      </c>
      <c r="K81">
        <f>+G81</f>
        <v>-0.12769799999659881</v>
      </c>
      <c r="O81">
        <f ca="1">+C$11+C$12*F81</f>
        <v>-0.13087631663035321</v>
      </c>
      <c r="Q81" s="2">
        <f>+C81-15018.5</f>
        <v>43493.870900000002</v>
      </c>
    </row>
    <row r="82" spans="1:31" ht="12.95" customHeight="1">
      <c r="A82" s="65" t="s">
        <v>254</v>
      </c>
      <c r="B82" s="66" t="s">
        <v>44</v>
      </c>
      <c r="C82" s="67">
        <v>58813.815399999999</v>
      </c>
      <c r="D82" s="67">
        <v>1E-4</v>
      </c>
      <c r="E82">
        <f>+(C82-C$7)/C$8</f>
        <v>24879.397915552356</v>
      </c>
      <c r="F82" s="15">
        <f>ROUND(2*E82,0)/2</f>
        <v>24879.5</v>
      </c>
      <c r="G82">
        <f>+C82-(C$7+F82*C$8)</f>
        <v>-0.13207400000101188</v>
      </c>
      <c r="K82">
        <f>+G82</f>
        <v>-0.13207400000101188</v>
      </c>
      <c r="O82">
        <f ca="1">+C$11+C$12*F82</f>
        <v>-0.13539083390859757</v>
      </c>
      <c r="Q82" s="2">
        <f>+C82-15018.5</f>
        <v>43795.315399999999</v>
      </c>
    </row>
    <row r="83" spans="1:31" ht="12.95" customHeight="1">
      <c r="A83" s="68" t="s">
        <v>257</v>
      </c>
      <c r="B83" s="69" t="s">
        <v>44</v>
      </c>
      <c r="C83" s="79">
        <v>58813.815399999999</v>
      </c>
      <c r="D83" s="68">
        <v>1E-4</v>
      </c>
      <c r="E83">
        <f>+(C83-C$7)/C$8</f>
        <v>24879.397915552356</v>
      </c>
      <c r="F83" s="15">
        <f>ROUND(2*E83,0)/2</f>
        <v>24879.5</v>
      </c>
      <c r="G83">
        <f>+C83-(C$7+F83*C$8)</f>
        <v>-0.13207400000101188</v>
      </c>
      <c r="K83">
        <f>+G83</f>
        <v>-0.13207400000101188</v>
      </c>
      <c r="O83">
        <f ca="1">+C$11+C$12*F83</f>
        <v>-0.13539083390859757</v>
      </c>
      <c r="Q83" s="2">
        <f>+C83-15018.5</f>
        <v>43795.315399999999</v>
      </c>
    </row>
    <row r="84" spans="1:31" ht="12.95" customHeight="1">
      <c r="A84" s="65" t="s">
        <v>256</v>
      </c>
      <c r="B84" s="66" t="s">
        <v>44</v>
      </c>
      <c r="C84" s="67">
        <v>58868.153599999998</v>
      </c>
      <c r="D84" s="67" t="s">
        <v>35</v>
      </c>
      <c r="E84">
        <f>+(C84-C$7)/C$8</f>
        <v>24921.397742415204</v>
      </c>
      <c r="F84" s="15">
        <f>ROUND(2*E84,0)/2</f>
        <v>24921.5</v>
      </c>
      <c r="G84">
        <f>+C84-(C$7+F84*C$8)</f>
        <v>-0.13229800000408432</v>
      </c>
      <c r="K84">
        <f>+G84</f>
        <v>-0.13229800000408432</v>
      </c>
      <c r="O84">
        <f ca="1">+C$11+C$12*F84</f>
        <v>-0.13620460955531977</v>
      </c>
      <c r="Q84" s="2">
        <f>+C84-15018.5</f>
        <v>43849.653599999998</v>
      </c>
    </row>
    <row r="85" spans="1:31" ht="12.95" customHeight="1">
      <c r="A85" s="70" t="s">
        <v>258</v>
      </c>
      <c r="B85" s="69" t="s">
        <v>44</v>
      </c>
      <c r="C85" s="79">
        <v>58904.377800000002</v>
      </c>
      <c r="D85" s="68">
        <v>1E-4</v>
      </c>
      <c r="E85" s="73">
        <f>+(C85-C$7)/C$8</f>
        <v>24949.396647941063</v>
      </c>
      <c r="F85" s="59">
        <f>ROUND(2*E85,0)/2</f>
        <v>24949.5</v>
      </c>
      <c r="G85" s="73">
        <f>+C85-(C$7+F85*C$8)</f>
        <v>-0.13371399999596179</v>
      </c>
      <c r="H85" s="73"/>
      <c r="I85" s="73"/>
      <c r="J85" s="73"/>
      <c r="K85" s="73">
        <f>+G85</f>
        <v>-0.13371399999596179</v>
      </c>
      <c r="L85" s="73"/>
      <c r="M85" s="73"/>
      <c r="N85" s="73"/>
      <c r="O85" s="73">
        <f ca="1">+C$11+C$12*F85</f>
        <v>-0.13674712665313454</v>
      </c>
      <c r="P85" s="73"/>
      <c r="Q85" s="74">
        <f>+C85-15018.5</f>
        <v>43885.877800000002</v>
      </c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</row>
    <row r="86" spans="1:31" ht="12.95" customHeight="1">
      <c r="A86" s="70" t="s">
        <v>259</v>
      </c>
      <c r="B86" s="69" t="s">
        <v>44</v>
      </c>
      <c r="C86" s="79">
        <v>59157.953399999999</v>
      </c>
      <c r="D86" s="68">
        <v>2.9999999999999997E-4</v>
      </c>
      <c r="E86" s="73">
        <f>+(C86-C$7)/C$8</f>
        <v>25145.393778811107</v>
      </c>
      <c r="F86" s="59">
        <f>ROUND(2*E86,0)/2</f>
        <v>25145.5</v>
      </c>
      <c r="G86" s="73">
        <f>+C86-(C$7+F86*C$8)</f>
        <v>-0.1374260000011418</v>
      </c>
      <c r="H86" s="73"/>
      <c r="I86" s="73"/>
      <c r="J86" s="73"/>
      <c r="K86" s="73">
        <f>+G86</f>
        <v>-0.1374260000011418</v>
      </c>
      <c r="L86" s="73"/>
      <c r="M86" s="73"/>
      <c r="N86" s="73"/>
      <c r="O86" s="73">
        <f ca="1">+C$11+C$12*F86</f>
        <v>-0.14054474633783798</v>
      </c>
      <c r="P86" s="73"/>
      <c r="Q86" s="74">
        <f>+C86-15018.5</f>
        <v>44139.453399999999</v>
      </c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</row>
    <row r="87" spans="1:31" ht="12.95" customHeight="1">
      <c r="A87" s="71" t="s">
        <v>263</v>
      </c>
      <c r="B87" s="81" t="s">
        <v>44</v>
      </c>
      <c r="C87" s="82">
        <v>59244.633300000001</v>
      </c>
      <c r="D87" s="82">
        <v>2.0000000000000001E-4</v>
      </c>
      <c r="E87" s="73">
        <f>+(C87-C$7)/C$8</f>
        <v>25212.391596046295</v>
      </c>
      <c r="F87" s="59">
        <f>ROUND(2*E87,0)/2</f>
        <v>25212.5</v>
      </c>
      <c r="G87" s="73">
        <f>+C87-(C$7+F87*C$8)</f>
        <v>-0.14024999999674037</v>
      </c>
      <c r="H87" s="73"/>
      <c r="I87" s="73"/>
      <c r="J87" s="73"/>
      <c r="K87" s="73">
        <f>+G87</f>
        <v>-0.14024999999674037</v>
      </c>
      <c r="L87" s="73"/>
      <c r="M87" s="73"/>
      <c r="N87" s="73"/>
      <c r="O87" s="73">
        <f ca="1">+C$11+C$12*F87</f>
        <v>-0.14184291225046619</v>
      </c>
      <c r="P87" s="73"/>
      <c r="Q87" s="74">
        <f>+C87-15018.5</f>
        <v>44226.133300000001</v>
      </c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</row>
    <row r="88" spans="1:31" ht="12.95" customHeight="1">
      <c r="A88" s="70" t="s">
        <v>260</v>
      </c>
      <c r="B88" s="69" t="s">
        <v>44</v>
      </c>
      <c r="C88" s="79">
        <v>59245.926899999846</v>
      </c>
      <c r="D88" s="68">
        <v>2.9999999999999997E-4</v>
      </c>
      <c r="E88" s="73">
        <f>+(C88-C$7)/C$8</f>
        <v>25213.391463101572</v>
      </c>
      <c r="F88" s="59">
        <f>ROUND(2*E88,0)/2</f>
        <v>25213.5</v>
      </c>
      <c r="G88" s="73">
        <f>+C88-(C$7+F88*C$8)</f>
        <v>-0.14042200014955597</v>
      </c>
      <c r="H88" s="73"/>
      <c r="I88" s="73"/>
      <c r="J88" s="73"/>
      <c r="K88" s="73">
        <f>+G88</f>
        <v>-0.14042200014955597</v>
      </c>
      <c r="L88" s="73"/>
      <c r="M88" s="73"/>
      <c r="N88" s="73"/>
      <c r="O88" s="73">
        <f ca="1">+C$11+C$12*F88</f>
        <v>-0.14186228786110239</v>
      </c>
      <c r="P88" s="73"/>
      <c r="Q88" s="74">
        <f>+C88-15018.5</f>
        <v>44227.426899999846</v>
      </c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</row>
    <row r="89" spans="1:31" ht="12.95" customHeight="1">
      <c r="A89" s="70" t="s">
        <v>260</v>
      </c>
      <c r="B89" s="69" t="s">
        <v>44</v>
      </c>
      <c r="C89" s="79">
        <v>59542.190400000196</v>
      </c>
      <c r="D89" s="68">
        <v>2.9999999999999997E-4</v>
      </c>
      <c r="E89" s="73">
        <f>+(C89-C$7)/C$8</f>
        <v>25442.383511159773</v>
      </c>
      <c r="F89" s="59">
        <f>ROUND(2*E89,0)/2</f>
        <v>25442.5</v>
      </c>
      <c r="G89" s="73">
        <f>+C89-(C$7+F89*C$8)</f>
        <v>-0.15070999979798216</v>
      </c>
      <c r="H89" s="73"/>
      <c r="I89" s="73"/>
      <c r="J89" s="73"/>
      <c r="K89" s="73">
        <f>+G89</f>
        <v>-0.15070999979798216</v>
      </c>
      <c r="L89" s="73"/>
      <c r="M89" s="73"/>
      <c r="N89" s="73"/>
      <c r="O89" s="73">
        <f ca="1">+C$11+C$12*F89</f>
        <v>-0.1462993026968018</v>
      </c>
      <c r="P89" s="73"/>
      <c r="Q89" s="74">
        <f>+C89-15018.5</f>
        <v>44523.690400000196</v>
      </c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</row>
    <row r="90" spans="1:31" ht="12.95" customHeight="1">
      <c r="A90" s="70" t="s">
        <v>260</v>
      </c>
      <c r="B90" s="69" t="s">
        <v>44</v>
      </c>
      <c r="C90" s="79">
        <v>59564.186400000006</v>
      </c>
      <c r="D90" s="68">
        <v>2.9999999999999997E-4</v>
      </c>
      <c r="E90" s="73">
        <f>+(C90-C$7)/C$8</f>
        <v>25459.384961183277</v>
      </c>
      <c r="F90" s="59">
        <f>ROUND(2*E90,0)/2</f>
        <v>25459.5</v>
      </c>
      <c r="G90" s="73">
        <f>+C90-(C$7+F90*C$8)</f>
        <v>-0.14883399999234825</v>
      </c>
      <c r="H90" s="73"/>
      <c r="I90" s="73"/>
      <c r="J90" s="73"/>
      <c r="K90" s="73">
        <f>+G90</f>
        <v>-0.14883399999234825</v>
      </c>
      <c r="L90" s="73"/>
      <c r="M90" s="73"/>
      <c r="N90" s="73"/>
      <c r="O90" s="73">
        <f ca="1">+C$11+C$12*F90</f>
        <v>-0.14662868807761792</v>
      </c>
      <c r="P90" s="73"/>
      <c r="Q90" s="74">
        <f>+C90-15018.5</f>
        <v>44545.686400000006</v>
      </c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</row>
    <row r="91" spans="1:31" ht="12.95" customHeight="1">
      <c r="A91" s="71" t="s">
        <v>261</v>
      </c>
      <c r="B91" s="72" t="s">
        <v>44</v>
      </c>
      <c r="C91" s="79">
        <v>59914.789499999999</v>
      </c>
      <c r="D91" s="68">
        <v>1E-4</v>
      </c>
      <c r="E91" s="73">
        <f>+(C91-C$7)/C$8</f>
        <v>25730.377918211248</v>
      </c>
      <c r="F91" s="59">
        <f>ROUND(2*E91,0)/2</f>
        <v>25730.5</v>
      </c>
      <c r="G91" s="73">
        <f>+C91-(C$7+F91*C$8)</f>
        <v>-0.15794599999935599</v>
      </c>
      <c r="H91" s="73"/>
      <c r="I91" s="73"/>
      <c r="J91" s="73"/>
      <c r="K91" s="73">
        <f>+G91</f>
        <v>-0.15794599999935599</v>
      </c>
      <c r="L91" s="73"/>
      <c r="M91" s="73"/>
      <c r="N91" s="73"/>
      <c r="O91" s="73">
        <f ca="1">+C$11+C$12*F91</f>
        <v>-0.15187947856003953</v>
      </c>
      <c r="P91" s="73"/>
      <c r="Q91" s="74">
        <f>+C91-15018.5</f>
        <v>44896.289499999999</v>
      </c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</row>
    <row r="92" spans="1:31" ht="12.95" customHeight="1">
      <c r="A92" s="77" t="s">
        <v>262</v>
      </c>
      <c r="B92" s="78" t="s">
        <v>44</v>
      </c>
      <c r="C92" s="80">
        <v>59921.258799999952</v>
      </c>
      <c r="D92" s="76"/>
      <c r="E92" s="73">
        <f>+(C92-C$7)/C$8</f>
        <v>25735.378258302047</v>
      </c>
      <c r="F92" s="59">
        <f>ROUND(2*E92,0)/2</f>
        <v>25735.5</v>
      </c>
      <c r="G92" s="73">
        <f>+C92-(C$7+F92*C$8)</f>
        <v>-0.15750600004685111</v>
      </c>
      <c r="H92" s="73"/>
      <c r="I92" s="73"/>
      <c r="J92" s="73"/>
      <c r="K92" s="73">
        <f>+G92</f>
        <v>-0.15750600004685111</v>
      </c>
      <c r="L92" s="73"/>
      <c r="M92" s="73"/>
      <c r="N92" s="73"/>
      <c r="O92" s="73">
        <f ca="1">+C$11+C$12*F92</f>
        <v>-0.15197635661322073</v>
      </c>
      <c r="P92" s="73"/>
      <c r="Q92" s="74">
        <f>+C92-15018.5</f>
        <v>44902.758799999952</v>
      </c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</row>
    <row r="93" spans="1:31" ht="12.95" customHeight="1">
      <c r="A93" s="73"/>
      <c r="B93" s="75"/>
      <c r="C93" s="76"/>
      <c r="D93" s="76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</row>
    <row r="94" spans="1:31" ht="12.95" customHeight="1">
      <c r="A94" s="73"/>
      <c r="B94" s="75"/>
      <c r="C94" s="76"/>
      <c r="D94" s="76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</row>
    <row r="95" spans="1:31" ht="12.95" customHeight="1">
      <c r="A95" s="73"/>
      <c r="B95" s="75"/>
      <c r="C95" s="76"/>
      <c r="D95" s="76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</row>
    <row r="96" spans="1:31" ht="12.95" customHeight="1">
      <c r="A96" s="73"/>
      <c r="B96" s="75"/>
      <c r="C96" s="76"/>
      <c r="D96" s="76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</row>
    <row r="97" spans="1:31" ht="12.95" customHeight="1">
      <c r="A97" s="73"/>
      <c r="B97" s="75"/>
      <c r="C97" s="76"/>
      <c r="D97" s="76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</row>
    <row r="98" spans="1:31" ht="12.95" customHeight="1">
      <c r="A98" s="73"/>
      <c r="B98" s="75"/>
      <c r="C98" s="76"/>
      <c r="D98" s="76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</row>
    <row r="99" spans="1:31" ht="12.95" customHeight="1">
      <c r="A99" s="73"/>
      <c r="B99" s="75"/>
      <c r="C99" s="76"/>
      <c r="D99" s="76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</row>
    <row r="100" spans="1:31" ht="12.95" customHeight="1">
      <c r="A100" s="73"/>
      <c r="B100" s="75"/>
      <c r="C100" s="76"/>
      <c r="D100" s="76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</row>
    <row r="101" spans="1:31" ht="12.95" customHeight="1">
      <c r="A101" s="73"/>
      <c r="B101" s="75"/>
      <c r="C101" s="76"/>
      <c r="D101" s="76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</row>
    <row r="102" spans="1:31" ht="12.95" customHeight="1">
      <c r="A102" s="73"/>
      <c r="B102" s="75"/>
      <c r="C102" s="76"/>
      <c r="D102" s="76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</row>
    <row r="103" spans="1:31" ht="12.95" customHeight="1">
      <c r="A103" s="73"/>
      <c r="B103" s="75"/>
      <c r="C103" s="76"/>
      <c r="D103" s="76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</row>
    <row r="104" spans="1:31" ht="12.95" customHeight="1">
      <c r="A104" s="73"/>
      <c r="B104" s="75"/>
      <c r="C104" s="76"/>
      <c r="D104" s="76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</row>
    <row r="105" spans="1:31" ht="12.95" customHeight="1">
      <c r="A105" s="73"/>
      <c r="B105" s="75"/>
      <c r="C105" s="76"/>
      <c r="D105" s="76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</row>
    <row r="106" spans="1:31" ht="12.95" customHeight="1">
      <c r="A106" s="73"/>
      <c r="B106" s="75"/>
      <c r="C106" s="76"/>
      <c r="D106" s="76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</row>
    <row r="107" spans="1:31" ht="12.95" customHeight="1">
      <c r="A107" s="73"/>
      <c r="B107" s="75"/>
      <c r="C107" s="76"/>
      <c r="D107" s="76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</row>
    <row r="108" spans="1:31" ht="12.95" customHeight="1">
      <c r="A108" s="73"/>
      <c r="B108" s="75"/>
      <c r="C108" s="76"/>
      <c r="D108" s="76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</row>
    <row r="109" spans="1:31" ht="12.95" customHeight="1">
      <c r="A109" s="73"/>
      <c r="B109" s="75"/>
      <c r="C109" s="76"/>
      <c r="D109" s="76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</row>
    <row r="110" spans="1:31">
      <c r="A110" s="73"/>
      <c r="B110" s="75"/>
      <c r="C110" s="76"/>
      <c r="D110" s="76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</row>
    <row r="111" spans="1:31">
      <c r="A111" s="73"/>
      <c r="B111" s="75"/>
      <c r="C111" s="76"/>
      <c r="D111" s="76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</row>
    <row r="112" spans="1:31">
      <c r="B112" s="6"/>
      <c r="C112" s="18"/>
      <c r="D112" s="18"/>
    </row>
    <row r="113" spans="2:4">
      <c r="B113" s="6"/>
      <c r="C113" s="18"/>
      <c r="D113" s="18"/>
    </row>
    <row r="114" spans="2:4">
      <c r="B114" s="6"/>
      <c r="C114" s="18"/>
      <c r="D114" s="18"/>
    </row>
    <row r="115" spans="2:4">
      <c r="B115" s="6"/>
      <c r="C115" s="18"/>
      <c r="D115" s="18"/>
    </row>
    <row r="116" spans="2:4">
      <c r="B116" s="6"/>
      <c r="C116" s="18"/>
      <c r="D116" s="18"/>
    </row>
    <row r="117" spans="2:4">
      <c r="B117" s="6"/>
      <c r="C117" s="18"/>
      <c r="D117" s="18"/>
    </row>
    <row r="118" spans="2:4">
      <c r="B118" s="6"/>
      <c r="C118" s="18"/>
      <c r="D118" s="18"/>
    </row>
    <row r="119" spans="2:4">
      <c r="B119" s="6"/>
      <c r="C119" s="18"/>
      <c r="D119" s="18"/>
    </row>
    <row r="120" spans="2:4">
      <c r="B120" s="6"/>
      <c r="C120" s="18"/>
      <c r="D120" s="18"/>
    </row>
    <row r="121" spans="2:4">
      <c r="B121" s="6"/>
      <c r="C121" s="18"/>
      <c r="D121" s="18"/>
    </row>
    <row r="122" spans="2:4">
      <c r="B122" s="6"/>
      <c r="C122" s="18"/>
      <c r="D122" s="18"/>
    </row>
    <row r="123" spans="2:4">
      <c r="B123" s="6"/>
      <c r="C123" s="18"/>
      <c r="D123" s="18"/>
    </row>
    <row r="124" spans="2:4">
      <c r="B124" s="6"/>
      <c r="C124" s="18"/>
      <c r="D124" s="18"/>
    </row>
    <row r="125" spans="2:4">
      <c r="B125" s="6"/>
      <c r="C125" s="18"/>
      <c r="D125" s="18"/>
    </row>
    <row r="126" spans="2:4">
      <c r="B126" s="6"/>
      <c r="C126" s="18"/>
      <c r="D126" s="18"/>
    </row>
    <row r="127" spans="2:4">
      <c r="B127" s="6"/>
      <c r="C127" s="18"/>
      <c r="D127" s="18"/>
    </row>
    <row r="128" spans="2:4">
      <c r="B128" s="6"/>
      <c r="C128" s="18"/>
      <c r="D128" s="18"/>
    </row>
    <row r="129" spans="2:4">
      <c r="B129" s="6"/>
      <c r="C129" s="18"/>
      <c r="D129" s="18"/>
    </row>
    <row r="130" spans="2:4">
      <c r="B130" s="6"/>
      <c r="C130" s="18"/>
      <c r="D130" s="18"/>
    </row>
    <row r="131" spans="2:4">
      <c r="B131" s="6"/>
      <c r="C131" s="18"/>
      <c r="D131" s="18"/>
    </row>
    <row r="132" spans="2:4">
      <c r="B132" s="6"/>
      <c r="C132" s="18"/>
      <c r="D132" s="18"/>
    </row>
    <row r="133" spans="2:4">
      <c r="B133" s="6"/>
      <c r="C133" s="18"/>
      <c r="D133" s="18"/>
    </row>
    <row r="134" spans="2:4">
      <c r="B134" s="6"/>
      <c r="C134" s="18"/>
      <c r="D134" s="18"/>
    </row>
    <row r="135" spans="2:4">
      <c r="B135" s="6"/>
      <c r="C135" s="18"/>
      <c r="D135" s="18"/>
    </row>
    <row r="136" spans="2:4">
      <c r="B136" s="6"/>
      <c r="C136" s="18"/>
      <c r="D136" s="18"/>
    </row>
    <row r="137" spans="2:4">
      <c r="B137" s="6"/>
      <c r="C137" s="18"/>
      <c r="D137" s="18"/>
    </row>
    <row r="138" spans="2:4">
      <c r="B138" s="6"/>
      <c r="C138" s="18"/>
      <c r="D138" s="18"/>
    </row>
    <row r="139" spans="2:4">
      <c r="B139" s="6"/>
      <c r="C139" s="18"/>
      <c r="D139" s="18"/>
    </row>
    <row r="140" spans="2:4">
      <c r="B140" s="6"/>
      <c r="C140" s="18"/>
      <c r="D140" s="18"/>
    </row>
    <row r="141" spans="2:4">
      <c r="B141" s="6"/>
      <c r="C141" s="18"/>
      <c r="D141" s="18"/>
    </row>
    <row r="142" spans="2:4">
      <c r="B142" s="6"/>
      <c r="C142" s="18"/>
      <c r="D142" s="18"/>
    </row>
    <row r="143" spans="2:4">
      <c r="B143" s="6"/>
      <c r="C143" s="18"/>
      <c r="D143" s="18"/>
    </row>
    <row r="144" spans="2:4">
      <c r="B144" s="6"/>
      <c r="C144" s="18"/>
      <c r="D144" s="18"/>
    </row>
    <row r="145" spans="2:4">
      <c r="B145" s="6"/>
      <c r="C145" s="18"/>
      <c r="D145" s="18"/>
    </row>
    <row r="146" spans="2:4">
      <c r="B146" s="6"/>
      <c r="C146" s="18"/>
      <c r="D146" s="18"/>
    </row>
    <row r="147" spans="2:4">
      <c r="B147" s="6"/>
      <c r="C147" s="18"/>
      <c r="D147" s="18"/>
    </row>
    <row r="148" spans="2:4">
      <c r="B148" s="6"/>
      <c r="C148" s="18"/>
      <c r="D148" s="18"/>
    </row>
    <row r="149" spans="2:4">
      <c r="B149" s="6"/>
      <c r="C149" s="18"/>
      <c r="D149" s="18"/>
    </row>
    <row r="150" spans="2:4">
      <c r="B150" s="6"/>
      <c r="C150" s="18"/>
      <c r="D150" s="18"/>
    </row>
    <row r="151" spans="2:4">
      <c r="B151" s="6"/>
      <c r="C151" s="18"/>
      <c r="D151" s="18"/>
    </row>
    <row r="152" spans="2:4">
      <c r="B152" s="6"/>
      <c r="C152" s="18"/>
      <c r="D152" s="18"/>
    </row>
    <row r="153" spans="2:4">
      <c r="B153" s="6"/>
      <c r="C153" s="18"/>
      <c r="D153" s="18"/>
    </row>
    <row r="154" spans="2:4">
      <c r="B154" s="6"/>
      <c r="C154" s="18"/>
      <c r="D154" s="18"/>
    </row>
    <row r="155" spans="2:4">
      <c r="B155" s="6"/>
      <c r="C155" s="18"/>
      <c r="D155" s="18"/>
    </row>
    <row r="156" spans="2:4">
      <c r="B156" s="6"/>
      <c r="C156" s="18"/>
      <c r="D156" s="18"/>
    </row>
    <row r="157" spans="2:4">
      <c r="B157" s="6"/>
      <c r="C157" s="18"/>
      <c r="D157" s="18"/>
    </row>
    <row r="158" spans="2:4">
      <c r="B158" s="6"/>
      <c r="C158" s="18"/>
      <c r="D158" s="18"/>
    </row>
    <row r="159" spans="2:4">
      <c r="B159" s="6"/>
      <c r="C159" s="18"/>
      <c r="D159" s="18"/>
    </row>
    <row r="160" spans="2:4">
      <c r="B160" s="6"/>
      <c r="C160" s="18"/>
      <c r="D160" s="18"/>
    </row>
    <row r="161" spans="2:4">
      <c r="B161" s="6"/>
      <c r="C161" s="18"/>
      <c r="D161" s="18"/>
    </row>
    <row r="162" spans="2:4">
      <c r="B162" s="6"/>
      <c r="C162" s="18"/>
      <c r="D162" s="18"/>
    </row>
    <row r="163" spans="2:4">
      <c r="B163" s="6"/>
      <c r="C163" s="18"/>
      <c r="D163" s="18"/>
    </row>
    <row r="164" spans="2:4">
      <c r="B164" s="6"/>
      <c r="C164" s="18"/>
      <c r="D164" s="18"/>
    </row>
    <row r="165" spans="2:4">
      <c r="B165" s="6"/>
      <c r="C165" s="18"/>
      <c r="D165" s="18"/>
    </row>
    <row r="166" spans="2:4">
      <c r="B166" s="6"/>
      <c r="C166" s="18"/>
      <c r="D166" s="18"/>
    </row>
    <row r="167" spans="2:4">
      <c r="B167" s="6"/>
      <c r="C167" s="18"/>
      <c r="D167" s="18"/>
    </row>
    <row r="168" spans="2:4">
      <c r="B168" s="6"/>
      <c r="C168" s="18"/>
      <c r="D168" s="18"/>
    </row>
    <row r="169" spans="2:4">
      <c r="B169" s="6"/>
      <c r="C169" s="18"/>
      <c r="D169" s="18"/>
    </row>
    <row r="170" spans="2:4">
      <c r="B170" s="6"/>
      <c r="C170" s="18"/>
      <c r="D170" s="18"/>
    </row>
    <row r="171" spans="2:4">
      <c r="B171" s="6"/>
      <c r="C171" s="18"/>
      <c r="D171" s="18"/>
    </row>
    <row r="172" spans="2:4">
      <c r="B172" s="6"/>
      <c r="C172" s="18"/>
      <c r="D172" s="18"/>
    </row>
    <row r="173" spans="2:4">
      <c r="B173" s="6"/>
      <c r="C173" s="18"/>
      <c r="D173" s="18"/>
    </row>
    <row r="174" spans="2:4">
      <c r="B174" s="6"/>
      <c r="C174" s="18"/>
      <c r="D174" s="18"/>
    </row>
    <row r="175" spans="2:4">
      <c r="B175" s="6"/>
      <c r="C175" s="18"/>
      <c r="D175" s="18"/>
    </row>
    <row r="176" spans="2:4">
      <c r="B176" s="6"/>
      <c r="C176" s="18"/>
      <c r="D176" s="18"/>
    </row>
    <row r="177" spans="2:4">
      <c r="B177" s="6"/>
      <c r="C177" s="18"/>
      <c r="D177" s="18"/>
    </row>
    <row r="178" spans="2:4">
      <c r="B178" s="6"/>
      <c r="C178" s="18"/>
      <c r="D178" s="18"/>
    </row>
    <row r="179" spans="2:4">
      <c r="B179" s="6"/>
      <c r="C179" s="18"/>
      <c r="D179" s="18"/>
    </row>
    <row r="180" spans="2:4">
      <c r="B180" s="6"/>
      <c r="C180" s="18"/>
      <c r="D180" s="18"/>
    </row>
    <row r="181" spans="2:4">
      <c r="B181" s="6"/>
      <c r="C181" s="18"/>
      <c r="D181" s="18"/>
    </row>
    <row r="182" spans="2:4">
      <c r="B182" s="6"/>
      <c r="C182" s="18"/>
      <c r="D182" s="18"/>
    </row>
    <row r="183" spans="2:4">
      <c r="B183" s="6"/>
      <c r="C183" s="18"/>
      <c r="D183" s="18"/>
    </row>
    <row r="184" spans="2:4">
      <c r="B184" s="6"/>
      <c r="C184" s="18"/>
      <c r="D184" s="18"/>
    </row>
    <row r="185" spans="2:4">
      <c r="B185" s="6"/>
      <c r="C185" s="18"/>
      <c r="D185" s="18"/>
    </row>
    <row r="186" spans="2:4">
      <c r="B186" s="6"/>
      <c r="C186" s="18"/>
      <c r="D186" s="18"/>
    </row>
    <row r="187" spans="2:4">
      <c r="B187" s="6"/>
      <c r="C187" s="18"/>
      <c r="D187" s="18"/>
    </row>
    <row r="188" spans="2:4">
      <c r="B188" s="6"/>
      <c r="C188" s="18"/>
      <c r="D188" s="18"/>
    </row>
    <row r="189" spans="2:4">
      <c r="B189" s="6"/>
      <c r="C189" s="18"/>
      <c r="D189" s="18"/>
    </row>
    <row r="190" spans="2:4">
      <c r="B190" s="6"/>
      <c r="C190" s="18"/>
      <c r="D190" s="18"/>
    </row>
    <row r="191" spans="2:4">
      <c r="B191" s="6"/>
      <c r="C191" s="18"/>
      <c r="D191" s="18"/>
    </row>
    <row r="192" spans="2:4">
      <c r="B192" s="6"/>
      <c r="C192" s="18"/>
      <c r="D192" s="18"/>
    </row>
    <row r="193" spans="2:4">
      <c r="B193" s="6"/>
      <c r="C193" s="18"/>
      <c r="D193" s="18"/>
    </row>
    <row r="194" spans="2:4">
      <c r="B194" s="6"/>
      <c r="C194" s="18"/>
      <c r="D194" s="18"/>
    </row>
    <row r="195" spans="2:4">
      <c r="B195" s="6"/>
      <c r="C195" s="18"/>
      <c r="D195" s="18"/>
    </row>
    <row r="196" spans="2:4">
      <c r="B196" s="6"/>
      <c r="C196" s="18"/>
      <c r="D196" s="18"/>
    </row>
    <row r="197" spans="2:4">
      <c r="B197" s="6"/>
      <c r="C197" s="18"/>
      <c r="D197" s="18"/>
    </row>
    <row r="198" spans="2:4">
      <c r="B198" s="6"/>
      <c r="C198" s="18"/>
      <c r="D198" s="18"/>
    </row>
    <row r="199" spans="2:4">
      <c r="B199" s="6"/>
      <c r="C199" s="18"/>
      <c r="D199" s="18"/>
    </row>
    <row r="200" spans="2:4">
      <c r="B200" s="6"/>
      <c r="C200" s="18"/>
      <c r="D200" s="18"/>
    </row>
    <row r="201" spans="2:4">
      <c r="B201" s="6"/>
      <c r="C201" s="18"/>
      <c r="D201" s="18"/>
    </row>
    <row r="202" spans="2:4">
      <c r="B202" s="6"/>
      <c r="C202" s="18"/>
      <c r="D202" s="18"/>
    </row>
    <row r="203" spans="2:4">
      <c r="B203" s="6"/>
      <c r="C203" s="18"/>
      <c r="D203" s="18"/>
    </row>
    <row r="204" spans="2:4">
      <c r="B204" s="6"/>
      <c r="C204" s="18"/>
      <c r="D204" s="18"/>
    </row>
    <row r="205" spans="2:4">
      <c r="B205" s="6"/>
      <c r="C205" s="18"/>
      <c r="D205" s="18"/>
    </row>
    <row r="206" spans="2:4">
      <c r="B206" s="6"/>
      <c r="C206" s="18"/>
      <c r="D206" s="18"/>
    </row>
    <row r="207" spans="2:4">
      <c r="B207" s="6"/>
      <c r="C207" s="18"/>
      <c r="D207" s="18"/>
    </row>
    <row r="208" spans="2:4">
      <c r="B208" s="6"/>
      <c r="C208" s="18"/>
      <c r="D208" s="18"/>
    </row>
    <row r="209" spans="2:4">
      <c r="B209" s="6"/>
      <c r="C209" s="18"/>
      <c r="D209" s="18"/>
    </row>
    <row r="210" spans="2:4">
      <c r="B210" s="6"/>
      <c r="C210" s="18"/>
      <c r="D210" s="18"/>
    </row>
    <row r="211" spans="2:4">
      <c r="B211" s="6"/>
      <c r="C211" s="18"/>
      <c r="D211" s="18"/>
    </row>
    <row r="212" spans="2:4">
      <c r="B212" s="6"/>
      <c r="C212" s="18"/>
      <c r="D212" s="18"/>
    </row>
    <row r="213" spans="2:4">
      <c r="B213" s="6"/>
      <c r="C213" s="18"/>
      <c r="D213" s="18"/>
    </row>
    <row r="214" spans="2:4">
      <c r="B214" s="6"/>
      <c r="C214" s="18"/>
      <c r="D214" s="18"/>
    </row>
    <row r="215" spans="2:4">
      <c r="B215" s="6"/>
      <c r="C215" s="18"/>
      <c r="D215" s="18"/>
    </row>
    <row r="216" spans="2:4">
      <c r="B216" s="6"/>
      <c r="C216" s="18"/>
      <c r="D216" s="18"/>
    </row>
    <row r="217" spans="2:4">
      <c r="B217" s="6"/>
      <c r="C217" s="18"/>
      <c r="D217" s="18"/>
    </row>
    <row r="218" spans="2:4">
      <c r="B218" s="6"/>
      <c r="C218" s="18"/>
      <c r="D218" s="18"/>
    </row>
    <row r="219" spans="2:4">
      <c r="B219" s="6"/>
      <c r="C219" s="18"/>
      <c r="D219" s="18"/>
    </row>
    <row r="220" spans="2:4">
      <c r="B220" s="6"/>
      <c r="C220" s="18"/>
      <c r="D220" s="18"/>
    </row>
    <row r="221" spans="2:4">
      <c r="B221" s="6"/>
      <c r="C221" s="18"/>
      <c r="D221" s="18"/>
    </row>
    <row r="222" spans="2:4">
      <c r="C222" s="18"/>
      <c r="D222" s="18"/>
    </row>
    <row r="223" spans="2:4">
      <c r="C223" s="18"/>
      <c r="D223" s="18"/>
    </row>
    <row r="224" spans="2:4">
      <c r="C224" s="18"/>
      <c r="D224" s="18"/>
    </row>
    <row r="225" spans="3:4">
      <c r="C225" s="18"/>
      <c r="D225" s="18"/>
    </row>
    <row r="226" spans="3:4">
      <c r="C226" s="18"/>
      <c r="D226" s="18"/>
    </row>
    <row r="227" spans="3:4">
      <c r="C227" s="18"/>
      <c r="D227" s="18"/>
    </row>
    <row r="228" spans="3:4">
      <c r="C228" s="18"/>
      <c r="D228" s="18"/>
    </row>
    <row r="229" spans="3:4">
      <c r="C229" s="18"/>
      <c r="D229" s="18"/>
    </row>
    <row r="230" spans="3:4">
      <c r="C230" s="18"/>
      <c r="D230" s="18"/>
    </row>
    <row r="231" spans="3:4">
      <c r="C231" s="18"/>
      <c r="D231" s="18"/>
    </row>
    <row r="232" spans="3:4">
      <c r="C232" s="18"/>
      <c r="D232" s="18"/>
    </row>
    <row r="233" spans="3:4">
      <c r="C233" s="18"/>
      <c r="D233" s="18"/>
    </row>
    <row r="234" spans="3:4">
      <c r="C234" s="18"/>
      <c r="D234" s="18"/>
    </row>
    <row r="235" spans="3:4">
      <c r="C235" s="18"/>
      <c r="D235" s="18"/>
    </row>
    <row r="236" spans="3:4">
      <c r="C236" s="18"/>
      <c r="D236" s="18"/>
    </row>
    <row r="237" spans="3:4">
      <c r="C237" s="18"/>
      <c r="D237" s="18"/>
    </row>
    <row r="238" spans="3:4">
      <c r="C238" s="18"/>
      <c r="D238" s="18"/>
    </row>
    <row r="239" spans="3:4">
      <c r="C239" s="18"/>
      <c r="D239" s="18"/>
    </row>
    <row r="240" spans="3:4">
      <c r="C240" s="18"/>
      <c r="D240" s="18"/>
    </row>
    <row r="241" spans="3:4">
      <c r="C241" s="18"/>
      <c r="D241" s="18"/>
    </row>
    <row r="242" spans="3:4">
      <c r="C242" s="18"/>
      <c r="D242" s="18"/>
    </row>
    <row r="243" spans="3:4">
      <c r="C243" s="18"/>
      <c r="D243" s="18"/>
    </row>
    <row r="244" spans="3:4">
      <c r="C244" s="18"/>
      <c r="D244" s="18"/>
    </row>
    <row r="245" spans="3:4">
      <c r="C245" s="18"/>
      <c r="D245" s="18"/>
    </row>
    <row r="246" spans="3:4">
      <c r="C246" s="18"/>
      <c r="D246" s="18"/>
    </row>
    <row r="247" spans="3:4">
      <c r="C247" s="18"/>
      <c r="D247" s="18"/>
    </row>
    <row r="248" spans="3:4">
      <c r="C248" s="18"/>
      <c r="D248" s="18"/>
    </row>
    <row r="249" spans="3:4">
      <c r="C249" s="18"/>
      <c r="D249" s="18"/>
    </row>
    <row r="250" spans="3:4">
      <c r="C250" s="18"/>
      <c r="D250" s="18"/>
    </row>
    <row r="251" spans="3:4">
      <c r="C251" s="18"/>
      <c r="D251" s="18"/>
    </row>
    <row r="252" spans="3:4">
      <c r="C252" s="18"/>
      <c r="D252" s="18"/>
    </row>
    <row r="253" spans="3:4">
      <c r="C253" s="18"/>
      <c r="D253" s="18"/>
    </row>
    <row r="254" spans="3:4">
      <c r="C254" s="18"/>
      <c r="D254" s="18"/>
    </row>
    <row r="255" spans="3:4">
      <c r="C255" s="18"/>
      <c r="D255" s="18"/>
    </row>
    <row r="256" spans="3:4">
      <c r="C256" s="18"/>
      <c r="D256" s="18"/>
    </row>
    <row r="257" spans="3:4">
      <c r="C257" s="18"/>
      <c r="D257" s="18"/>
    </row>
    <row r="258" spans="3:4">
      <c r="C258" s="18"/>
      <c r="D258" s="18"/>
    </row>
    <row r="259" spans="3:4">
      <c r="C259" s="18"/>
      <c r="D259" s="18"/>
    </row>
    <row r="260" spans="3:4">
      <c r="C260" s="18"/>
      <c r="D260" s="18"/>
    </row>
    <row r="261" spans="3:4">
      <c r="C261" s="18"/>
      <c r="D261" s="18"/>
    </row>
    <row r="262" spans="3:4">
      <c r="C262" s="18"/>
      <c r="D262" s="18"/>
    </row>
    <row r="263" spans="3:4">
      <c r="C263" s="18"/>
      <c r="D263" s="18"/>
    </row>
    <row r="264" spans="3:4">
      <c r="C264" s="18"/>
      <c r="D264" s="18"/>
    </row>
    <row r="265" spans="3:4">
      <c r="C265" s="18"/>
      <c r="D265" s="18"/>
    </row>
    <row r="266" spans="3:4">
      <c r="C266" s="18"/>
      <c r="D266" s="18"/>
    </row>
    <row r="267" spans="3:4">
      <c r="C267" s="18"/>
      <c r="D267" s="18"/>
    </row>
    <row r="268" spans="3:4">
      <c r="C268" s="18"/>
      <c r="D268" s="18"/>
    </row>
    <row r="269" spans="3:4">
      <c r="C269" s="18"/>
      <c r="D269" s="18"/>
    </row>
    <row r="270" spans="3:4">
      <c r="C270" s="18"/>
      <c r="D270" s="18"/>
    </row>
  </sheetData>
  <protectedRanges>
    <protectedRange sqref="A80:D84" name="Range1"/>
  </protectedRange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23"/>
  <sheetViews>
    <sheetView topLeftCell="A14" workbookViewId="0">
      <selection activeCell="A21" sqref="A21:D60"/>
    </sheetView>
  </sheetViews>
  <sheetFormatPr defaultRowHeight="12.75"/>
  <cols>
    <col min="1" max="1" width="19.7109375" style="18" customWidth="1"/>
    <col min="2" max="2" width="4.42578125" style="29" customWidth="1"/>
    <col min="3" max="3" width="12.7109375" style="18" customWidth="1"/>
    <col min="4" max="4" width="5.42578125" style="29" customWidth="1"/>
    <col min="5" max="5" width="14.85546875" style="29" customWidth="1"/>
    <col min="6" max="6" width="9.140625" style="29"/>
    <col min="7" max="7" width="12" style="29" customWidth="1"/>
    <col min="8" max="8" width="14.140625" style="18" customWidth="1"/>
    <col min="9" max="9" width="22.5703125" style="29" customWidth="1"/>
    <col min="10" max="10" width="25.140625" style="29" customWidth="1"/>
    <col min="11" max="11" width="15.7109375" style="29" customWidth="1"/>
    <col min="12" max="12" width="14.140625" style="29" customWidth="1"/>
    <col min="13" max="13" width="9.5703125" style="29" customWidth="1"/>
    <col min="14" max="14" width="14.140625" style="29" customWidth="1"/>
    <col min="15" max="15" width="23.42578125" style="29" customWidth="1"/>
    <col min="16" max="16" width="16.5703125" style="29" customWidth="1"/>
    <col min="17" max="17" width="41" style="29" customWidth="1"/>
    <col min="18" max="16384" width="9.140625" style="29"/>
  </cols>
  <sheetData>
    <row r="1" spans="1:16" ht="15.75">
      <c r="A1" s="39" t="s">
        <v>56</v>
      </c>
      <c r="I1" s="40" t="s">
        <v>57</v>
      </c>
      <c r="J1" s="41" t="s">
        <v>58</v>
      </c>
    </row>
    <row r="2" spans="1:16">
      <c r="I2" s="42" t="s">
        <v>59</v>
      </c>
      <c r="J2" s="43" t="s">
        <v>60</v>
      </c>
    </row>
    <row r="3" spans="1:16">
      <c r="A3" s="44" t="s">
        <v>61</v>
      </c>
      <c r="I3" s="42" t="s">
        <v>62</v>
      </c>
      <c r="J3" s="43" t="s">
        <v>63</v>
      </c>
    </row>
    <row r="4" spans="1:16">
      <c r="I4" s="42" t="s">
        <v>64</v>
      </c>
      <c r="J4" s="43" t="s">
        <v>63</v>
      </c>
    </row>
    <row r="5" spans="1:16" ht="13.5" thickBot="1">
      <c r="I5" s="45" t="s">
        <v>35</v>
      </c>
      <c r="J5" s="46" t="s">
        <v>65</v>
      </c>
    </row>
    <row r="10" spans="1:16" ht="13.5" thickBot="1"/>
    <row r="11" spans="1:16" ht="12.75" customHeight="1" thickBot="1">
      <c r="A11" s="18" t="str">
        <f t="shared" ref="A11:A42" si="0">P11</f>
        <v> PSMO 8.2.48 </v>
      </c>
      <c r="B11" s="6" t="str">
        <f t="shared" ref="B11:B42" si="1">IF(H11=INT(H11),"I","II")</f>
        <v>I</v>
      </c>
      <c r="C11" s="18">
        <f t="shared" ref="C11:C42" si="2">1*G11</f>
        <v>26625.546999999999</v>
      </c>
      <c r="D11" s="29" t="str">
        <f t="shared" ref="D11:D42" si="3">VLOOKUP(F11,I$1:J$5,2,FALSE)</f>
        <v>vis</v>
      </c>
      <c r="E11" s="47">
        <f>VLOOKUP(C11,'Active 1'!C$21:E$969,3,FALSE)</f>
        <v>0</v>
      </c>
      <c r="F11" s="6" t="s">
        <v>35</v>
      </c>
      <c r="G11" s="29" t="str">
        <f t="shared" ref="G11:G42" si="4">MID(I11,3,LEN(I11)-3)</f>
        <v>26625.547</v>
      </c>
      <c r="H11" s="18">
        <f t="shared" ref="H11:H42" si="5">1*K11</f>
        <v>-22604</v>
      </c>
      <c r="I11" s="48" t="s">
        <v>66</v>
      </c>
      <c r="J11" s="49" t="s">
        <v>67</v>
      </c>
      <c r="K11" s="48">
        <v>-22604</v>
      </c>
      <c r="L11" s="48" t="s">
        <v>68</v>
      </c>
      <c r="M11" s="49" t="s">
        <v>69</v>
      </c>
      <c r="N11" s="49"/>
      <c r="O11" s="50" t="s">
        <v>70</v>
      </c>
      <c r="P11" s="50" t="s">
        <v>71</v>
      </c>
    </row>
    <row r="12" spans="1:16" ht="12.75" customHeight="1" thickBot="1">
      <c r="A12" s="18" t="str">
        <f t="shared" si="0"/>
        <v>IBVS 35 </v>
      </c>
      <c r="B12" s="6" t="str">
        <f t="shared" si="1"/>
        <v>I</v>
      </c>
      <c r="C12" s="18">
        <f t="shared" si="2"/>
        <v>38297.71</v>
      </c>
      <c r="D12" s="29" t="str">
        <f t="shared" si="3"/>
        <v>vis</v>
      </c>
      <c r="E12" s="47">
        <f>VLOOKUP(C12,'Active 1'!C$21:E$969,3,FALSE)</f>
        <v>9022.0460231752713</v>
      </c>
      <c r="F12" s="6" t="s">
        <v>35</v>
      </c>
      <c r="G12" s="29" t="str">
        <f t="shared" si="4"/>
        <v>38297.710</v>
      </c>
      <c r="H12" s="18">
        <f t="shared" si="5"/>
        <v>-13582</v>
      </c>
      <c r="I12" s="48" t="s">
        <v>82</v>
      </c>
      <c r="J12" s="49" t="s">
        <v>83</v>
      </c>
      <c r="K12" s="48">
        <v>-13582</v>
      </c>
      <c r="L12" s="48" t="s">
        <v>84</v>
      </c>
      <c r="M12" s="49" t="s">
        <v>69</v>
      </c>
      <c r="N12" s="49"/>
      <c r="O12" s="50" t="s">
        <v>85</v>
      </c>
      <c r="P12" s="51" t="s">
        <v>86</v>
      </c>
    </row>
    <row r="13" spans="1:16" ht="12.75" customHeight="1" thickBot="1">
      <c r="A13" s="18" t="str">
        <f t="shared" si="0"/>
        <v>IBVS 4608 </v>
      </c>
      <c r="B13" s="6" t="str">
        <f t="shared" si="1"/>
        <v>I</v>
      </c>
      <c r="C13" s="18">
        <f t="shared" si="2"/>
        <v>50403.188499999997</v>
      </c>
      <c r="D13" s="29" t="str">
        <f t="shared" si="3"/>
        <v>vis</v>
      </c>
      <c r="E13" s="47">
        <f>VLOOKUP(C13,'Active 1'!C$21:E$969,3,FALSE)</f>
        <v>18379.025030370314</v>
      </c>
      <c r="F13" s="6" t="s">
        <v>35</v>
      </c>
      <c r="G13" s="29" t="str">
        <f t="shared" si="4"/>
        <v>50403.1885</v>
      </c>
      <c r="H13" s="18">
        <f t="shared" si="5"/>
        <v>-4225</v>
      </c>
      <c r="I13" s="48" t="s">
        <v>130</v>
      </c>
      <c r="J13" s="49" t="s">
        <v>131</v>
      </c>
      <c r="K13" s="48">
        <v>-4225</v>
      </c>
      <c r="L13" s="48" t="s">
        <v>132</v>
      </c>
      <c r="M13" s="49" t="s">
        <v>133</v>
      </c>
      <c r="N13" s="49" t="s">
        <v>134</v>
      </c>
      <c r="O13" s="50" t="s">
        <v>126</v>
      </c>
      <c r="P13" s="51" t="s">
        <v>135</v>
      </c>
    </row>
    <row r="14" spans="1:16" ht="12.75" customHeight="1" thickBot="1">
      <c r="A14" s="18" t="str">
        <f t="shared" si="0"/>
        <v>IBVS 4608 </v>
      </c>
      <c r="B14" s="6" t="str">
        <f t="shared" si="1"/>
        <v>I</v>
      </c>
      <c r="C14" s="18">
        <f t="shared" si="2"/>
        <v>50463.9899</v>
      </c>
      <c r="D14" s="29" t="str">
        <f t="shared" si="3"/>
        <v>vis</v>
      </c>
      <c r="E14" s="47">
        <f>VLOOKUP(C14,'Active 1'!C$21:E$969,3,FALSE)</f>
        <v>18426.0217206216</v>
      </c>
      <c r="F14" s="6" t="s">
        <v>35</v>
      </c>
      <c r="G14" s="29" t="str">
        <f t="shared" si="4"/>
        <v>50463.9899</v>
      </c>
      <c r="H14" s="18">
        <f t="shared" si="5"/>
        <v>-4178</v>
      </c>
      <c r="I14" s="48" t="s">
        <v>136</v>
      </c>
      <c r="J14" s="49" t="s">
        <v>137</v>
      </c>
      <c r="K14" s="48">
        <v>-4178</v>
      </c>
      <c r="L14" s="48" t="s">
        <v>138</v>
      </c>
      <c r="M14" s="49" t="s">
        <v>133</v>
      </c>
      <c r="N14" s="49" t="s">
        <v>134</v>
      </c>
      <c r="O14" s="50" t="s">
        <v>126</v>
      </c>
      <c r="P14" s="51" t="s">
        <v>135</v>
      </c>
    </row>
    <row r="15" spans="1:16" ht="12.75" customHeight="1" thickBot="1">
      <c r="A15" s="18" t="str">
        <f t="shared" si="0"/>
        <v>JAAVSO 36(2);171 </v>
      </c>
      <c r="B15" s="6" t="str">
        <f t="shared" si="1"/>
        <v>I</v>
      </c>
      <c r="C15" s="18">
        <f t="shared" si="2"/>
        <v>54505.656000000003</v>
      </c>
      <c r="D15" s="29" t="str">
        <f t="shared" si="3"/>
        <v>vis</v>
      </c>
      <c r="E15" s="47">
        <f>VLOOKUP(C15,'Active 1'!C$21:E$969,3,FALSE)</f>
        <v>21550.044026042397</v>
      </c>
      <c r="F15" s="6" t="s">
        <v>35</v>
      </c>
      <c r="G15" s="29" t="str">
        <f t="shared" si="4"/>
        <v>54505.6560</v>
      </c>
      <c r="H15" s="18">
        <f t="shared" si="5"/>
        <v>-1054</v>
      </c>
      <c r="I15" s="48" t="s">
        <v>198</v>
      </c>
      <c r="J15" s="49" t="s">
        <v>199</v>
      </c>
      <c r="K15" s="48">
        <v>-1054</v>
      </c>
      <c r="L15" s="48" t="s">
        <v>200</v>
      </c>
      <c r="M15" s="49" t="s">
        <v>125</v>
      </c>
      <c r="N15" s="49" t="s">
        <v>150</v>
      </c>
      <c r="O15" s="50" t="s">
        <v>189</v>
      </c>
      <c r="P15" s="51" t="s">
        <v>201</v>
      </c>
    </row>
    <row r="16" spans="1:16" ht="12.75" customHeight="1" thickBot="1">
      <c r="A16" s="18" t="str">
        <f t="shared" si="0"/>
        <v>JAAVSO 36(2);186 </v>
      </c>
      <c r="B16" s="6" t="str">
        <f t="shared" si="1"/>
        <v>I</v>
      </c>
      <c r="C16" s="18">
        <f t="shared" si="2"/>
        <v>54540.5867</v>
      </c>
      <c r="D16" s="29" t="str">
        <f t="shared" si="3"/>
        <v>vis</v>
      </c>
      <c r="E16" s="47">
        <f>VLOOKUP(C16,'Active 1'!C$21:E$969,3,FALSE)</f>
        <v>21577.043853154279</v>
      </c>
      <c r="F16" s="6" t="s">
        <v>35</v>
      </c>
      <c r="G16" s="29" t="str">
        <f t="shared" si="4"/>
        <v>54540.5867</v>
      </c>
      <c r="H16" s="18">
        <f t="shared" si="5"/>
        <v>-1027</v>
      </c>
      <c r="I16" s="48" t="s">
        <v>207</v>
      </c>
      <c r="J16" s="49" t="s">
        <v>208</v>
      </c>
      <c r="K16" s="48">
        <v>-1027</v>
      </c>
      <c r="L16" s="48" t="s">
        <v>209</v>
      </c>
      <c r="M16" s="49" t="s">
        <v>125</v>
      </c>
      <c r="N16" s="49" t="s">
        <v>210</v>
      </c>
      <c r="O16" s="50" t="s">
        <v>90</v>
      </c>
      <c r="P16" s="51" t="s">
        <v>211</v>
      </c>
    </row>
    <row r="17" spans="1:16" ht="12.75" customHeight="1" thickBot="1">
      <c r="A17" s="18" t="str">
        <f t="shared" si="0"/>
        <v> JAAVSO 37;44 </v>
      </c>
      <c r="B17" s="6" t="str">
        <f t="shared" si="1"/>
        <v>I</v>
      </c>
      <c r="C17" s="18">
        <f t="shared" si="2"/>
        <v>54857.549299999999</v>
      </c>
      <c r="D17" s="29" t="str">
        <f t="shared" si="3"/>
        <v>vis</v>
      </c>
      <c r="E17" s="47">
        <f>VLOOKUP(C17,'Active 1'!C$21:E$969,3,FALSE)</f>
        <v>21822.041388300531</v>
      </c>
      <c r="F17" s="6" t="s">
        <v>35</v>
      </c>
      <c r="G17" s="29" t="str">
        <f t="shared" si="4"/>
        <v>54857.5493</v>
      </c>
      <c r="H17" s="18">
        <f t="shared" si="5"/>
        <v>-782</v>
      </c>
      <c r="I17" s="48" t="s">
        <v>212</v>
      </c>
      <c r="J17" s="49" t="s">
        <v>213</v>
      </c>
      <c r="K17" s="48">
        <v>-782</v>
      </c>
      <c r="L17" s="48" t="s">
        <v>214</v>
      </c>
      <c r="M17" s="49" t="s">
        <v>125</v>
      </c>
      <c r="N17" s="49" t="s">
        <v>150</v>
      </c>
      <c r="O17" s="50" t="s">
        <v>90</v>
      </c>
      <c r="P17" s="50" t="s">
        <v>215</v>
      </c>
    </row>
    <row r="18" spans="1:16" ht="12.75" customHeight="1" thickBot="1">
      <c r="A18" s="18" t="str">
        <f t="shared" si="0"/>
        <v> JAAVSO 38;120 </v>
      </c>
      <c r="B18" s="6" t="str">
        <f t="shared" si="1"/>
        <v>I</v>
      </c>
      <c r="C18" s="18">
        <f t="shared" si="2"/>
        <v>55175.806100000002</v>
      </c>
      <c r="D18" s="29" t="str">
        <f t="shared" si="3"/>
        <v>vis</v>
      </c>
      <c r="E18" s="47">
        <f>VLOOKUP(C18,'Active 1'!C$21:E$969,3,FALSE)</f>
        <v>22068.039280618221</v>
      </c>
      <c r="F18" s="6" t="s">
        <v>35</v>
      </c>
      <c r="G18" s="29" t="str">
        <f t="shared" si="4"/>
        <v>55175.8061</v>
      </c>
      <c r="H18" s="18">
        <f t="shared" si="5"/>
        <v>-536</v>
      </c>
      <c r="I18" s="48" t="s">
        <v>220</v>
      </c>
      <c r="J18" s="49" t="s">
        <v>221</v>
      </c>
      <c r="K18" s="48">
        <v>-536</v>
      </c>
      <c r="L18" s="48" t="s">
        <v>200</v>
      </c>
      <c r="M18" s="49" t="s">
        <v>125</v>
      </c>
      <c r="N18" s="49" t="s">
        <v>150</v>
      </c>
      <c r="O18" s="50" t="s">
        <v>90</v>
      </c>
      <c r="P18" s="50" t="s">
        <v>222</v>
      </c>
    </row>
    <row r="19" spans="1:16" ht="12.75" customHeight="1" thickBot="1">
      <c r="A19" s="18" t="str">
        <f t="shared" si="0"/>
        <v> JAAVSO 38;120 </v>
      </c>
      <c r="B19" s="6" t="str">
        <f t="shared" si="1"/>
        <v>I</v>
      </c>
      <c r="C19" s="18">
        <f t="shared" si="2"/>
        <v>55210.737800000003</v>
      </c>
      <c r="D19" s="29" t="str">
        <f t="shared" si="3"/>
        <v>vis</v>
      </c>
      <c r="E19" s="47">
        <f>VLOOKUP(C19,'Active 1'!C$21:E$969,3,FALSE)</f>
        <v>22095.039880684184</v>
      </c>
      <c r="F19" s="6" t="s">
        <v>35</v>
      </c>
      <c r="G19" s="29" t="str">
        <f t="shared" si="4"/>
        <v>55210.7378</v>
      </c>
      <c r="H19" s="18">
        <f t="shared" si="5"/>
        <v>-509</v>
      </c>
      <c r="I19" s="48" t="s">
        <v>223</v>
      </c>
      <c r="J19" s="49" t="s">
        <v>224</v>
      </c>
      <c r="K19" s="48">
        <v>-509</v>
      </c>
      <c r="L19" s="48" t="s">
        <v>225</v>
      </c>
      <c r="M19" s="49" t="s">
        <v>125</v>
      </c>
      <c r="N19" s="49" t="s">
        <v>150</v>
      </c>
      <c r="O19" s="50" t="s">
        <v>90</v>
      </c>
      <c r="P19" s="50" t="s">
        <v>222</v>
      </c>
    </row>
    <row r="20" spans="1:16" ht="12.75" customHeight="1" thickBot="1">
      <c r="A20" s="18" t="str">
        <f t="shared" si="0"/>
        <v> JAAVSO 42;426 </v>
      </c>
      <c r="B20" s="6" t="str">
        <f t="shared" si="1"/>
        <v>I</v>
      </c>
      <c r="C20" s="18">
        <f t="shared" si="2"/>
        <v>56633.839500000002</v>
      </c>
      <c r="D20" s="29" t="str">
        <f t="shared" si="3"/>
        <v>vis</v>
      </c>
      <c r="E20" s="47">
        <f>VLOOKUP(C20,'Active 1'!C$21:E$969,3,FALSE)</f>
        <v>23195.032147161182</v>
      </c>
      <c r="F20" s="6" t="s">
        <v>35</v>
      </c>
      <c r="G20" s="29" t="str">
        <f t="shared" si="4"/>
        <v>56633.8395</v>
      </c>
      <c r="H20" s="18">
        <f t="shared" si="5"/>
        <v>591</v>
      </c>
      <c r="I20" s="48" t="s">
        <v>240</v>
      </c>
      <c r="J20" s="49" t="s">
        <v>241</v>
      </c>
      <c r="K20" s="48">
        <v>591</v>
      </c>
      <c r="L20" s="48" t="s">
        <v>242</v>
      </c>
      <c r="M20" s="49" t="s">
        <v>125</v>
      </c>
      <c r="N20" s="49" t="s">
        <v>35</v>
      </c>
      <c r="O20" s="50" t="s">
        <v>90</v>
      </c>
      <c r="P20" s="50" t="s">
        <v>243</v>
      </c>
    </row>
    <row r="21" spans="1:16" ht="12.75" customHeight="1" thickBot="1">
      <c r="A21" s="18" t="str">
        <f t="shared" si="0"/>
        <v> PSMO 8.2.51 </v>
      </c>
      <c r="B21" s="6" t="str">
        <f t="shared" si="1"/>
        <v>I</v>
      </c>
      <c r="C21" s="18">
        <f t="shared" si="2"/>
        <v>26713.523000000001</v>
      </c>
      <c r="D21" s="29" t="str">
        <f t="shared" si="3"/>
        <v>vis</v>
      </c>
      <c r="E21" s="47">
        <f>VLOOKUP(C21,'Active 1'!C$21:E$969,3,FALSE)</f>
        <v>68.001408216702345</v>
      </c>
      <c r="F21" s="6" t="s">
        <v>35</v>
      </c>
      <c r="G21" s="29" t="str">
        <f t="shared" si="4"/>
        <v>26713.523</v>
      </c>
      <c r="H21" s="18">
        <f t="shared" si="5"/>
        <v>-22536</v>
      </c>
      <c r="I21" s="48" t="s">
        <v>72</v>
      </c>
      <c r="J21" s="49" t="s">
        <v>73</v>
      </c>
      <c r="K21" s="48">
        <v>-22536</v>
      </c>
      <c r="L21" s="48" t="s">
        <v>74</v>
      </c>
      <c r="M21" s="49" t="s">
        <v>69</v>
      </c>
      <c r="N21" s="49"/>
      <c r="O21" s="50" t="s">
        <v>70</v>
      </c>
      <c r="P21" s="50" t="s">
        <v>75</v>
      </c>
    </row>
    <row r="22" spans="1:16" ht="12.75" customHeight="1" thickBot="1">
      <c r="A22" s="18" t="str">
        <f t="shared" si="0"/>
        <v> PSMO 8.2.51 </v>
      </c>
      <c r="B22" s="6" t="str">
        <f t="shared" si="1"/>
        <v>II</v>
      </c>
      <c r="C22" s="18">
        <f t="shared" si="2"/>
        <v>27022.148000000001</v>
      </c>
      <c r="D22" s="29" t="str">
        <f t="shared" si="3"/>
        <v>vis</v>
      </c>
      <c r="E22" s="47">
        <f>VLOOKUP(C22,'Active 1'!C$21:E$969,3,FALSE)</f>
        <v>306.55436141847548</v>
      </c>
      <c r="F22" s="6" t="s">
        <v>35</v>
      </c>
      <c r="G22" s="29" t="str">
        <f t="shared" si="4"/>
        <v>27022.148</v>
      </c>
      <c r="H22" s="18">
        <f t="shared" si="5"/>
        <v>-22297.5</v>
      </c>
      <c r="I22" s="48" t="s">
        <v>76</v>
      </c>
      <c r="J22" s="49" t="s">
        <v>77</v>
      </c>
      <c r="K22" s="48">
        <v>-22297.5</v>
      </c>
      <c r="L22" s="48" t="s">
        <v>78</v>
      </c>
      <c r="M22" s="49" t="s">
        <v>69</v>
      </c>
      <c r="N22" s="49"/>
      <c r="O22" s="50" t="s">
        <v>70</v>
      </c>
      <c r="P22" s="50" t="s">
        <v>75</v>
      </c>
    </row>
    <row r="23" spans="1:16" ht="12.75" customHeight="1" thickBot="1">
      <c r="A23" s="18" t="str">
        <f t="shared" si="0"/>
        <v> PSMO 8.2.51 </v>
      </c>
      <c r="B23" s="6" t="str">
        <f t="shared" si="1"/>
        <v>I</v>
      </c>
      <c r="C23" s="18">
        <f t="shared" si="2"/>
        <v>27866.274000000001</v>
      </c>
      <c r="D23" s="29" t="str">
        <f t="shared" si="3"/>
        <v>vis</v>
      </c>
      <c r="E23" s="47">
        <f>VLOOKUP(C23,'Active 1'!C$21:E$969,3,FALSE)</f>
        <v>959.02499786853616</v>
      </c>
      <c r="F23" s="6" t="s">
        <v>35</v>
      </c>
      <c r="G23" s="29" t="str">
        <f t="shared" si="4"/>
        <v>27866.274</v>
      </c>
      <c r="H23" s="18">
        <f t="shared" si="5"/>
        <v>-21645</v>
      </c>
      <c r="I23" s="48" t="s">
        <v>79</v>
      </c>
      <c r="J23" s="49" t="s">
        <v>80</v>
      </c>
      <c r="K23" s="48">
        <v>-21645</v>
      </c>
      <c r="L23" s="48" t="s">
        <v>81</v>
      </c>
      <c r="M23" s="49" t="s">
        <v>69</v>
      </c>
      <c r="N23" s="49"/>
      <c r="O23" s="50" t="s">
        <v>70</v>
      </c>
      <c r="P23" s="50" t="s">
        <v>75</v>
      </c>
    </row>
    <row r="24" spans="1:16" ht="12.75" customHeight="1" thickBot="1">
      <c r="A24" s="18" t="str">
        <f t="shared" si="0"/>
        <v> AOEB 6 </v>
      </c>
      <c r="B24" s="6" t="str">
        <f t="shared" si="1"/>
        <v>I</v>
      </c>
      <c r="C24" s="18">
        <f t="shared" si="2"/>
        <v>43190.593999999997</v>
      </c>
      <c r="D24" s="29" t="str">
        <f t="shared" si="3"/>
        <v>vis</v>
      </c>
      <c r="E24" s="47">
        <f>VLOOKUP(C24,'Active 1'!C$21:E$969,3,FALSE)</f>
        <v>12804.020678092093</v>
      </c>
      <c r="F24" s="6" t="s">
        <v>35</v>
      </c>
      <c r="G24" s="29" t="str">
        <f t="shared" si="4"/>
        <v>43190.594</v>
      </c>
      <c r="H24" s="18">
        <f t="shared" si="5"/>
        <v>-9800</v>
      </c>
      <c r="I24" s="48" t="s">
        <v>87</v>
      </c>
      <c r="J24" s="49" t="s">
        <v>88</v>
      </c>
      <c r="K24" s="48">
        <v>-9800</v>
      </c>
      <c r="L24" s="48" t="s">
        <v>89</v>
      </c>
      <c r="M24" s="49" t="s">
        <v>69</v>
      </c>
      <c r="N24" s="49"/>
      <c r="O24" s="50" t="s">
        <v>90</v>
      </c>
      <c r="P24" s="50" t="s">
        <v>91</v>
      </c>
    </row>
    <row r="25" spans="1:16" ht="12.75" customHeight="1" thickBot="1">
      <c r="A25" s="18" t="str">
        <f t="shared" si="0"/>
        <v> AOEB 6 </v>
      </c>
      <c r="B25" s="6" t="str">
        <f t="shared" si="1"/>
        <v>I</v>
      </c>
      <c r="C25" s="18">
        <f t="shared" si="2"/>
        <v>44622.737000000001</v>
      </c>
      <c r="D25" s="29" t="str">
        <f t="shared" si="3"/>
        <v>vis</v>
      </c>
      <c r="E25" s="47">
        <f>VLOOKUP(C25,'Active 1'!C$21:E$969,3,FALSE)</f>
        <v>13911.001454300267</v>
      </c>
      <c r="F25" s="6" t="s">
        <v>35</v>
      </c>
      <c r="G25" s="29" t="str">
        <f t="shared" si="4"/>
        <v>44622.737</v>
      </c>
      <c r="H25" s="18">
        <f t="shared" si="5"/>
        <v>-8693</v>
      </c>
      <c r="I25" s="48" t="s">
        <v>92</v>
      </c>
      <c r="J25" s="49" t="s">
        <v>93</v>
      </c>
      <c r="K25" s="48">
        <v>-8693</v>
      </c>
      <c r="L25" s="48" t="s">
        <v>94</v>
      </c>
      <c r="M25" s="49" t="s">
        <v>69</v>
      </c>
      <c r="N25" s="49"/>
      <c r="O25" s="50" t="s">
        <v>90</v>
      </c>
      <c r="P25" s="50" t="s">
        <v>91</v>
      </c>
    </row>
    <row r="26" spans="1:16" ht="12.75" customHeight="1" thickBot="1">
      <c r="A26" s="18" t="str">
        <f t="shared" si="0"/>
        <v> AOEB 6 </v>
      </c>
      <c r="B26" s="6" t="str">
        <f t="shared" si="1"/>
        <v>I</v>
      </c>
      <c r="C26" s="18">
        <f t="shared" si="2"/>
        <v>44635.673000000003</v>
      </c>
      <c r="D26" s="29" t="str">
        <f t="shared" si="3"/>
        <v>vis</v>
      </c>
      <c r="E26" s="47">
        <f>VLOOKUP(C26,'Active 1'!C$21:E$969,3,FALSE)</f>
        <v>13921.00038829012</v>
      </c>
      <c r="F26" s="6" t="s">
        <v>35</v>
      </c>
      <c r="G26" s="29" t="str">
        <f t="shared" si="4"/>
        <v>44635.673</v>
      </c>
      <c r="H26" s="18">
        <f t="shared" si="5"/>
        <v>-8683</v>
      </c>
      <c r="I26" s="48" t="s">
        <v>95</v>
      </c>
      <c r="J26" s="49" t="s">
        <v>96</v>
      </c>
      <c r="K26" s="48">
        <v>-8683</v>
      </c>
      <c r="L26" s="48" t="s">
        <v>97</v>
      </c>
      <c r="M26" s="49" t="s">
        <v>69</v>
      </c>
      <c r="N26" s="49"/>
      <c r="O26" s="50" t="s">
        <v>90</v>
      </c>
      <c r="P26" s="50" t="s">
        <v>91</v>
      </c>
    </row>
    <row r="27" spans="1:16" ht="12.75" customHeight="1" thickBot="1">
      <c r="A27" s="18" t="str">
        <f t="shared" si="0"/>
        <v> AOEB 6 </v>
      </c>
      <c r="B27" s="6" t="str">
        <f t="shared" si="1"/>
        <v>I</v>
      </c>
      <c r="C27" s="18">
        <f t="shared" si="2"/>
        <v>44957.805999999997</v>
      </c>
      <c r="D27" s="29" t="str">
        <f t="shared" si="3"/>
        <v>vis</v>
      </c>
      <c r="E27" s="47">
        <f>VLOOKUP(C27,'Active 1'!C$21:E$969,3,FALSE)</f>
        <v>14169.994405215986</v>
      </c>
      <c r="F27" s="6" t="s">
        <v>35</v>
      </c>
      <c r="G27" s="29" t="str">
        <f t="shared" si="4"/>
        <v>44957.806</v>
      </c>
      <c r="H27" s="18">
        <f t="shared" si="5"/>
        <v>-8434</v>
      </c>
      <c r="I27" s="48" t="s">
        <v>98</v>
      </c>
      <c r="J27" s="49" t="s">
        <v>99</v>
      </c>
      <c r="K27" s="48">
        <v>-8434</v>
      </c>
      <c r="L27" s="48" t="s">
        <v>100</v>
      </c>
      <c r="M27" s="49" t="s">
        <v>69</v>
      </c>
      <c r="N27" s="49"/>
      <c r="O27" s="50" t="s">
        <v>90</v>
      </c>
      <c r="P27" s="50" t="s">
        <v>91</v>
      </c>
    </row>
    <row r="28" spans="1:16" ht="12.75" customHeight="1" thickBot="1">
      <c r="A28" s="18" t="str">
        <f t="shared" si="0"/>
        <v> AOEB 6 </v>
      </c>
      <c r="B28" s="6" t="str">
        <f t="shared" si="1"/>
        <v>I</v>
      </c>
      <c r="C28" s="18">
        <f t="shared" si="2"/>
        <v>46445.624000000003</v>
      </c>
      <c r="D28" s="29" t="str">
        <f t="shared" si="3"/>
        <v>vis</v>
      </c>
      <c r="E28" s="47">
        <f>VLOOKUP(C28,'Active 1'!C$21:E$969,3,FALSE)</f>
        <v>15320.009399875385</v>
      </c>
      <c r="F28" s="6" t="s">
        <v>35</v>
      </c>
      <c r="G28" s="29" t="str">
        <f t="shared" si="4"/>
        <v>46445.624</v>
      </c>
      <c r="H28" s="18">
        <f t="shared" si="5"/>
        <v>-7284</v>
      </c>
      <c r="I28" s="48" t="s">
        <v>101</v>
      </c>
      <c r="J28" s="49" t="s">
        <v>102</v>
      </c>
      <c r="K28" s="48">
        <v>-7284</v>
      </c>
      <c r="L28" s="48" t="s">
        <v>103</v>
      </c>
      <c r="M28" s="49" t="s">
        <v>69</v>
      </c>
      <c r="N28" s="49"/>
      <c r="O28" s="50" t="s">
        <v>90</v>
      </c>
      <c r="P28" s="50" t="s">
        <v>91</v>
      </c>
    </row>
    <row r="29" spans="1:16" ht="12.75" customHeight="1" thickBot="1">
      <c r="A29" s="18" t="str">
        <f t="shared" si="0"/>
        <v> AOEB 6 </v>
      </c>
      <c r="B29" s="6" t="str">
        <f t="shared" si="1"/>
        <v>I</v>
      </c>
      <c r="C29" s="18">
        <f t="shared" si="2"/>
        <v>46489.597000000002</v>
      </c>
      <c r="D29" s="29" t="str">
        <f t="shared" si="3"/>
        <v>vis</v>
      </c>
      <c r="E29" s="47">
        <f>VLOOKUP(C29,'Active 1'!C$21:E$969,3,FALSE)</f>
        <v>15353.998509672523</v>
      </c>
      <c r="F29" s="6" t="s">
        <v>35</v>
      </c>
      <c r="G29" s="29" t="str">
        <f t="shared" si="4"/>
        <v>46489.597</v>
      </c>
      <c r="H29" s="18">
        <f t="shared" si="5"/>
        <v>-7250</v>
      </c>
      <c r="I29" s="48" t="s">
        <v>104</v>
      </c>
      <c r="J29" s="49" t="s">
        <v>105</v>
      </c>
      <c r="K29" s="48">
        <v>-7250</v>
      </c>
      <c r="L29" s="48" t="s">
        <v>106</v>
      </c>
      <c r="M29" s="49" t="s">
        <v>69</v>
      </c>
      <c r="N29" s="49"/>
      <c r="O29" s="50" t="s">
        <v>90</v>
      </c>
      <c r="P29" s="50" t="s">
        <v>91</v>
      </c>
    </row>
    <row r="30" spans="1:16" ht="12.75" customHeight="1" thickBot="1">
      <c r="A30" s="18" t="str">
        <f t="shared" si="0"/>
        <v> AOEB 6 </v>
      </c>
      <c r="B30" s="6" t="str">
        <f t="shared" si="1"/>
        <v>I</v>
      </c>
      <c r="C30" s="18">
        <f t="shared" si="2"/>
        <v>47185.646999999997</v>
      </c>
      <c r="D30" s="29" t="str">
        <f t="shared" si="3"/>
        <v>vis</v>
      </c>
      <c r="E30" s="47">
        <f>VLOOKUP(C30,'Active 1'!C$21:E$969,3,FALSE)</f>
        <v>15892.013197646902</v>
      </c>
      <c r="F30" s="6" t="s">
        <v>35</v>
      </c>
      <c r="G30" s="29" t="str">
        <f t="shared" si="4"/>
        <v>47185.647</v>
      </c>
      <c r="H30" s="18">
        <f t="shared" si="5"/>
        <v>-6712</v>
      </c>
      <c r="I30" s="48" t="s">
        <v>107</v>
      </c>
      <c r="J30" s="49" t="s">
        <v>108</v>
      </c>
      <c r="K30" s="48">
        <v>-6712</v>
      </c>
      <c r="L30" s="48" t="s">
        <v>109</v>
      </c>
      <c r="M30" s="49" t="s">
        <v>69</v>
      </c>
      <c r="N30" s="49"/>
      <c r="O30" s="50" t="s">
        <v>110</v>
      </c>
      <c r="P30" s="50" t="s">
        <v>91</v>
      </c>
    </row>
    <row r="31" spans="1:16" ht="12.75" customHeight="1" thickBot="1">
      <c r="A31" s="18" t="str">
        <f t="shared" si="0"/>
        <v> AOEB 6 </v>
      </c>
      <c r="B31" s="6" t="str">
        <f t="shared" si="1"/>
        <v>I</v>
      </c>
      <c r="C31" s="18">
        <f t="shared" si="2"/>
        <v>48251.695</v>
      </c>
      <c r="D31" s="29" t="str">
        <f t="shared" si="3"/>
        <v>vis</v>
      </c>
      <c r="E31" s="47">
        <f>VLOOKUP(C31,'Active 1'!C$21:E$969,3,FALSE)</f>
        <v>16716.019349626957</v>
      </c>
      <c r="F31" s="6" t="s">
        <v>35</v>
      </c>
      <c r="G31" s="29" t="str">
        <f t="shared" si="4"/>
        <v>48251.695</v>
      </c>
      <c r="H31" s="18">
        <f t="shared" si="5"/>
        <v>-5888</v>
      </c>
      <c r="I31" s="48" t="s">
        <v>111</v>
      </c>
      <c r="J31" s="49" t="s">
        <v>112</v>
      </c>
      <c r="K31" s="48">
        <v>-5888</v>
      </c>
      <c r="L31" s="48" t="s">
        <v>113</v>
      </c>
      <c r="M31" s="49" t="s">
        <v>69</v>
      </c>
      <c r="N31" s="49"/>
      <c r="O31" s="50" t="s">
        <v>90</v>
      </c>
      <c r="P31" s="50" t="s">
        <v>91</v>
      </c>
    </row>
    <row r="32" spans="1:16" ht="12.75" customHeight="1" thickBot="1">
      <c r="A32" s="18" t="str">
        <f t="shared" si="0"/>
        <v> AOEB 6 </v>
      </c>
      <c r="B32" s="6" t="str">
        <f t="shared" si="1"/>
        <v>I</v>
      </c>
      <c r="C32" s="18">
        <f t="shared" si="2"/>
        <v>49061.588000000003</v>
      </c>
      <c r="D32" s="29" t="str">
        <f t="shared" si="3"/>
        <v>vis</v>
      </c>
      <c r="E32" s="47">
        <f>VLOOKUP(C32,'Active 1'!C$21:E$969,3,FALSE)</f>
        <v>17342.029449027345</v>
      </c>
      <c r="F32" s="6" t="s">
        <v>35</v>
      </c>
      <c r="G32" s="29" t="str">
        <f t="shared" si="4"/>
        <v>49061.588</v>
      </c>
      <c r="H32" s="18">
        <f t="shared" si="5"/>
        <v>-5262</v>
      </c>
      <c r="I32" s="48" t="s">
        <v>114</v>
      </c>
      <c r="J32" s="49" t="s">
        <v>115</v>
      </c>
      <c r="K32" s="48">
        <v>-5262</v>
      </c>
      <c r="L32" s="48" t="s">
        <v>116</v>
      </c>
      <c r="M32" s="49" t="s">
        <v>69</v>
      </c>
      <c r="N32" s="49"/>
      <c r="O32" s="50" t="s">
        <v>90</v>
      </c>
      <c r="P32" s="50" t="s">
        <v>91</v>
      </c>
    </row>
    <row r="33" spans="1:16" ht="12.75" customHeight="1" thickBot="1">
      <c r="A33" s="18" t="str">
        <f t="shared" si="0"/>
        <v> AOEB 6 </v>
      </c>
      <c r="B33" s="6" t="str">
        <f t="shared" si="1"/>
        <v>I</v>
      </c>
      <c r="C33" s="18">
        <f t="shared" si="2"/>
        <v>49326.800999999999</v>
      </c>
      <c r="D33" s="29" t="str">
        <f t="shared" si="3"/>
        <v>vis</v>
      </c>
      <c r="E33" s="47">
        <f>VLOOKUP(C33,'Active 1'!C$21:E$969,3,FALSE)</f>
        <v>17547.026919671334</v>
      </c>
      <c r="F33" s="6" t="s">
        <v>35</v>
      </c>
      <c r="G33" s="29" t="str">
        <f t="shared" si="4"/>
        <v>49326.801</v>
      </c>
      <c r="H33" s="18">
        <f t="shared" si="5"/>
        <v>-5057</v>
      </c>
      <c r="I33" s="48" t="s">
        <v>117</v>
      </c>
      <c r="J33" s="49" t="s">
        <v>118</v>
      </c>
      <c r="K33" s="48">
        <v>-5057</v>
      </c>
      <c r="L33" s="48" t="s">
        <v>119</v>
      </c>
      <c r="M33" s="49" t="s">
        <v>69</v>
      </c>
      <c r="N33" s="49"/>
      <c r="O33" s="50" t="s">
        <v>110</v>
      </c>
      <c r="P33" s="50" t="s">
        <v>91</v>
      </c>
    </row>
    <row r="34" spans="1:16" ht="12.75" customHeight="1" thickBot="1">
      <c r="A34" s="18" t="str">
        <f t="shared" si="0"/>
        <v> AOEB 6 </v>
      </c>
      <c r="B34" s="6" t="str">
        <f t="shared" si="1"/>
        <v>I</v>
      </c>
      <c r="C34" s="18">
        <f t="shared" si="2"/>
        <v>49779.616000000002</v>
      </c>
      <c r="D34" s="29" t="str">
        <f t="shared" si="3"/>
        <v>vis</v>
      </c>
      <c r="E34" s="47">
        <f>VLOOKUP(C34,'Active 1'!C$21:E$969,3,FALSE)</f>
        <v>17897.032121790609</v>
      </c>
      <c r="F34" s="6" t="s">
        <v>35</v>
      </c>
      <c r="G34" s="29" t="str">
        <f t="shared" si="4"/>
        <v>49779.616</v>
      </c>
      <c r="H34" s="18">
        <f t="shared" si="5"/>
        <v>-4707</v>
      </c>
      <c r="I34" s="48" t="s">
        <v>120</v>
      </c>
      <c r="J34" s="49" t="s">
        <v>121</v>
      </c>
      <c r="K34" s="48">
        <v>-4707</v>
      </c>
      <c r="L34" s="48" t="s">
        <v>122</v>
      </c>
      <c r="M34" s="49" t="s">
        <v>69</v>
      </c>
      <c r="N34" s="49"/>
      <c r="O34" s="50" t="s">
        <v>90</v>
      </c>
      <c r="P34" s="50" t="s">
        <v>91</v>
      </c>
    </row>
    <row r="35" spans="1:16" ht="12.75" customHeight="1" thickBot="1">
      <c r="A35" s="18" t="str">
        <f t="shared" si="0"/>
        <v>VSB 47 </v>
      </c>
      <c r="B35" s="6" t="str">
        <f t="shared" si="1"/>
        <v>I</v>
      </c>
      <c r="C35" s="18">
        <f t="shared" si="2"/>
        <v>50093.981</v>
      </c>
      <c r="D35" s="29" t="str">
        <f t="shared" si="3"/>
        <v>vis</v>
      </c>
      <c r="E35" s="47">
        <f>VLOOKUP(C35,'Active 1'!C$21:E$969,3,FALSE)</f>
        <v>18140.021831416449</v>
      </c>
      <c r="F35" s="6" t="s">
        <v>35</v>
      </c>
      <c r="G35" s="29" t="str">
        <f t="shared" si="4"/>
        <v>50093.981</v>
      </c>
      <c r="H35" s="18">
        <f t="shared" si="5"/>
        <v>-4464</v>
      </c>
      <c r="I35" s="48" t="s">
        <v>123</v>
      </c>
      <c r="J35" s="49" t="s">
        <v>124</v>
      </c>
      <c r="K35" s="48">
        <v>-4464</v>
      </c>
      <c r="L35" s="48" t="s">
        <v>119</v>
      </c>
      <c r="M35" s="49" t="s">
        <v>125</v>
      </c>
      <c r="N35" s="49" t="s">
        <v>35</v>
      </c>
      <c r="O35" s="50" t="s">
        <v>126</v>
      </c>
      <c r="P35" s="51" t="s">
        <v>127</v>
      </c>
    </row>
    <row r="36" spans="1:16" ht="12.75" customHeight="1" thickBot="1">
      <c r="A36" s="18" t="str">
        <f t="shared" si="0"/>
        <v>VSB 47 </v>
      </c>
      <c r="B36" s="6" t="str">
        <f t="shared" si="1"/>
        <v>I</v>
      </c>
      <c r="C36" s="18">
        <f t="shared" si="2"/>
        <v>50115.974999999999</v>
      </c>
      <c r="D36" s="29" t="str">
        <f t="shared" si="3"/>
        <v>vis</v>
      </c>
      <c r="E36" s="47">
        <f>VLOOKUP(C36,'Active 1'!C$21:E$969,3,FALSE)</f>
        <v>18157.022183470624</v>
      </c>
      <c r="F36" s="6" t="s">
        <v>35</v>
      </c>
      <c r="G36" s="29" t="str">
        <f t="shared" si="4"/>
        <v>50115.975</v>
      </c>
      <c r="H36" s="18">
        <f t="shared" si="5"/>
        <v>-4447</v>
      </c>
      <c r="I36" s="48" t="s">
        <v>128</v>
      </c>
      <c r="J36" s="49" t="s">
        <v>129</v>
      </c>
      <c r="K36" s="48">
        <v>-4447</v>
      </c>
      <c r="L36" s="48" t="s">
        <v>116</v>
      </c>
      <c r="M36" s="49" t="s">
        <v>125</v>
      </c>
      <c r="N36" s="49" t="s">
        <v>35</v>
      </c>
      <c r="O36" s="50" t="s">
        <v>126</v>
      </c>
      <c r="P36" s="51" t="s">
        <v>127</v>
      </c>
    </row>
    <row r="37" spans="1:16" ht="12.75" customHeight="1" thickBot="1">
      <c r="A37" s="18" t="str">
        <f t="shared" si="0"/>
        <v> AOEB 6 </v>
      </c>
      <c r="B37" s="6" t="str">
        <f t="shared" si="1"/>
        <v>I</v>
      </c>
      <c r="C37" s="18">
        <f t="shared" si="2"/>
        <v>50488.595000000001</v>
      </c>
      <c r="D37" s="29" t="str">
        <f t="shared" si="3"/>
        <v>vis</v>
      </c>
      <c r="E37" s="47">
        <f>VLOOKUP(C37,'Active 1'!C$21:E$969,3,FALSE)</f>
        <v>18445.040333076278</v>
      </c>
      <c r="F37" s="6" t="s">
        <v>35</v>
      </c>
      <c r="G37" s="29" t="str">
        <f t="shared" si="4"/>
        <v>50488.595</v>
      </c>
      <c r="H37" s="18">
        <f t="shared" si="5"/>
        <v>-4159</v>
      </c>
      <c r="I37" s="48" t="s">
        <v>139</v>
      </c>
      <c r="J37" s="49" t="s">
        <v>140</v>
      </c>
      <c r="K37" s="48">
        <v>-4159</v>
      </c>
      <c r="L37" s="48" t="s">
        <v>141</v>
      </c>
      <c r="M37" s="49" t="s">
        <v>69</v>
      </c>
      <c r="N37" s="49"/>
      <c r="O37" s="50" t="s">
        <v>90</v>
      </c>
      <c r="P37" s="50" t="s">
        <v>91</v>
      </c>
    </row>
    <row r="38" spans="1:16" ht="12.75" customHeight="1" thickBot="1">
      <c r="A38" s="18" t="str">
        <f t="shared" si="0"/>
        <v>VSB 47 </v>
      </c>
      <c r="B38" s="6" t="str">
        <f t="shared" si="1"/>
        <v>I</v>
      </c>
      <c r="C38" s="18">
        <f t="shared" si="2"/>
        <v>50830.122000000003</v>
      </c>
      <c r="D38" s="29" t="str">
        <f t="shared" si="3"/>
        <v>vis</v>
      </c>
      <c r="E38" s="47">
        <f>VLOOKUP(C38,'Active 1'!C$21:E$969,3,FALSE)</f>
        <v>18709.025021446119</v>
      </c>
      <c r="F38" s="6" t="s">
        <v>35</v>
      </c>
      <c r="G38" s="29" t="str">
        <f t="shared" si="4"/>
        <v>50830.122</v>
      </c>
      <c r="H38" s="18">
        <f t="shared" si="5"/>
        <v>-3895</v>
      </c>
      <c r="I38" s="48" t="s">
        <v>142</v>
      </c>
      <c r="J38" s="49" t="s">
        <v>143</v>
      </c>
      <c r="K38" s="48">
        <v>-3895</v>
      </c>
      <c r="L38" s="48" t="s">
        <v>122</v>
      </c>
      <c r="M38" s="49" t="s">
        <v>125</v>
      </c>
      <c r="N38" s="49" t="s">
        <v>35</v>
      </c>
      <c r="O38" s="50" t="s">
        <v>126</v>
      </c>
      <c r="P38" s="51" t="s">
        <v>127</v>
      </c>
    </row>
    <row r="39" spans="1:16" ht="12.75" customHeight="1" thickBot="1">
      <c r="A39" s="18" t="str">
        <f t="shared" si="0"/>
        <v> AOEB 6 </v>
      </c>
      <c r="B39" s="6" t="str">
        <f t="shared" si="1"/>
        <v>I</v>
      </c>
      <c r="C39" s="18">
        <f t="shared" si="2"/>
        <v>51110.875999999997</v>
      </c>
      <c r="D39" s="29" t="str">
        <f t="shared" si="3"/>
        <v>vis</v>
      </c>
      <c r="E39" s="47">
        <f>VLOOKUP(C39,'Active 1'!C$21:E$969,3,FALSE)</f>
        <v>18926.034971460569</v>
      </c>
      <c r="F39" s="6" t="s">
        <v>35</v>
      </c>
      <c r="G39" s="29" t="str">
        <f t="shared" si="4"/>
        <v>51110.876</v>
      </c>
      <c r="H39" s="18">
        <f t="shared" si="5"/>
        <v>-3678</v>
      </c>
      <c r="I39" s="48" t="s">
        <v>144</v>
      </c>
      <c r="J39" s="49" t="s">
        <v>145</v>
      </c>
      <c r="K39" s="48">
        <v>-3678</v>
      </c>
      <c r="L39" s="48" t="s">
        <v>146</v>
      </c>
      <c r="M39" s="49" t="s">
        <v>69</v>
      </c>
      <c r="N39" s="49"/>
      <c r="O39" s="50" t="s">
        <v>90</v>
      </c>
      <c r="P39" s="50" t="s">
        <v>91</v>
      </c>
    </row>
    <row r="40" spans="1:16" ht="12.75" customHeight="1" thickBot="1">
      <c r="A40" s="18" t="str">
        <f t="shared" si="0"/>
        <v> AOEB 6 </v>
      </c>
      <c r="B40" s="6" t="str">
        <f t="shared" si="1"/>
        <v>I</v>
      </c>
      <c r="C40" s="18">
        <f t="shared" si="2"/>
        <v>51567.5625</v>
      </c>
      <c r="D40" s="29" t="str">
        <f t="shared" si="3"/>
        <v>vis</v>
      </c>
      <c r="E40" s="47">
        <f>VLOOKUP(C40,'Active 1'!C$21:E$969,3,FALSE)</f>
        <v>19279.03266530385</v>
      </c>
      <c r="F40" s="6" t="s">
        <v>35</v>
      </c>
      <c r="G40" s="29" t="str">
        <f t="shared" si="4"/>
        <v>51567.5625</v>
      </c>
      <c r="H40" s="18">
        <f t="shared" si="5"/>
        <v>-3325</v>
      </c>
      <c r="I40" s="48" t="s">
        <v>147</v>
      </c>
      <c r="J40" s="49" t="s">
        <v>148</v>
      </c>
      <c r="K40" s="48">
        <v>-3325</v>
      </c>
      <c r="L40" s="48" t="s">
        <v>149</v>
      </c>
      <c r="M40" s="49" t="s">
        <v>125</v>
      </c>
      <c r="N40" s="49" t="s">
        <v>150</v>
      </c>
      <c r="O40" s="50" t="s">
        <v>90</v>
      </c>
      <c r="P40" s="50" t="s">
        <v>91</v>
      </c>
    </row>
    <row r="41" spans="1:16" ht="12.75" customHeight="1" thickBot="1">
      <c r="A41" s="18" t="str">
        <f t="shared" si="0"/>
        <v> AOEB 12 </v>
      </c>
      <c r="B41" s="6" t="str">
        <f t="shared" si="1"/>
        <v>I</v>
      </c>
      <c r="C41" s="18">
        <f t="shared" si="2"/>
        <v>51937.583200000001</v>
      </c>
      <c r="D41" s="29" t="str">
        <f t="shared" si="3"/>
        <v>vis</v>
      </c>
      <c r="E41" s="47">
        <f>VLOOKUP(C41,'Active 1'!C$21:E$969,3,FALSE)</f>
        <v>19565.041675367152</v>
      </c>
      <c r="F41" s="6" t="s">
        <v>35</v>
      </c>
      <c r="G41" s="29" t="str">
        <f t="shared" si="4"/>
        <v>51937.5832</v>
      </c>
      <c r="H41" s="18">
        <f t="shared" si="5"/>
        <v>-3039</v>
      </c>
      <c r="I41" s="48" t="s">
        <v>151</v>
      </c>
      <c r="J41" s="49" t="s">
        <v>152</v>
      </c>
      <c r="K41" s="48">
        <v>-3039</v>
      </c>
      <c r="L41" s="48" t="s">
        <v>153</v>
      </c>
      <c r="M41" s="49" t="s">
        <v>125</v>
      </c>
      <c r="N41" s="49" t="s">
        <v>150</v>
      </c>
      <c r="O41" s="50" t="s">
        <v>90</v>
      </c>
      <c r="P41" s="50" t="s">
        <v>154</v>
      </c>
    </row>
    <row r="42" spans="1:16" ht="12.75" customHeight="1" thickBot="1">
      <c r="A42" s="18" t="str">
        <f t="shared" si="0"/>
        <v>VSB 39 </v>
      </c>
      <c r="B42" s="6" t="str">
        <f t="shared" si="1"/>
        <v>I</v>
      </c>
      <c r="C42" s="18">
        <f t="shared" si="2"/>
        <v>51940.158199999998</v>
      </c>
      <c r="D42" s="29" t="str">
        <f t="shared" si="3"/>
        <v>vis</v>
      </c>
      <c r="E42" s="47">
        <f>VLOOKUP(C42,'Active 1'!C$21:E$969,3,FALSE)</f>
        <v>19567.032032125335</v>
      </c>
      <c r="F42" s="6" t="s">
        <v>35</v>
      </c>
      <c r="G42" s="29" t="str">
        <f t="shared" si="4"/>
        <v>51940.1582</v>
      </c>
      <c r="H42" s="18">
        <f t="shared" si="5"/>
        <v>-3037</v>
      </c>
      <c r="I42" s="48" t="s">
        <v>155</v>
      </c>
      <c r="J42" s="49" t="s">
        <v>156</v>
      </c>
      <c r="K42" s="48">
        <v>-3037</v>
      </c>
      <c r="L42" s="48" t="s">
        <v>157</v>
      </c>
      <c r="M42" s="49" t="s">
        <v>133</v>
      </c>
      <c r="N42" s="49" t="s">
        <v>158</v>
      </c>
      <c r="O42" s="50" t="s">
        <v>126</v>
      </c>
      <c r="P42" s="51" t="s">
        <v>159</v>
      </c>
    </row>
    <row r="43" spans="1:16" ht="12.75" customHeight="1" thickBot="1">
      <c r="A43" s="18" t="str">
        <f t="shared" ref="A43:A60" si="6">P43</f>
        <v>VSB 39 </v>
      </c>
      <c r="B43" s="6" t="str">
        <f t="shared" ref="B43:B60" si="7">IF(H43=INT(H43),"I","II")</f>
        <v>I</v>
      </c>
      <c r="C43" s="18">
        <f t="shared" ref="C43:C60" si="8">1*G43</f>
        <v>52266.180699999997</v>
      </c>
      <c r="D43" s="29" t="str">
        <f t="shared" ref="D43:D60" si="9">VLOOKUP(F43,I$1:J$5,2,FALSE)</f>
        <v>vis</v>
      </c>
      <c r="E43" s="47">
        <f>VLOOKUP(C43,'Active 1'!C$21:E$969,3,FALSE)</f>
        <v>19819.032453948665</v>
      </c>
      <c r="F43" s="6" t="s">
        <v>35</v>
      </c>
      <c r="G43" s="29" t="str">
        <f t="shared" ref="G43:G60" si="10">MID(I43,3,LEN(I43)-3)</f>
        <v>52266.1807</v>
      </c>
      <c r="H43" s="18">
        <f t="shared" ref="H43:H60" si="11">1*K43</f>
        <v>-2785</v>
      </c>
      <c r="I43" s="48" t="s">
        <v>160</v>
      </c>
      <c r="J43" s="49" t="s">
        <v>161</v>
      </c>
      <c r="K43" s="48">
        <v>-2785</v>
      </c>
      <c r="L43" s="48" t="s">
        <v>162</v>
      </c>
      <c r="M43" s="49" t="s">
        <v>133</v>
      </c>
      <c r="N43" s="49" t="s">
        <v>158</v>
      </c>
      <c r="O43" s="50" t="s">
        <v>126</v>
      </c>
      <c r="P43" s="51" t="s">
        <v>159</v>
      </c>
    </row>
    <row r="44" spans="1:16" ht="12.75" customHeight="1" thickBot="1">
      <c r="A44" s="18" t="str">
        <f t="shared" si="6"/>
        <v> AOEB 12 </v>
      </c>
      <c r="B44" s="6" t="str">
        <f t="shared" si="7"/>
        <v>I</v>
      </c>
      <c r="C44" s="18">
        <f t="shared" si="8"/>
        <v>52307.570699999997</v>
      </c>
      <c r="D44" s="29" t="str">
        <f t="shared" si="9"/>
        <v>vis</v>
      </c>
      <c r="E44" s="47">
        <f>VLOOKUP(C44,'Active 1'!C$21:E$969,3,FALSE)</f>
        <v>19851.02502335497</v>
      </c>
      <c r="F44" s="6" t="s">
        <v>35</v>
      </c>
      <c r="G44" s="29" t="str">
        <f t="shared" si="10"/>
        <v>52307.5707</v>
      </c>
      <c r="H44" s="18">
        <f t="shared" si="11"/>
        <v>-2753</v>
      </c>
      <c r="I44" s="48" t="s">
        <v>163</v>
      </c>
      <c r="J44" s="49" t="s">
        <v>164</v>
      </c>
      <c r="K44" s="48">
        <v>-2753</v>
      </c>
      <c r="L44" s="48" t="s">
        <v>165</v>
      </c>
      <c r="M44" s="49" t="s">
        <v>125</v>
      </c>
      <c r="N44" s="49" t="s">
        <v>150</v>
      </c>
      <c r="O44" s="50" t="s">
        <v>90</v>
      </c>
      <c r="P44" s="50" t="s">
        <v>154</v>
      </c>
    </row>
    <row r="45" spans="1:16" ht="12.75" customHeight="1" thickBot="1">
      <c r="A45" s="18" t="str">
        <f t="shared" si="6"/>
        <v> AOEB 12 </v>
      </c>
      <c r="B45" s="6" t="str">
        <f t="shared" si="7"/>
        <v>I</v>
      </c>
      <c r="C45" s="18">
        <f t="shared" si="8"/>
        <v>52316.637499999997</v>
      </c>
      <c r="D45" s="29" t="str">
        <f t="shared" si="9"/>
        <v>vis</v>
      </c>
      <c r="E45" s="47">
        <f>VLOOKUP(C45,'Active 1'!C$21:E$969,3,FALSE)</f>
        <v>19858.033243415204</v>
      </c>
      <c r="F45" s="6" t="s">
        <v>35</v>
      </c>
      <c r="G45" s="29" t="str">
        <f t="shared" si="10"/>
        <v>52316.6375</v>
      </c>
      <c r="H45" s="18">
        <f t="shared" si="11"/>
        <v>-2746</v>
      </c>
      <c r="I45" s="48" t="s">
        <v>166</v>
      </c>
      <c r="J45" s="49" t="s">
        <v>167</v>
      </c>
      <c r="K45" s="48">
        <v>-2746</v>
      </c>
      <c r="L45" s="48" t="s">
        <v>168</v>
      </c>
      <c r="M45" s="49" t="s">
        <v>125</v>
      </c>
      <c r="N45" s="49" t="s">
        <v>150</v>
      </c>
      <c r="O45" s="50" t="s">
        <v>90</v>
      </c>
      <c r="P45" s="50" t="s">
        <v>154</v>
      </c>
    </row>
    <row r="46" spans="1:16" ht="12.75" customHeight="1" thickBot="1">
      <c r="A46" s="18" t="str">
        <f t="shared" si="6"/>
        <v> AOEB 12 </v>
      </c>
      <c r="B46" s="6" t="str">
        <f t="shared" si="7"/>
        <v>I</v>
      </c>
      <c r="C46" s="18">
        <f t="shared" si="8"/>
        <v>52616.7909</v>
      </c>
      <c r="D46" s="29" t="str">
        <f t="shared" si="9"/>
        <v>vis</v>
      </c>
      <c r="E46" s="47">
        <f>VLOOKUP(C46,'Active 1'!C$21:E$969,3,FALSE)</f>
        <v>20090.038038825667</v>
      </c>
      <c r="F46" s="6" t="s">
        <v>35</v>
      </c>
      <c r="G46" s="29" t="str">
        <f t="shared" si="10"/>
        <v>52616.7909</v>
      </c>
      <c r="H46" s="18">
        <f t="shared" si="11"/>
        <v>-2514</v>
      </c>
      <c r="I46" s="48" t="s">
        <v>169</v>
      </c>
      <c r="J46" s="49" t="s">
        <v>170</v>
      </c>
      <c r="K46" s="48">
        <v>-2514</v>
      </c>
      <c r="L46" s="48" t="s">
        <v>171</v>
      </c>
      <c r="M46" s="49" t="s">
        <v>125</v>
      </c>
      <c r="N46" s="49" t="s">
        <v>150</v>
      </c>
      <c r="O46" s="50" t="s">
        <v>90</v>
      </c>
      <c r="P46" s="50" t="s">
        <v>154</v>
      </c>
    </row>
    <row r="47" spans="1:16" ht="12.75" customHeight="1" thickBot="1">
      <c r="A47" s="18" t="str">
        <f t="shared" si="6"/>
        <v> AOEB 12 </v>
      </c>
      <c r="B47" s="6" t="str">
        <f t="shared" si="7"/>
        <v>I</v>
      </c>
      <c r="C47" s="18">
        <f t="shared" si="8"/>
        <v>52986.805500000002</v>
      </c>
      <c r="D47" s="29" t="str">
        <f t="shared" si="9"/>
        <v>vis</v>
      </c>
      <c r="E47" s="47">
        <f>VLOOKUP(C47,'Active 1'!C$21:E$969,3,FALSE)</f>
        <v>20376.042333869082</v>
      </c>
      <c r="F47" s="6" t="s">
        <v>35</v>
      </c>
      <c r="G47" s="29" t="str">
        <f t="shared" si="10"/>
        <v>52986.8055</v>
      </c>
      <c r="H47" s="18">
        <f t="shared" si="11"/>
        <v>-2228</v>
      </c>
      <c r="I47" s="48" t="s">
        <v>172</v>
      </c>
      <c r="J47" s="49" t="s">
        <v>173</v>
      </c>
      <c r="K47" s="48">
        <v>-2228</v>
      </c>
      <c r="L47" s="48" t="s">
        <v>174</v>
      </c>
      <c r="M47" s="49" t="s">
        <v>125</v>
      </c>
      <c r="N47" s="49" t="s">
        <v>150</v>
      </c>
      <c r="O47" s="50" t="s">
        <v>90</v>
      </c>
      <c r="P47" s="50" t="s">
        <v>154</v>
      </c>
    </row>
    <row r="48" spans="1:16" ht="12.75" customHeight="1" thickBot="1">
      <c r="A48" s="18" t="str">
        <f t="shared" si="6"/>
        <v>VSB 42 </v>
      </c>
      <c r="B48" s="6" t="str">
        <f t="shared" si="7"/>
        <v>I</v>
      </c>
      <c r="C48" s="18">
        <f t="shared" si="8"/>
        <v>52997.155299999999</v>
      </c>
      <c r="D48" s="29" t="str">
        <f t="shared" si="9"/>
        <v>vis</v>
      </c>
      <c r="E48" s="47">
        <f>VLOOKUP(C48,'Active 1'!C$21:E$969,3,FALSE)</f>
        <v>20384.042254015039</v>
      </c>
      <c r="F48" s="6" t="s">
        <v>35</v>
      </c>
      <c r="G48" s="29" t="str">
        <f t="shared" si="10"/>
        <v>52997.1553</v>
      </c>
      <c r="H48" s="18">
        <f t="shared" si="11"/>
        <v>-2220</v>
      </c>
      <c r="I48" s="48" t="s">
        <v>175</v>
      </c>
      <c r="J48" s="49" t="s">
        <v>176</v>
      </c>
      <c r="K48" s="48">
        <v>-2220</v>
      </c>
      <c r="L48" s="48" t="s">
        <v>174</v>
      </c>
      <c r="M48" s="49" t="s">
        <v>133</v>
      </c>
      <c r="N48" s="49" t="s">
        <v>158</v>
      </c>
      <c r="O48" s="50" t="s">
        <v>126</v>
      </c>
      <c r="P48" s="51" t="s">
        <v>177</v>
      </c>
    </row>
    <row r="49" spans="1:16" ht="12.75" customHeight="1" thickBot="1">
      <c r="A49" s="18" t="str">
        <f t="shared" si="6"/>
        <v>VSB 44 </v>
      </c>
      <c r="B49" s="6" t="str">
        <f t="shared" si="7"/>
        <v>I</v>
      </c>
      <c r="C49" s="18">
        <f t="shared" si="8"/>
        <v>53693.191200000001</v>
      </c>
      <c r="D49" s="29" t="str">
        <f t="shared" si="9"/>
        <v>vis</v>
      </c>
      <c r="E49" s="47">
        <f>VLOOKUP(C49,'Active 1'!C$21:E$969,3,FALSE)</f>
        <v>20922.046043336886</v>
      </c>
      <c r="F49" s="6" t="s">
        <v>35</v>
      </c>
      <c r="G49" s="29" t="str">
        <f t="shared" si="10"/>
        <v>53693.1912</v>
      </c>
      <c r="H49" s="18">
        <f t="shared" si="11"/>
        <v>-1682</v>
      </c>
      <c r="I49" s="48" t="s">
        <v>178</v>
      </c>
      <c r="J49" s="49" t="s">
        <v>179</v>
      </c>
      <c r="K49" s="48">
        <v>-1682</v>
      </c>
      <c r="L49" s="48" t="s">
        <v>180</v>
      </c>
      <c r="M49" s="49" t="s">
        <v>133</v>
      </c>
      <c r="N49" s="49" t="s">
        <v>158</v>
      </c>
      <c r="O49" s="50" t="s">
        <v>126</v>
      </c>
      <c r="P49" s="51" t="s">
        <v>181</v>
      </c>
    </row>
    <row r="50" spans="1:16" ht="12.75" customHeight="1" thickBot="1">
      <c r="A50" s="18" t="str">
        <f t="shared" si="6"/>
        <v>VSB 44 </v>
      </c>
      <c r="B50" s="6" t="str">
        <f t="shared" si="7"/>
        <v>I</v>
      </c>
      <c r="C50" s="18">
        <f t="shared" si="8"/>
        <v>53702.246400000004</v>
      </c>
      <c r="D50" s="29" t="str">
        <f t="shared" si="9"/>
        <v>vis</v>
      </c>
      <c r="E50" s="47">
        <f>VLOOKUP(C50,'Active 1'!C$21:E$969,3,FALSE)</f>
        <v>20929.045297129785</v>
      </c>
      <c r="F50" s="6" t="s">
        <v>35</v>
      </c>
      <c r="G50" s="29" t="str">
        <f t="shared" si="10"/>
        <v>53702.2464</v>
      </c>
      <c r="H50" s="18">
        <f t="shared" si="11"/>
        <v>-1675</v>
      </c>
      <c r="I50" s="48" t="s">
        <v>182</v>
      </c>
      <c r="J50" s="49" t="s">
        <v>183</v>
      </c>
      <c r="K50" s="48">
        <v>-1675</v>
      </c>
      <c r="L50" s="48" t="s">
        <v>184</v>
      </c>
      <c r="M50" s="49" t="s">
        <v>133</v>
      </c>
      <c r="N50" s="49" t="s">
        <v>158</v>
      </c>
      <c r="O50" s="50" t="s">
        <v>185</v>
      </c>
      <c r="P50" s="51" t="s">
        <v>181</v>
      </c>
    </row>
    <row r="51" spans="1:16" ht="12.75" customHeight="1" thickBot="1">
      <c r="A51" s="18" t="str">
        <f t="shared" si="6"/>
        <v> AOEB 12 </v>
      </c>
      <c r="B51" s="6" t="str">
        <f t="shared" si="7"/>
        <v>I</v>
      </c>
      <c r="C51" s="18">
        <f t="shared" si="8"/>
        <v>54109.7745</v>
      </c>
      <c r="D51" s="29" t="str">
        <f t="shared" si="9"/>
        <v>vis</v>
      </c>
      <c r="E51" s="47">
        <f>VLOOKUP(C51,'Active 1'!C$21:E$969,3,FALSE)</f>
        <v>21244.04580508509</v>
      </c>
      <c r="F51" s="6" t="s">
        <v>35</v>
      </c>
      <c r="G51" s="29" t="str">
        <f t="shared" si="10"/>
        <v>54109.7745</v>
      </c>
      <c r="H51" s="18">
        <f t="shared" si="11"/>
        <v>-1360</v>
      </c>
      <c r="I51" s="48" t="s">
        <v>186</v>
      </c>
      <c r="J51" s="49" t="s">
        <v>187</v>
      </c>
      <c r="K51" s="48">
        <v>-1360</v>
      </c>
      <c r="L51" s="48" t="s">
        <v>188</v>
      </c>
      <c r="M51" s="49" t="s">
        <v>125</v>
      </c>
      <c r="N51" s="49" t="s">
        <v>150</v>
      </c>
      <c r="O51" s="50" t="s">
        <v>189</v>
      </c>
      <c r="P51" s="50" t="s">
        <v>154</v>
      </c>
    </row>
    <row r="52" spans="1:16" ht="12.75" customHeight="1" thickBot="1">
      <c r="A52" s="18" t="str">
        <f t="shared" si="6"/>
        <v> AOEB 12 </v>
      </c>
      <c r="B52" s="6" t="str">
        <f t="shared" si="7"/>
        <v>I</v>
      </c>
      <c r="C52" s="18">
        <f t="shared" si="8"/>
        <v>54170.580199999997</v>
      </c>
      <c r="D52" s="29" t="str">
        <f t="shared" si="9"/>
        <v>vis</v>
      </c>
      <c r="E52" s="47">
        <f>VLOOKUP(C52,'Active 1'!C$21:E$969,3,FALSE)</f>
        <v>21291.045819038918</v>
      </c>
      <c r="F52" s="6" t="s">
        <v>35</v>
      </c>
      <c r="G52" s="29" t="str">
        <f t="shared" si="10"/>
        <v>54170.5802</v>
      </c>
      <c r="H52" s="18">
        <f t="shared" si="11"/>
        <v>-1313</v>
      </c>
      <c r="I52" s="48" t="s">
        <v>190</v>
      </c>
      <c r="J52" s="49" t="s">
        <v>191</v>
      </c>
      <c r="K52" s="48">
        <v>-1313</v>
      </c>
      <c r="L52" s="48" t="s">
        <v>192</v>
      </c>
      <c r="M52" s="49" t="s">
        <v>125</v>
      </c>
      <c r="N52" s="49" t="s">
        <v>150</v>
      </c>
      <c r="O52" s="50" t="s">
        <v>90</v>
      </c>
      <c r="P52" s="50" t="s">
        <v>154</v>
      </c>
    </row>
    <row r="53" spans="1:16" ht="12.75" customHeight="1" thickBot="1">
      <c r="A53" s="18" t="str">
        <f t="shared" si="6"/>
        <v>VSB 46 </v>
      </c>
      <c r="B53" s="6" t="str">
        <f t="shared" si="7"/>
        <v>I</v>
      </c>
      <c r="C53" s="18">
        <f t="shared" si="8"/>
        <v>54402.158900000002</v>
      </c>
      <c r="D53" s="29" t="str">
        <f t="shared" si="9"/>
        <v>vis</v>
      </c>
      <c r="E53" s="47">
        <f>VLOOKUP(C53,'Active 1'!C$21:E$969,3,FALSE)</f>
        <v>21470.045520241441</v>
      </c>
      <c r="F53" s="6" t="s">
        <v>35</v>
      </c>
      <c r="G53" s="29" t="str">
        <f t="shared" si="10"/>
        <v>54402.1589</v>
      </c>
      <c r="H53" s="18">
        <f t="shared" si="11"/>
        <v>-1134</v>
      </c>
      <c r="I53" s="48" t="s">
        <v>193</v>
      </c>
      <c r="J53" s="49" t="s">
        <v>194</v>
      </c>
      <c r="K53" s="48">
        <v>-1134</v>
      </c>
      <c r="L53" s="48" t="s">
        <v>195</v>
      </c>
      <c r="M53" s="49" t="s">
        <v>125</v>
      </c>
      <c r="N53" s="49" t="s">
        <v>196</v>
      </c>
      <c r="O53" s="50" t="s">
        <v>126</v>
      </c>
      <c r="P53" s="51" t="s">
        <v>197</v>
      </c>
    </row>
    <row r="54" spans="1:16" ht="12.75" customHeight="1" thickBot="1">
      <c r="A54" s="18" t="str">
        <f t="shared" si="6"/>
        <v>VSB 48 </v>
      </c>
      <c r="B54" s="6" t="str">
        <f t="shared" si="7"/>
        <v>I</v>
      </c>
      <c r="C54" s="18">
        <f t="shared" si="8"/>
        <v>54506.947</v>
      </c>
      <c r="D54" s="29" t="str">
        <f t="shared" si="9"/>
        <v>vis</v>
      </c>
      <c r="E54" s="47">
        <f>VLOOKUP(C54,'Active 1'!C$21:E$969,3,FALSE)</f>
        <v>21551.04190976077</v>
      </c>
      <c r="F54" s="6" t="s">
        <v>35</v>
      </c>
      <c r="G54" s="29" t="str">
        <f t="shared" si="10"/>
        <v>54506.947</v>
      </c>
      <c r="H54" s="18">
        <f t="shared" si="11"/>
        <v>-1053</v>
      </c>
      <c r="I54" s="48" t="s">
        <v>202</v>
      </c>
      <c r="J54" s="49" t="s">
        <v>203</v>
      </c>
      <c r="K54" s="48">
        <v>-1053</v>
      </c>
      <c r="L54" s="48" t="s">
        <v>204</v>
      </c>
      <c r="M54" s="49" t="s">
        <v>69</v>
      </c>
      <c r="N54" s="49"/>
      <c r="O54" s="50" t="s">
        <v>205</v>
      </c>
      <c r="P54" s="51" t="s">
        <v>206</v>
      </c>
    </row>
    <row r="55" spans="1:16" ht="12.75" customHeight="1" thickBot="1">
      <c r="A55" s="18" t="str">
        <f t="shared" si="6"/>
        <v>VSB 50 </v>
      </c>
      <c r="B55" s="6" t="str">
        <f t="shared" si="7"/>
        <v>I</v>
      </c>
      <c r="C55" s="18">
        <f t="shared" si="8"/>
        <v>55142.1705</v>
      </c>
      <c r="D55" s="29" t="str">
        <f t="shared" si="9"/>
        <v>vis</v>
      </c>
      <c r="E55" s="47">
        <f>VLOOKUP(C55,'Active 1'!C$21:E$969,3,FALSE)</f>
        <v>22042.040506336441</v>
      </c>
      <c r="F55" s="6" t="s">
        <v>35</v>
      </c>
      <c r="G55" s="29" t="str">
        <f t="shared" si="10"/>
        <v>55142.1705</v>
      </c>
      <c r="H55" s="18">
        <f t="shared" si="11"/>
        <v>-562</v>
      </c>
      <c r="I55" s="48" t="s">
        <v>216</v>
      </c>
      <c r="J55" s="49" t="s">
        <v>217</v>
      </c>
      <c r="K55" s="48">
        <v>-562</v>
      </c>
      <c r="L55" s="48" t="s">
        <v>218</v>
      </c>
      <c r="M55" s="49" t="s">
        <v>125</v>
      </c>
      <c r="N55" s="49" t="s">
        <v>35</v>
      </c>
      <c r="O55" s="50" t="s">
        <v>126</v>
      </c>
      <c r="P55" s="51" t="s">
        <v>219</v>
      </c>
    </row>
    <row r="56" spans="1:16" ht="12.75" customHeight="1" thickBot="1">
      <c r="A56" s="18" t="str">
        <f t="shared" si="6"/>
        <v>VSB 51 </v>
      </c>
      <c r="B56" s="6" t="str">
        <f t="shared" si="7"/>
        <v>I</v>
      </c>
      <c r="C56" s="18">
        <f t="shared" si="8"/>
        <v>55512.174299999999</v>
      </c>
      <c r="D56" s="29" t="str">
        <f t="shared" si="9"/>
        <v>vis</v>
      </c>
      <c r="E56" s="47">
        <f>VLOOKUP(C56,'Active 1'!C$21:E$969,3,FALSE)</f>
        <v>22328.036453475779</v>
      </c>
      <c r="F56" s="6" t="s">
        <v>35</v>
      </c>
      <c r="G56" s="29" t="str">
        <f t="shared" si="10"/>
        <v>55512.1743</v>
      </c>
      <c r="H56" s="18">
        <f t="shared" si="11"/>
        <v>-276</v>
      </c>
      <c r="I56" s="48" t="s">
        <v>226</v>
      </c>
      <c r="J56" s="49" t="s">
        <v>227</v>
      </c>
      <c r="K56" s="48">
        <v>-276</v>
      </c>
      <c r="L56" s="48" t="s">
        <v>228</v>
      </c>
      <c r="M56" s="49" t="s">
        <v>125</v>
      </c>
      <c r="N56" s="49" t="s">
        <v>196</v>
      </c>
      <c r="O56" s="50" t="s">
        <v>126</v>
      </c>
      <c r="P56" s="51" t="s">
        <v>229</v>
      </c>
    </row>
    <row r="57" spans="1:16" ht="12.75" customHeight="1" thickBot="1">
      <c r="A57" s="18" t="str">
        <f t="shared" si="6"/>
        <v>VSB 51 </v>
      </c>
      <c r="B57" s="6" t="str">
        <f t="shared" si="7"/>
        <v>I</v>
      </c>
      <c r="C57" s="18">
        <f t="shared" si="8"/>
        <v>55560.042500000003</v>
      </c>
      <c r="D57" s="29" t="str">
        <f t="shared" si="9"/>
        <v>vis</v>
      </c>
      <c r="E57" s="47">
        <f>VLOOKUP(C57,'Active 1'!C$21:E$969,3,FALSE)</f>
        <v>22365.03637400864</v>
      </c>
      <c r="F57" s="6" t="s">
        <v>35</v>
      </c>
      <c r="G57" s="29" t="str">
        <f t="shared" si="10"/>
        <v>55560.0425</v>
      </c>
      <c r="H57" s="18">
        <f t="shared" si="11"/>
        <v>-239</v>
      </c>
      <c r="I57" s="48" t="s">
        <v>230</v>
      </c>
      <c r="J57" s="49" t="s">
        <v>231</v>
      </c>
      <c r="K57" s="48">
        <v>-239</v>
      </c>
      <c r="L57" s="48" t="s">
        <v>214</v>
      </c>
      <c r="M57" s="49" t="s">
        <v>125</v>
      </c>
      <c r="N57" s="49" t="s">
        <v>196</v>
      </c>
      <c r="O57" s="50" t="s">
        <v>126</v>
      </c>
      <c r="P57" s="51" t="s">
        <v>229</v>
      </c>
    </row>
    <row r="58" spans="1:16" ht="12.75" customHeight="1" thickBot="1">
      <c r="A58" s="18" t="str">
        <f t="shared" si="6"/>
        <v>VSB 53 </v>
      </c>
      <c r="B58" s="6" t="str">
        <f t="shared" si="7"/>
        <v>I</v>
      </c>
      <c r="C58" s="18">
        <f t="shared" si="8"/>
        <v>55869.244500000001</v>
      </c>
      <c r="D58" s="29" t="str">
        <f t="shared" si="9"/>
        <v>vis</v>
      </c>
      <c r="E58" s="47">
        <f>VLOOKUP(C58,'Active 1'!C$21:E$969,3,FALSE)</f>
        <v>22604.035321715059</v>
      </c>
      <c r="F58" s="6" t="s">
        <v>35</v>
      </c>
      <c r="G58" s="29" t="str">
        <f t="shared" si="10"/>
        <v>55869.2445</v>
      </c>
      <c r="H58" s="18">
        <f t="shared" si="11"/>
        <v>0</v>
      </c>
      <c r="I58" s="48" t="s">
        <v>232</v>
      </c>
      <c r="J58" s="49" t="s">
        <v>233</v>
      </c>
      <c r="K58" s="48">
        <v>0</v>
      </c>
      <c r="L58" s="48" t="s">
        <v>218</v>
      </c>
      <c r="M58" s="49" t="s">
        <v>125</v>
      </c>
      <c r="N58" s="49" t="s">
        <v>35</v>
      </c>
      <c r="O58" s="50" t="s">
        <v>126</v>
      </c>
      <c r="P58" s="51" t="s">
        <v>234</v>
      </c>
    </row>
    <row r="59" spans="1:16" ht="12.75" customHeight="1" thickBot="1">
      <c r="A59" s="18" t="str">
        <f t="shared" si="6"/>
        <v> JAAVSO 43-1 </v>
      </c>
      <c r="B59" s="6" t="str">
        <f t="shared" si="7"/>
        <v>I</v>
      </c>
      <c r="C59" s="18">
        <f t="shared" si="8"/>
        <v>56263.833400000003</v>
      </c>
      <c r="D59" s="29" t="str">
        <f t="shared" si="9"/>
        <v>vis</v>
      </c>
      <c r="E59" s="47">
        <f>VLOOKUP(C59,'Active 1'!C$21:E$969,3,FALSE)</f>
        <v>22909.034422227462</v>
      </c>
      <c r="F59" s="6" t="s">
        <v>35</v>
      </c>
      <c r="G59" s="29" t="str">
        <f t="shared" si="10"/>
        <v>56263.8334</v>
      </c>
      <c r="H59" s="18">
        <f t="shared" si="11"/>
        <v>305</v>
      </c>
      <c r="I59" s="48" t="s">
        <v>235</v>
      </c>
      <c r="J59" s="49" t="s">
        <v>236</v>
      </c>
      <c r="K59" s="48">
        <v>305</v>
      </c>
      <c r="L59" s="48" t="s">
        <v>237</v>
      </c>
      <c r="M59" s="49" t="s">
        <v>125</v>
      </c>
      <c r="N59" s="49" t="s">
        <v>35</v>
      </c>
      <c r="O59" s="50" t="s">
        <v>238</v>
      </c>
      <c r="P59" s="50" t="s">
        <v>239</v>
      </c>
    </row>
    <row r="60" spans="1:16" ht="12.75" customHeight="1" thickBot="1">
      <c r="A60" s="18" t="str">
        <f t="shared" si="6"/>
        <v>VSB 56 </v>
      </c>
      <c r="B60" s="6" t="str">
        <f t="shared" si="7"/>
        <v>II</v>
      </c>
      <c r="C60" s="18">
        <f t="shared" si="8"/>
        <v>56634.633699999998</v>
      </c>
      <c r="D60" s="29" t="str">
        <f t="shared" si="9"/>
        <v>vis</v>
      </c>
      <c r="E60" s="47">
        <f>VLOOKUP(C60,'Active 1'!C$21:E$969,3,FALSE)</f>
        <v>23195.64602729219</v>
      </c>
      <c r="F60" s="6" t="s">
        <v>35</v>
      </c>
      <c r="G60" s="29" t="str">
        <f t="shared" si="10"/>
        <v>56634.6337</v>
      </c>
      <c r="H60" s="18">
        <f t="shared" si="11"/>
        <v>591.5</v>
      </c>
      <c r="I60" s="48" t="s">
        <v>244</v>
      </c>
      <c r="J60" s="49" t="s">
        <v>245</v>
      </c>
      <c r="K60" s="48">
        <v>591.5</v>
      </c>
      <c r="L60" s="48" t="s">
        <v>246</v>
      </c>
      <c r="M60" s="49" t="s">
        <v>125</v>
      </c>
      <c r="N60" s="49" t="s">
        <v>35</v>
      </c>
      <c r="O60" s="50" t="s">
        <v>126</v>
      </c>
      <c r="P60" s="51" t="s">
        <v>247</v>
      </c>
    </row>
    <row r="61" spans="1:16">
      <c r="B61" s="6"/>
      <c r="F61" s="6"/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</sheetData>
  <phoneticPr fontId="8" type="noConversion"/>
  <hyperlinks>
    <hyperlink ref="P12" r:id="rId1" display="http://www.konkoly.hu/cgi-bin/IBVS?35" xr:uid="{00000000-0004-0000-0100-000000000000}"/>
    <hyperlink ref="P35" r:id="rId2" display="http://vsolj.cetus-net.org/no47.pdf" xr:uid="{00000000-0004-0000-0100-000001000000}"/>
    <hyperlink ref="P36" r:id="rId3" display="http://vsolj.cetus-net.org/no47.pdf" xr:uid="{00000000-0004-0000-0100-000002000000}"/>
    <hyperlink ref="P13" r:id="rId4" display="http://www.konkoly.hu/cgi-bin/IBVS?4608" xr:uid="{00000000-0004-0000-0100-000003000000}"/>
    <hyperlink ref="P14" r:id="rId5" display="http://www.konkoly.hu/cgi-bin/IBVS?4608" xr:uid="{00000000-0004-0000-0100-000004000000}"/>
    <hyperlink ref="P38" r:id="rId6" display="http://vsolj.cetus-net.org/no47.pdf" xr:uid="{00000000-0004-0000-0100-000005000000}"/>
    <hyperlink ref="P42" r:id="rId7" display="http://vsolj.cetus-net.org/no39.pdf" xr:uid="{00000000-0004-0000-0100-000006000000}"/>
    <hyperlink ref="P43" r:id="rId8" display="http://vsolj.cetus-net.org/no39.pdf" xr:uid="{00000000-0004-0000-0100-000007000000}"/>
    <hyperlink ref="P48" r:id="rId9" display="http://vsolj.cetus-net.org/no42.pdf" xr:uid="{00000000-0004-0000-0100-000008000000}"/>
    <hyperlink ref="P49" r:id="rId10" display="http://vsolj.cetus-net.org/no44.pdf" xr:uid="{00000000-0004-0000-0100-000009000000}"/>
    <hyperlink ref="P50" r:id="rId11" display="http://vsolj.cetus-net.org/no44.pdf" xr:uid="{00000000-0004-0000-0100-00000A000000}"/>
    <hyperlink ref="P53" r:id="rId12" display="http://vsolj.cetus-net.org/no46.pdf" xr:uid="{00000000-0004-0000-0100-00000B000000}"/>
    <hyperlink ref="P15" r:id="rId13" display="http://www.aavso.org/sites/default/files/jaavso/v36n2/171.pdf" xr:uid="{00000000-0004-0000-0100-00000C000000}"/>
    <hyperlink ref="P54" r:id="rId14" display="http://vsolj.cetus-net.org/no48.pdf" xr:uid="{00000000-0004-0000-0100-00000D000000}"/>
    <hyperlink ref="P16" r:id="rId15" display="http://www.aavso.org/sites/default/files/jaavso/v36n2/186.pdf" xr:uid="{00000000-0004-0000-0100-00000E000000}"/>
    <hyperlink ref="P55" r:id="rId16" display="http://vsolj.cetus-net.org/vsoljno50.pdf" xr:uid="{00000000-0004-0000-0100-00000F000000}"/>
    <hyperlink ref="P56" r:id="rId17" display="http://vsolj.cetus-net.org/vsoljno51.pdf" xr:uid="{00000000-0004-0000-0100-000010000000}"/>
    <hyperlink ref="P57" r:id="rId18" display="http://vsolj.cetus-net.org/vsoljno51.pdf" xr:uid="{00000000-0004-0000-0100-000011000000}"/>
    <hyperlink ref="P58" r:id="rId19" display="http://vsolj.cetus-net.org/vsoljno53.pdf" xr:uid="{00000000-0004-0000-0100-000012000000}"/>
    <hyperlink ref="P60" r:id="rId20" display="http://vsolj.cetus-net.org/vsoljno56.pdf" xr:uid="{00000000-0004-0000-0100-000013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46"/>
  <sheetViews>
    <sheetView workbookViewId="0">
      <selection activeCell="B9" sqref="B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  <c r="C1" s="16"/>
    </row>
    <row r="2" spans="1:4">
      <c r="A2" t="s">
        <v>29</v>
      </c>
      <c r="B2" t="s">
        <v>39</v>
      </c>
    </row>
    <row r="4" spans="1:4">
      <c r="A4" s="8" t="s">
        <v>2</v>
      </c>
      <c r="C4" s="3">
        <v>26625.546999999999</v>
      </c>
      <c r="D4" s="4">
        <v>1.2937719999999999</v>
      </c>
    </row>
    <row r="6" spans="1:4">
      <c r="A6" s="8" t="s">
        <v>3</v>
      </c>
    </row>
    <row r="7" spans="1:4">
      <c r="A7" t="s">
        <v>4</v>
      </c>
      <c r="C7">
        <f>+C4</f>
        <v>26625.546999999999</v>
      </c>
    </row>
    <row r="8" spans="1:4">
      <c r="A8" t="s">
        <v>5</v>
      </c>
      <c r="C8">
        <v>1.2937348376548663</v>
      </c>
    </row>
    <row r="10" spans="1:4" ht="13.5" thickBot="1">
      <c r="C10" s="7" t="s">
        <v>24</v>
      </c>
      <c r="D10" s="7" t="s">
        <v>25</v>
      </c>
    </row>
    <row r="11" spans="1:4">
      <c r="A11" t="s">
        <v>18</v>
      </c>
      <c r="C11">
        <f>INTERCEPT(G21:G993,F21:F993)</f>
        <v>4.3352922340751672E-2</v>
      </c>
      <c r="D11" s="6"/>
    </row>
    <row r="12" spans="1:4">
      <c r="A12" t="s">
        <v>19</v>
      </c>
      <c r="C12">
        <f>SLOPE(G21:G993,F21:F993)</f>
        <v>3.1669371757408413E-6</v>
      </c>
      <c r="D12" s="6"/>
    </row>
    <row r="13" spans="1:4">
      <c r="A13" t="s">
        <v>23</v>
      </c>
      <c r="C13" s="6" t="s">
        <v>16</v>
      </c>
      <c r="D13" s="6"/>
    </row>
    <row r="14" spans="1:4">
      <c r="A14" t="s">
        <v>28</v>
      </c>
    </row>
    <row r="15" spans="1:4">
      <c r="A15" s="5" t="s">
        <v>20</v>
      </c>
      <c r="C15" s="11">
        <v>50830.122300000003</v>
      </c>
    </row>
    <row r="16" spans="1:4">
      <c r="A16" s="8" t="s">
        <v>6</v>
      </c>
      <c r="C16">
        <f>+C8+C12</f>
        <v>1.2937380045920421</v>
      </c>
    </row>
    <row r="17" spans="1:30" ht="13.5" thickBot="1"/>
    <row r="18" spans="1:30">
      <c r="A18" s="8" t="s">
        <v>7</v>
      </c>
      <c r="C18" s="3">
        <f>+C15</f>
        <v>50830.122300000003</v>
      </c>
      <c r="D18" s="4">
        <f>+C16</f>
        <v>1.2937380045920421</v>
      </c>
    </row>
    <row r="19" spans="1:30" ht="13.5" thickTop="1">
      <c r="C19">
        <f>COUNT(C21:C2806)</f>
        <v>11</v>
      </c>
    </row>
    <row r="20" spans="1:30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38</v>
      </c>
      <c r="J20" s="10" t="s">
        <v>21</v>
      </c>
      <c r="K20" s="10" t="s">
        <v>22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17</v>
      </c>
    </row>
    <row r="21" spans="1:30">
      <c r="A21" t="s">
        <v>14</v>
      </c>
      <c r="C21">
        <v>26625.546999999999</v>
      </c>
      <c r="D21" s="6" t="s">
        <v>16</v>
      </c>
      <c r="E21">
        <f t="shared" ref="E21:E26" si="0">+(C21-C$7)/C$8</f>
        <v>0</v>
      </c>
      <c r="F21">
        <f t="shared" ref="F21:F31" si="1">ROUND(2*E21,0)/2</f>
        <v>0</v>
      </c>
      <c r="H21" s="12">
        <v>0</v>
      </c>
      <c r="O21">
        <f t="shared" ref="O21:O26" si="2">+C$11+C$12*F21</f>
        <v>4.3352922340751672E-2</v>
      </c>
      <c r="Q21" s="2">
        <f t="shared" ref="Q21:Q26" si="3">+C21-15018.5</f>
        <v>11607.046999999999</v>
      </c>
    </row>
    <row r="22" spans="1:30">
      <c r="A22" s="13" t="s">
        <v>40</v>
      </c>
      <c r="B22" s="14"/>
      <c r="C22" s="13">
        <v>38297.71</v>
      </c>
      <c r="D22" s="6"/>
      <c r="E22">
        <f t="shared" si="0"/>
        <v>9022.0674749378741</v>
      </c>
      <c r="F22" s="15">
        <f t="shared" si="1"/>
        <v>9022</v>
      </c>
      <c r="G22">
        <f t="shared" ref="G22:G31" si="4">+C22-(C$7+F22*C$8)</f>
        <v>8.7294677796307951E-2</v>
      </c>
      <c r="I22">
        <f t="shared" ref="I22:I31" si="5">+G22</f>
        <v>8.7294677796307951E-2</v>
      </c>
      <c r="O22">
        <f t="shared" si="2"/>
        <v>7.192502954028554E-2</v>
      </c>
      <c r="Q22" s="2">
        <f t="shared" si="3"/>
        <v>23279.21</v>
      </c>
    </row>
    <row r="23" spans="1:30">
      <c r="A23" t="s">
        <v>36</v>
      </c>
      <c r="C23" s="11">
        <v>50115.974900000001</v>
      </c>
      <c r="D23" s="6"/>
      <c r="E23">
        <f t="shared" si="0"/>
        <v>18157.065278214777</v>
      </c>
      <c r="F23" s="15">
        <f t="shared" si="1"/>
        <v>18157</v>
      </c>
      <c r="G23">
        <f t="shared" si="4"/>
        <v>8.4452700597466901E-2</v>
      </c>
      <c r="I23">
        <f t="shared" si="5"/>
        <v>8.4452700597466901E-2</v>
      </c>
      <c r="O23">
        <f t="shared" si="2"/>
        <v>0.10085500064067812</v>
      </c>
      <c r="Q23" s="2">
        <f t="shared" si="3"/>
        <v>35097.474900000001</v>
      </c>
      <c r="AA23" t="s">
        <v>34</v>
      </c>
      <c r="AB23" t="s">
        <v>35</v>
      </c>
      <c r="AD23" t="s">
        <v>37</v>
      </c>
    </row>
    <row r="24" spans="1:30">
      <c r="A24" t="s">
        <v>36</v>
      </c>
      <c r="C24" s="11">
        <v>50403.188499999997</v>
      </c>
      <c r="D24" s="6"/>
      <c r="E24">
        <f t="shared" si="0"/>
        <v>18379.068730267303</v>
      </c>
      <c r="F24" s="15">
        <f t="shared" si="1"/>
        <v>18379</v>
      </c>
      <c r="G24">
        <f t="shared" si="4"/>
        <v>8.8918741210363805E-2</v>
      </c>
      <c r="I24">
        <f t="shared" si="5"/>
        <v>8.8918741210363805E-2</v>
      </c>
      <c r="O24">
        <f t="shared" si="2"/>
        <v>0.1015580606936926</v>
      </c>
      <c r="Q24" s="2">
        <f t="shared" si="3"/>
        <v>35384.688499999997</v>
      </c>
      <c r="AA24" t="s">
        <v>34</v>
      </c>
      <c r="AB24" t="s">
        <v>35</v>
      </c>
      <c r="AD24" t="s">
        <v>37</v>
      </c>
    </row>
    <row r="25" spans="1:30">
      <c r="A25" t="s">
        <v>36</v>
      </c>
      <c r="C25" s="11">
        <v>50463.9899</v>
      </c>
      <c r="D25" s="6"/>
      <c r="E25">
        <f t="shared" si="0"/>
        <v>18426.065532262848</v>
      </c>
      <c r="F25" s="15">
        <f t="shared" si="1"/>
        <v>18426</v>
      </c>
      <c r="G25">
        <f t="shared" si="4"/>
        <v>8.4781371435383335E-2</v>
      </c>
      <c r="I25">
        <f t="shared" si="5"/>
        <v>8.4781371435383335E-2</v>
      </c>
      <c r="O25">
        <f t="shared" si="2"/>
        <v>0.10170690674095241</v>
      </c>
      <c r="Q25" s="2">
        <f t="shared" si="3"/>
        <v>35445.4899</v>
      </c>
      <c r="AA25" t="s">
        <v>34</v>
      </c>
      <c r="AB25" t="s">
        <v>35</v>
      </c>
      <c r="AD25" t="s">
        <v>37</v>
      </c>
    </row>
    <row r="26" spans="1:30">
      <c r="A26" t="s">
        <v>36</v>
      </c>
      <c r="C26" s="11">
        <v>50830.122300000003</v>
      </c>
      <c r="E26">
        <f t="shared" si="0"/>
        <v>18709.069737872465</v>
      </c>
      <c r="F26" s="15">
        <f t="shared" si="1"/>
        <v>18709</v>
      </c>
      <c r="G26">
        <f t="shared" si="4"/>
        <v>9.0222315106075257E-2</v>
      </c>
      <c r="I26">
        <f t="shared" si="5"/>
        <v>9.0222315106075257E-2</v>
      </c>
      <c r="O26">
        <f t="shared" si="2"/>
        <v>0.10260314996168707</v>
      </c>
      <c r="Q26" s="2">
        <f t="shared" si="3"/>
        <v>35811.622300000003</v>
      </c>
      <c r="AA26" t="s">
        <v>34</v>
      </c>
      <c r="AB26" t="s">
        <v>35</v>
      </c>
      <c r="AD26" t="s">
        <v>37</v>
      </c>
    </row>
    <row r="27" spans="1:30">
      <c r="A27" s="21" t="s">
        <v>43</v>
      </c>
      <c r="B27" s="22" t="s">
        <v>44</v>
      </c>
      <c r="C27" s="23">
        <v>54505.656000000003</v>
      </c>
      <c r="D27" s="23">
        <v>1E-4</v>
      </c>
      <c r="E27">
        <f>+(C27-C$7)/C$8</f>
        <v>21550.095265686636</v>
      </c>
      <c r="F27" s="15">
        <f t="shared" si="1"/>
        <v>21550</v>
      </c>
      <c r="G27">
        <f t="shared" si="4"/>
        <v>0.12324853763857391</v>
      </c>
      <c r="I27">
        <f t="shared" si="5"/>
        <v>0.12324853763857391</v>
      </c>
      <c r="O27">
        <f>+C$11+C$12*F27</f>
        <v>0.11160041847796681</v>
      </c>
      <c r="Q27" s="2">
        <f>+C27-15018.5</f>
        <v>39487.156000000003</v>
      </c>
    </row>
    <row r="28" spans="1:30">
      <c r="A28" s="21" t="s">
        <v>45</v>
      </c>
      <c r="B28" s="22" t="s">
        <v>44</v>
      </c>
      <c r="C28" s="23">
        <v>54540.5867</v>
      </c>
      <c r="D28" s="23">
        <v>2.0000000000000001E-4</v>
      </c>
      <c r="E28">
        <f>+(C28-C$7)/C$8</f>
        <v>21577.09515699614</v>
      </c>
      <c r="F28" s="15">
        <f t="shared" si="1"/>
        <v>21577</v>
      </c>
      <c r="G28">
        <f t="shared" si="4"/>
        <v>0.1231079209537711</v>
      </c>
      <c r="I28">
        <f t="shared" si="5"/>
        <v>0.1231079209537711</v>
      </c>
      <c r="O28">
        <f>+C$11+C$12*F28</f>
        <v>0.1116859257817118</v>
      </c>
      <c r="Q28" s="2">
        <f>+C28-15018.5</f>
        <v>39522.0867</v>
      </c>
    </row>
    <row r="29" spans="1:30">
      <c r="A29" s="21" t="s">
        <v>46</v>
      </c>
      <c r="B29" s="22" t="s">
        <v>44</v>
      </c>
      <c r="C29" s="23">
        <v>54857.549299999999</v>
      </c>
      <c r="D29" s="23">
        <v>5.9999999999999995E-4</v>
      </c>
      <c r="E29">
        <f>+(C29-C$7)/C$8</f>
        <v>21822.093274674218</v>
      </c>
      <c r="F29" s="15">
        <f t="shared" si="1"/>
        <v>21822</v>
      </c>
      <c r="G29">
        <f t="shared" si="4"/>
        <v>0.12067269550607307</v>
      </c>
      <c r="I29">
        <f t="shared" si="5"/>
        <v>0.12067269550607307</v>
      </c>
      <c r="O29">
        <f>+C$11+C$12*F29</f>
        <v>0.11246182538976832</v>
      </c>
      <c r="Q29" s="2">
        <f>+C29-15018.5</f>
        <v>39839.049299999999</v>
      </c>
    </row>
    <row r="30" spans="1:30">
      <c r="A30" s="21" t="s">
        <v>47</v>
      </c>
      <c r="B30" s="22" t="s">
        <v>44</v>
      </c>
      <c r="C30" s="23">
        <v>55175.806100000002</v>
      </c>
      <c r="D30" s="23">
        <v>2.9999999999999997E-4</v>
      </c>
      <c r="E30">
        <f>+(C30-C$7)/C$8</f>
        <v>22068.091751902291</v>
      </c>
      <c r="F30" s="15">
        <f t="shared" si="1"/>
        <v>22068</v>
      </c>
      <c r="G30">
        <f t="shared" si="4"/>
        <v>0.11870263241871726</v>
      </c>
      <c r="I30">
        <f t="shared" si="5"/>
        <v>0.11870263241871726</v>
      </c>
      <c r="O30">
        <f>+C$11+C$12*F30</f>
        <v>0.11324089193500056</v>
      </c>
      <c r="Q30" s="2">
        <f>+C30-15018.5</f>
        <v>40157.306100000002</v>
      </c>
    </row>
    <row r="31" spans="1:30">
      <c r="A31" s="21" t="s">
        <v>47</v>
      </c>
      <c r="B31" s="22" t="s">
        <v>44</v>
      </c>
      <c r="C31" s="23">
        <v>55210.737800000003</v>
      </c>
      <c r="D31" s="23">
        <v>1E-4</v>
      </c>
      <c r="E31">
        <f>+(C31-C$7)/C$8</f>
        <v>22095.092416167714</v>
      </c>
      <c r="F31" s="15">
        <f t="shared" si="1"/>
        <v>22095</v>
      </c>
      <c r="G31">
        <f t="shared" si="4"/>
        <v>0.11956201573775616</v>
      </c>
      <c r="I31">
        <f t="shared" si="5"/>
        <v>0.11956201573775616</v>
      </c>
      <c r="O31">
        <f>+C$11+C$12*F31</f>
        <v>0.11332639923874557</v>
      </c>
      <c r="Q31" s="2">
        <f>+C31-15018.5</f>
        <v>40192.237800000003</v>
      </c>
    </row>
    <row r="32" spans="1:30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2024-09-23T04:50:10Z</dcterms:modified>
</cp:coreProperties>
</file>