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B0354586-960C-4BBC-A9BE-282BFC91D7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79" i="1" l="1"/>
  <c r="F79" i="1" s="1"/>
  <c r="G79" i="1" s="1"/>
  <c r="K79" i="1" s="1"/>
  <c r="Q79" i="1"/>
  <c r="E84" i="1"/>
  <c r="F84" i="1" s="1"/>
  <c r="G84" i="1" s="1"/>
  <c r="K84" i="1" s="1"/>
  <c r="Q84" i="1"/>
  <c r="F14" i="1"/>
  <c r="E83" i="1"/>
  <c r="F83" i="1" s="1"/>
  <c r="G83" i="1" s="1"/>
  <c r="K83" i="1" s="1"/>
  <c r="Q83" i="1"/>
  <c r="E80" i="1"/>
  <c r="F80" i="1" s="1"/>
  <c r="G80" i="1" s="1"/>
  <c r="K80" i="1" s="1"/>
  <c r="Q80" i="1"/>
  <c r="E81" i="1"/>
  <c r="F81" i="1" s="1"/>
  <c r="G81" i="1" s="1"/>
  <c r="K81" i="1" s="1"/>
  <c r="Q81" i="1"/>
  <c r="E82" i="1"/>
  <c r="F82" i="1" s="1"/>
  <c r="G82" i="1" s="1"/>
  <c r="K82" i="1" s="1"/>
  <c r="Q82" i="1"/>
  <c r="E77" i="1"/>
  <c r="F77" i="1" s="1"/>
  <c r="G77" i="1" s="1"/>
  <c r="K77" i="1" s="1"/>
  <c r="Q77" i="1"/>
  <c r="E78" i="1"/>
  <c r="F78" i="1" s="1"/>
  <c r="G78" i="1" s="1"/>
  <c r="K78" i="1" s="1"/>
  <c r="Q78" i="1"/>
  <c r="Q76" i="1"/>
  <c r="Q67" i="1"/>
  <c r="Q73" i="1"/>
  <c r="Q74" i="1"/>
  <c r="Q75" i="1"/>
  <c r="E76" i="1"/>
  <c r="F76" i="1" s="1"/>
  <c r="G76" i="1" s="1"/>
  <c r="K76" i="1" s="1"/>
  <c r="E21" i="1"/>
  <c r="F21" i="1" s="1"/>
  <c r="G21" i="1" s="1"/>
  <c r="I21" i="1" s="1"/>
  <c r="E54" i="1"/>
  <c r="F54" i="1" s="1"/>
  <c r="G54" i="1" s="1"/>
  <c r="K54" i="1" s="1"/>
  <c r="E62" i="1"/>
  <c r="F62" i="1" s="1"/>
  <c r="G62" i="1" s="1"/>
  <c r="K62" i="1" s="1"/>
  <c r="D9" i="1"/>
  <c r="C9" i="1"/>
  <c r="E29" i="1"/>
  <c r="E32" i="2" s="1"/>
  <c r="E37" i="1"/>
  <c r="F37" i="1" s="1"/>
  <c r="G37" i="1" s="1"/>
  <c r="I37" i="1" s="1"/>
  <c r="E45" i="1"/>
  <c r="F45" i="1" s="1"/>
  <c r="G45" i="1" s="1"/>
  <c r="I45" i="1" s="1"/>
  <c r="Q68" i="1"/>
  <c r="Q72" i="1"/>
  <c r="Q66" i="1"/>
  <c r="Q70" i="1"/>
  <c r="Q71" i="1"/>
  <c r="Q69" i="1"/>
  <c r="Q65" i="1"/>
  <c r="Q21" i="1"/>
  <c r="Q22" i="1"/>
  <c r="Q23" i="1"/>
  <c r="Q24" i="1"/>
  <c r="Q25" i="1"/>
  <c r="Q27" i="1"/>
  <c r="Q28" i="1"/>
  <c r="Q29" i="1"/>
  <c r="Q30" i="1"/>
  <c r="Q31" i="1"/>
  <c r="Q32" i="1"/>
  <c r="Q33" i="1"/>
  <c r="Q35" i="1"/>
  <c r="Q38" i="1"/>
  <c r="Q39" i="1"/>
  <c r="Q40" i="1"/>
  <c r="Q41" i="1"/>
  <c r="Q42" i="1"/>
  <c r="Q44" i="1"/>
  <c r="Q45" i="1"/>
  <c r="Q46" i="1"/>
  <c r="Q47" i="1"/>
  <c r="Q48" i="1"/>
  <c r="Q49" i="1"/>
  <c r="Q50" i="1"/>
  <c r="Q51" i="1"/>
  <c r="Q52" i="1"/>
  <c r="Q53" i="1"/>
  <c r="Q64" i="1"/>
  <c r="G53" i="2"/>
  <c r="C53" i="2"/>
  <c r="G24" i="2"/>
  <c r="C24" i="2"/>
  <c r="G23" i="2"/>
  <c r="C23" i="2"/>
  <c r="E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14" i="2"/>
  <c r="C14" i="2"/>
  <c r="G42" i="2"/>
  <c r="C42" i="2"/>
  <c r="G41" i="2"/>
  <c r="C41" i="2"/>
  <c r="G40" i="2"/>
  <c r="C40" i="2"/>
  <c r="G39" i="2"/>
  <c r="C39" i="2"/>
  <c r="G38" i="2"/>
  <c r="C38" i="2"/>
  <c r="G13" i="2"/>
  <c r="C13" i="2"/>
  <c r="G12" i="2"/>
  <c r="C12" i="2"/>
  <c r="G37" i="2"/>
  <c r="C37" i="2"/>
  <c r="G11" i="2"/>
  <c r="C11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H53" i="2"/>
  <c r="D53" i="2"/>
  <c r="B53" i="2"/>
  <c r="A53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52" i="2"/>
  <c r="D52" i="2"/>
  <c r="B52" i="2"/>
  <c r="A52" i="2"/>
  <c r="H51" i="2"/>
  <c r="D51" i="2"/>
  <c r="B51" i="2"/>
  <c r="A51" i="2"/>
  <c r="H50" i="2"/>
  <c r="D50" i="2"/>
  <c r="B50" i="2"/>
  <c r="A50" i="2"/>
  <c r="H49" i="2"/>
  <c r="D49" i="2"/>
  <c r="B49" i="2"/>
  <c r="A49" i="2"/>
  <c r="H48" i="2"/>
  <c r="D48" i="2"/>
  <c r="B48" i="2"/>
  <c r="A48" i="2"/>
  <c r="H47" i="2"/>
  <c r="D47" i="2"/>
  <c r="B47" i="2"/>
  <c r="A47" i="2"/>
  <c r="H46" i="2"/>
  <c r="D46" i="2"/>
  <c r="B46" i="2"/>
  <c r="A46" i="2"/>
  <c r="H45" i="2"/>
  <c r="D45" i="2"/>
  <c r="B45" i="2"/>
  <c r="A45" i="2"/>
  <c r="H44" i="2"/>
  <c r="D44" i="2"/>
  <c r="B44" i="2"/>
  <c r="A44" i="2"/>
  <c r="H43" i="2"/>
  <c r="D43" i="2"/>
  <c r="B43" i="2"/>
  <c r="A43" i="2"/>
  <c r="H14" i="2"/>
  <c r="D14" i="2"/>
  <c r="B14" i="2"/>
  <c r="A14" i="2"/>
  <c r="H42" i="2"/>
  <c r="D42" i="2"/>
  <c r="B42" i="2"/>
  <c r="A42" i="2"/>
  <c r="H41" i="2"/>
  <c r="D41" i="2"/>
  <c r="B41" i="2"/>
  <c r="A41" i="2"/>
  <c r="H40" i="2"/>
  <c r="D40" i="2"/>
  <c r="B40" i="2"/>
  <c r="A40" i="2"/>
  <c r="H39" i="2"/>
  <c r="D39" i="2"/>
  <c r="B39" i="2"/>
  <c r="A39" i="2"/>
  <c r="H38" i="2"/>
  <c r="D38" i="2"/>
  <c r="B38" i="2"/>
  <c r="A38" i="2"/>
  <c r="H13" i="2"/>
  <c r="D13" i="2"/>
  <c r="B13" i="2"/>
  <c r="A13" i="2"/>
  <c r="H12" i="2"/>
  <c r="D12" i="2"/>
  <c r="B12" i="2"/>
  <c r="A12" i="2"/>
  <c r="H37" i="2"/>
  <c r="D37" i="2"/>
  <c r="B37" i="2"/>
  <c r="A37" i="2"/>
  <c r="H11" i="2"/>
  <c r="D11" i="2"/>
  <c r="B11" i="2"/>
  <c r="A11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Q63" i="1"/>
  <c r="Q62" i="1"/>
  <c r="Q54" i="1"/>
  <c r="Q55" i="1"/>
  <c r="Q56" i="1"/>
  <c r="Q57" i="1"/>
  <c r="Q58" i="1"/>
  <c r="Q59" i="1"/>
  <c r="Q61" i="1"/>
  <c r="Q60" i="1"/>
  <c r="C17" i="1"/>
  <c r="Q34" i="1"/>
  <c r="Q36" i="1"/>
  <c r="Q37" i="1"/>
  <c r="Q43" i="1"/>
  <c r="Q26" i="1"/>
  <c r="E67" i="1"/>
  <c r="F67" i="1" s="1"/>
  <c r="G67" i="1" s="1"/>
  <c r="K67" i="1" s="1"/>
  <c r="E50" i="1"/>
  <c r="E49" i="2" s="1"/>
  <c r="E59" i="1"/>
  <c r="F59" i="1" s="1"/>
  <c r="G59" i="1" s="1"/>
  <c r="K59" i="1" s="1"/>
  <c r="E24" i="1"/>
  <c r="E28" i="2" s="1"/>
  <c r="E47" i="1"/>
  <c r="E46" i="2" s="1"/>
  <c r="E39" i="1"/>
  <c r="E39" i="2" s="1"/>
  <c r="E31" i="1"/>
  <c r="F31" i="1" s="1"/>
  <c r="G31" i="1" s="1"/>
  <c r="I31" i="1" s="1"/>
  <c r="E64" i="1"/>
  <c r="F64" i="1" s="1"/>
  <c r="G64" i="1" s="1"/>
  <c r="K64" i="1" s="1"/>
  <c r="E56" i="1"/>
  <c r="F56" i="1" s="1"/>
  <c r="G56" i="1" s="1"/>
  <c r="K56" i="1" s="1"/>
  <c r="E74" i="1"/>
  <c r="F74" i="1" s="1"/>
  <c r="G74" i="1" s="1"/>
  <c r="K74" i="1" s="1"/>
  <c r="E42" i="1"/>
  <c r="F42" i="1" s="1"/>
  <c r="G42" i="1" s="1"/>
  <c r="I42" i="1" s="1"/>
  <c r="E34" i="1"/>
  <c r="F34" i="1" s="1"/>
  <c r="G34" i="1" s="1"/>
  <c r="I34" i="1" s="1"/>
  <c r="E69" i="1"/>
  <c r="F69" i="1" s="1"/>
  <c r="G69" i="1" s="1"/>
  <c r="K69" i="1" s="1"/>
  <c r="E51" i="1"/>
  <c r="F51" i="1" s="1"/>
  <c r="G51" i="1" s="1"/>
  <c r="K51" i="1" s="1"/>
  <c r="E23" i="1"/>
  <c r="F23" i="1" s="1"/>
  <c r="G23" i="1" s="1"/>
  <c r="I23" i="1" s="1"/>
  <c r="E44" i="1"/>
  <c r="E43" i="2" s="1"/>
  <c r="E36" i="1"/>
  <c r="F36" i="1" s="1"/>
  <c r="G36" i="1" s="1"/>
  <c r="I36" i="1" s="1"/>
  <c r="E28" i="1"/>
  <c r="E31" i="2" s="1"/>
  <c r="E71" i="1"/>
  <c r="F71" i="1" s="1"/>
  <c r="G71" i="1" s="1"/>
  <c r="K71" i="1" s="1"/>
  <c r="E61" i="1"/>
  <c r="F61" i="1" s="1"/>
  <c r="G61" i="1" s="1"/>
  <c r="K61" i="1" s="1"/>
  <c r="E53" i="1"/>
  <c r="F53" i="1" s="1"/>
  <c r="G53" i="1" s="1"/>
  <c r="K53" i="1" s="1"/>
  <c r="E25" i="1"/>
  <c r="F25" i="1" s="1"/>
  <c r="G25" i="1" s="1"/>
  <c r="I25" i="1" s="1"/>
  <c r="E49" i="1"/>
  <c r="F49" i="1" s="1"/>
  <c r="G49" i="1" s="1"/>
  <c r="K49" i="1" s="1"/>
  <c r="E41" i="1"/>
  <c r="F41" i="1" s="1"/>
  <c r="G41" i="1" s="1"/>
  <c r="I41" i="1" s="1"/>
  <c r="E33" i="1"/>
  <c r="F33" i="1" s="1"/>
  <c r="G33" i="1" s="1"/>
  <c r="I33" i="1" s="1"/>
  <c r="E66" i="1"/>
  <c r="F66" i="1" s="1"/>
  <c r="G66" i="1" s="1"/>
  <c r="K66" i="1" s="1"/>
  <c r="E58" i="1"/>
  <c r="E19" i="2" s="1"/>
  <c r="E72" i="1"/>
  <c r="F72" i="1" s="1"/>
  <c r="G72" i="1" s="1"/>
  <c r="K72" i="1" s="1"/>
  <c r="E22" i="1"/>
  <c r="E26" i="2" s="1"/>
  <c r="E46" i="1"/>
  <c r="F46" i="1" s="1"/>
  <c r="G46" i="1" s="1"/>
  <c r="I46" i="1" s="1"/>
  <c r="E38" i="1"/>
  <c r="E38" i="2" s="1"/>
  <c r="E30" i="1"/>
  <c r="F30" i="1" s="1"/>
  <c r="G30" i="1" s="1"/>
  <c r="I30" i="1" s="1"/>
  <c r="E63" i="1"/>
  <c r="E24" i="2" s="1"/>
  <c r="E55" i="1"/>
  <c r="E16" i="2" s="1"/>
  <c r="E73" i="1"/>
  <c r="F73" i="1" s="1"/>
  <c r="G73" i="1" s="1"/>
  <c r="K73" i="1" s="1"/>
  <c r="E26" i="1"/>
  <c r="F26" i="1" s="1"/>
  <c r="E43" i="1"/>
  <c r="F43" i="1" s="1"/>
  <c r="G43" i="1" s="1"/>
  <c r="I43" i="1" s="1"/>
  <c r="E35" i="1"/>
  <c r="F35" i="1" s="1"/>
  <c r="G35" i="1" s="1"/>
  <c r="I35" i="1" s="1"/>
  <c r="E27" i="1"/>
  <c r="E30" i="2" s="1"/>
  <c r="E70" i="1"/>
  <c r="F70" i="1" s="1"/>
  <c r="G70" i="1" s="1"/>
  <c r="K70" i="1" s="1"/>
  <c r="E60" i="1"/>
  <c r="F60" i="1" s="1"/>
  <c r="G60" i="1" s="1"/>
  <c r="K60" i="1" s="1"/>
  <c r="E52" i="1"/>
  <c r="E51" i="2" s="1"/>
  <c r="E48" i="1"/>
  <c r="E47" i="2" s="1"/>
  <c r="E40" i="1"/>
  <c r="F40" i="1" s="1"/>
  <c r="G40" i="1" s="1"/>
  <c r="I40" i="1" s="1"/>
  <c r="E32" i="1"/>
  <c r="E35" i="2" s="1"/>
  <c r="E65" i="1"/>
  <c r="F65" i="1" s="1"/>
  <c r="G65" i="1" s="1"/>
  <c r="K65" i="1" s="1"/>
  <c r="E57" i="1"/>
  <c r="F57" i="1" s="1"/>
  <c r="G57" i="1" s="1"/>
  <c r="K57" i="1" s="1"/>
  <c r="E68" i="1"/>
  <c r="F68" i="1" s="1"/>
  <c r="G68" i="1" s="1"/>
  <c r="K68" i="1" s="1"/>
  <c r="E75" i="1"/>
  <c r="F75" i="1" s="1"/>
  <c r="G75" i="1" s="1"/>
  <c r="K75" i="1" s="1"/>
  <c r="F22" i="1"/>
  <c r="G22" i="1" s="1"/>
  <c r="I22" i="1" s="1"/>
  <c r="E36" i="2"/>
  <c r="E45" i="2"/>
  <c r="E25" i="2" l="1"/>
  <c r="E27" i="2"/>
  <c r="E50" i="2"/>
  <c r="E11" i="2"/>
  <c r="E44" i="2"/>
  <c r="F58" i="1"/>
  <c r="G58" i="1" s="1"/>
  <c r="K58" i="1" s="1"/>
  <c r="E20" i="2"/>
  <c r="E42" i="2"/>
  <c r="E48" i="2"/>
  <c r="F47" i="1"/>
  <c r="G47" i="1" s="1"/>
  <c r="I47" i="1" s="1"/>
  <c r="F27" i="1"/>
  <c r="G27" i="1" s="1"/>
  <c r="I27" i="1" s="1"/>
  <c r="F55" i="1"/>
  <c r="G55" i="1" s="1"/>
  <c r="K55" i="1" s="1"/>
  <c r="E12" i="2"/>
  <c r="E21" i="2"/>
  <c r="F15" i="1"/>
  <c r="F38" i="1"/>
  <c r="G38" i="1" s="1"/>
  <c r="I38" i="1" s="1"/>
  <c r="E40" i="2"/>
  <c r="E33" i="2"/>
  <c r="F44" i="1"/>
  <c r="G44" i="1" s="1"/>
  <c r="I44" i="1" s="1"/>
  <c r="E37" i="2"/>
  <c r="E14" i="2"/>
  <c r="E34" i="2"/>
  <c r="E22" i="2"/>
  <c r="F29" i="1"/>
  <c r="G29" i="1" s="1"/>
  <c r="I29" i="1" s="1"/>
  <c r="F52" i="1"/>
  <c r="G52" i="1" s="1"/>
  <c r="K52" i="1" s="1"/>
  <c r="E41" i="2"/>
  <c r="F63" i="1"/>
  <c r="G63" i="1" s="1"/>
  <c r="K63" i="1" s="1"/>
  <c r="E17" i="2"/>
  <c r="F32" i="1"/>
  <c r="G32" i="1" s="1"/>
  <c r="I32" i="1" s="1"/>
  <c r="F50" i="1"/>
  <c r="G50" i="1" s="1"/>
  <c r="K50" i="1" s="1"/>
  <c r="E53" i="2"/>
  <c r="E15" i="2"/>
  <c r="F39" i="1"/>
  <c r="G39" i="1" s="1"/>
  <c r="I39" i="1" s="1"/>
  <c r="F48" i="1"/>
  <c r="G48" i="1" s="1"/>
  <c r="I48" i="1" s="1"/>
  <c r="F28" i="1"/>
  <c r="G28" i="1" s="1"/>
  <c r="E18" i="2"/>
  <c r="F24" i="1"/>
  <c r="G24" i="1" s="1"/>
  <c r="I24" i="1" s="1"/>
  <c r="E13" i="2"/>
  <c r="E52" i="2"/>
  <c r="E29" i="2"/>
  <c r="C12" i="1"/>
  <c r="C11" i="1"/>
  <c r="O84" i="1" l="1"/>
  <c r="O79" i="1"/>
  <c r="O83" i="1"/>
  <c r="O81" i="1"/>
  <c r="O80" i="1"/>
  <c r="C16" i="1"/>
  <c r="D18" i="1" s="1"/>
  <c r="O35" i="1"/>
  <c r="O50" i="1"/>
  <c r="O82" i="1"/>
  <c r="O52" i="1"/>
  <c r="O31" i="1"/>
  <c r="O71" i="1"/>
  <c r="O39" i="1"/>
  <c r="O38" i="1"/>
  <c r="O47" i="1"/>
  <c r="O48" i="1"/>
  <c r="O78" i="1"/>
  <c r="O25" i="1"/>
  <c r="O28" i="1"/>
  <c r="O45" i="1"/>
  <c r="O74" i="1"/>
  <c r="O66" i="1"/>
  <c r="O22" i="1"/>
  <c r="O42" i="1"/>
  <c r="O44" i="1"/>
  <c r="O33" i="1"/>
  <c r="O62" i="1"/>
  <c r="O69" i="1"/>
  <c r="O55" i="1"/>
  <c r="O27" i="1"/>
  <c r="O67" i="1"/>
  <c r="O77" i="1"/>
  <c r="O56" i="1"/>
  <c r="O63" i="1"/>
  <c r="O37" i="1"/>
  <c r="O57" i="1"/>
  <c r="O64" i="1"/>
  <c r="O53" i="1"/>
  <c r="O23" i="1"/>
  <c r="O26" i="1"/>
  <c r="O30" i="1"/>
  <c r="O32" i="1"/>
  <c r="O75" i="1"/>
  <c r="O24" i="1"/>
  <c r="O72" i="1"/>
  <c r="O73" i="1"/>
  <c r="O65" i="1"/>
  <c r="C15" i="1"/>
  <c r="O61" i="1"/>
  <c r="O58" i="1"/>
  <c r="O36" i="1"/>
  <c r="O41" i="1"/>
  <c r="O21" i="1"/>
  <c r="O40" i="1"/>
  <c r="O60" i="1"/>
  <c r="O59" i="1"/>
  <c r="O46" i="1"/>
  <c r="O76" i="1"/>
  <c r="O29" i="1"/>
  <c r="O54" i="1"/>
  <c r="O43" i="1"/>
  <c r="O49" i="1"/>
  <c r="O68" i="1"/>
  <c r="O51" i="1"/>
  <c r="O34" i="1"/>
  <c r="O70" i="1"/>
  <c r="I28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<sst xmlns="http://schemas.openxmlformats.org/spreadsheetml/2006/main" count="552" uniqueCount="248">
  <si>
    <t>JAVSO..47..105</t>
  </si>
  <si>
    <t>VSB-063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</si>
  <si>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</si>
  <si>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</si>
  <si>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</si>
  <si>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</si>
  <si>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</si>
  <si>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</si>
  <si>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</si>
  <si>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</si>
  <si>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</si>
  <si>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</si>
  <si>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</si>
  <si>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</si>
  <si>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</si>
  <si>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</si>
  <si>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</si>
  <si>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</si>
  <si>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</si>
  <si>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</si>
  <si>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</si>
  <si>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</si>
  <si>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</si>
  <si>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</si>
  <si>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</si>
  <si>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</si>
  <si>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</si>
  <si>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</si>
  <si>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</si>
  <si>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</si>
  <si>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Paschke A</t>
  </si>
  <si>
    <t>BBSAG Bull.86</t>
  </si>
  <si>
    <t>B</t>
  </si>
  <si>
    <t>v</t>
  </si>
  <si>
    <t>BBSAG Bull.91</t>
  </si>
  <si>
    <t>N</t>
  </si>
  <si>
    <t>Kohl M</t>
  </si>
  <si>
    <t>BBSAG Bull.118</t>
  </si>
  <si>
    <t># of data points:</t>
  </si>
  <si>
    <t>EA/SD</t>
  </si>
  <si>
    <t>SX CMa / gsc 5964-0132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</si>
  <si>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</si>
  <si>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</si>
  <si>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</si>
  <si>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</si>
  <si>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</si>
  <si>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</si>
  <si>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Start of linear fit &gt;&gt;&gt;&gt;&gt;&gt;&gt;&gt;&gt;&gt;&gt;&gt;&gt;&gt;&gt;&gt;&gt;&gt;&gt;&gt;&gt;</t>
  </si>
  <si>
    <t>IBVS 5992</t>
  </si>
  <si>
    <t>I</t>
  </si>
  <si>
    <t>JAVSO..36..186</t>
  </si>
  <si>
    <t>JAVSO..37...44</t>
  </si>
  <si>
    <t>JAVSO..38..183</t>
  </si>
  <si>
    <t>JAVSO..39..177</t>
  </si>
  <si>
    <t>II</t>
  </si>
  <si>
    <t>JAVSO..41..122</t>
  </si>
  <si>
    <t>JAVSO..42..426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</si>
  <si>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</si>
  <si>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</si>
  <si>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</si>
  <si>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</si>
  <si>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</si>
  <si>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</si>
  <si>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</si>
  <si>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</si>
  <si>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</si>
  <si>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</si>
  <si>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</si>
  <si>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</si>
  <si>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2426708.290 </t>
  </si>
  <si>
    <t> 01.01.1932 18:57 </t>
  </si>
  <si>
    <t> 0.009 </t>
  </si>
  <si>
    <t>V </t>
  </si>
  <si>
    <t> N.F.Florja </t>
  </si>
  <si>
    <t> PSMO 8.2.48 </t>
  </si>
  <si>
    <t>2426744.027 </t>
  </si>
  <si>
    <t> 06.02.1932 12:38 </t>
  </si>
  <si>
    <t> 0.012 </t>
  </si>
  <si>
    <t> PSMO 8.2.51 </t>
  </si>
  <si>
    <t>2427078.622 </t>
  </si>
  <si>
    <t> 06.01.1933 02:55 </t>
  </si>
  <si>
    <t>2427858.279 </t>
  </si>
  <si>
    <t> 24.02.1935 18:41 </t>
  </si>
  <si>
    <t> 0.021 </t>
  </si>
  <si>
    <t>2428095.400 </t>
  </si>
  <si>
    <t> 19.10.1935 21:36 </t>
  </si>
  <si>
    <t> 0.000 </t>
  </si>
  <si>
    <t> S.Gaposchkin </t>
  </si>
  <si>
    <t> HA 113.71 </t>
  </si>
  <si>
    <t>2443176.635 </t>
  </si>
  <si>
    <t> 02.02.1977 03:14 </t>
  </si>
  <si>
    <t> -0.023 </t>
  </si>
  <si>
    <t> G.Samolyk </t>
  </si>
  <si>
    <t> AOEB 8 </t>
  </si>
  <si>
    <t>2443556.701 </t>
  </si>
  <si>
    <t> 17.02.1978 04:49 </t>
  </si>
  <si>
    <t> -0.034 </t>
  </si>
  <si>
    <t>2443876.683 </t>
  </si>
  <si>
    <t> 03.01.1979 04:23 </t>
  </si>
  <si>
    <t> -0.032 </t>
  </si>
  <si>
    <t>2444654.710 </t>
  </si>
  <si>
    <t> 19.02.1981 05:02 </t>
  </si>
  <si>
    <t> -0.026 </t>
  </si>
  <si>
    <t>2445026.659 </t>
  </si>
  <si>
    <t> 26.02.1982 03:48 </t>
  </si>
  <si>
    <t>2446413.795 </t>
  </si>
  <si>
    <t> 14.12.1985 07:04 </t>
  </si>
  <si>
    <t> -0.015 </t>
  </si>
  <si>
    <t>2446496.631 </t>
  </si>
  <si>
    <t> 07.03.1986 03:08 </t>
  </si>
  <si>
    <t> -0.016 </t>
  </si>
  <si>
    <t>2447141.490 </t>
  </si>
  <si>
    <t> 11.12.1987 23:45 </t>
  </si>
  <si>
    <t> A.Paschke </t>
  </si>
  <si>
    <t> BBS 86 </t>
  </si>
  <si>
    <t>2447170.696 </t>
  </si>
  <si>
    <t> 10.01.1988 04:42 </t>
  </si>
  <si>
    <t> -0.019 </t>
  </si>
  <si>
    <t>2447565.40 </t>
  </si>
  <si>
    <t> 07.02.1989 21:36 </t>
  </si>
  <si>
    <t> -0.01 </t>
  </si>
  <si>
    <t> BBS 91 </t>
  </si>
  <si>
    <t>2447596.265 </t>
  </si>
  <si>
    <t> 10.03.1989 18:21 </t>
  </si>
  <si>
    <t> -0.006 </t>
  </si>
  <si>
    <t>2448661.768 </t>
  </si>
  <si>
    <t> 09.02.1992 06:25 </t>
  </si>
  <si>
    <t> -0.018 </t>
  </si>
  <si>
    <t>2448705.619 </t>
  </si>
  <si>
    <t> 24.03.1992 02:51 </t>
  </si>
  <si>
    <t> -0.022 </t>
  </si>
  <si>
    <t>2449012.611 </t>
  </si>
  <si>
    <t> 25.01.1993 02:39 </t>
  </si>
  <si>
    <t>2449374.814 </t>
  </si>
  <si>
    <t> 22.01.1994 07:32 </t>
  </si>
  <si>
    <t> R.Hill </t>
  </si>
  <si>
    <t>2449777.638 </t>
  </si>
  <si>
    <t> 01.03.1995 03:18 </t>
  </si>
  <si>
    <t>2450859.417 </t>
  </si>
  <si>
    <t> 14.02.1998 22:00 </t>
  </si>
  <si>
    <t> 0.006 </t>
  </si>
  <si>
    <t> M.Kohl </t>
  </si>
  <si>
    <t> BBS 118 </t>
  </si>
  <si>
    <t>2451933.0491 </t>
  </si>
  <si>
    <t> 23.01.2001 13:10 </t>
  </si>
  <si>
    <t> 0.0023 </t>
  </si>
  <si>
    <t>E </t>
  </si>
  <si>
    <t>?</t>
  </si>
  <si>
    <t> Kiyota </t>
  </si>
  <si>
    <t>VSB 39 </t>
  </si>
  <si>
    <t>2451947.6682 </t>
  </si>
  <si>
    <t> 07.02.2001 04:02 </t>
  </si>
  <si>
    <t> 0.0030 </t>
  </si>
  <si>
    <t>C </t>
  </si>
  <si>
    <t>ns</t>
  </si>
  <si>
    <t> S.Dvorak </t>
  </si>
  <si>
    <t>2451986.6515 </t>
  </si>
  <si>
    <t> 18.03.2001 03:38 </t>
  </si>
  <si>
    <t> 0.0041 </t>
  </si>
  <si>
    <t>2452319.6260 </t>
  </si>
  <si>
    <t> 14.02.2002 03:01 </t>
  </si>
  <si>
    <t> 0.0052 </t>
  </si>
  <si>
    <t>2452358.6124 </t>
  </si>
  <si>
    <t> 25.03.2002 02:41 </t>
  </si>
  <si>
    <t> 0.0093 </t>
  </si>
  <si>
    <t>2452616.8708 </t>
  </si>
  <si>
    <t> 08.12.2002 08:53 </t>
  </si>
  <si>
    <t> 0.0103 </t>
  </si>
  <si>
    <t>2452672.0948 </t>
  </si>
  <si>
    <t> 01.02.2003 14:16 </t>
  </si>
  <si>
    <t> 0.0094 </t>
  </si>
  <si>
    <t>VSB 42 </t>
  </si>
  <si>
    <t>2452678.5925 </t>
  </si>
  <si>
    <t> 08.02.2003 02:13 </t>
  </si>
  <si>
    <t> 0.0101 </t>
  </si>
  <si>
    <t> C.Hesseltine </t>
  </si>
  <si>
    <t>2453044.0569 </t>
  </si>
  <si>
    <t> 08.02.2004 13:21 </t>
  </si>
  <si>
    <t> 0.0159 </t>
  </si>
  <si>
    <t> Nagai </t>
  </si>
  <si>
    <t>VSB 43 </t>
  </si>
  <si>
    <t>2454104.6833 </t>
  </si>
  <si>
    <t> 04.01.2007 04:23 </t>
  </si>
  <si>
    <t> 0.0002 </t>
  </si>
  <si>
    <t> J.Bialozynski </t>
  </si>
  <si>
    <t> AOEB 12 </t>
  </si>
  <si>
    <t>2454554.6019 </t>
  </si>
  <si>
    <t> 29.03.2008 02:26 </t>
  </si>
  <si>
    <t> -0.0014 </t>
  </si>
  <si>
    <t>o</t>
  </si>
  <si>
    <t>JAAVSO 36(2);186 </t>
  </si>
  <si>
    <t>2454825.8552 </t>
  </si>
  <si>
    <t> 25.12.2008 08:31 </t>
  </si>
  <si>
    <t> 0.0004 </t>
  </si>
  <si>
    <t>JAAVSO 37(1);44 </t>
  </si>
  <si>
    <t>2454856.7154 </t>
  </si>
  <si>
    <t> 25.01.2009 05:10 </t>
  </si>
  <si>
    <t> -0.0003 </t>
  </si>
  <si>
    <t> R.Poklar </t>
  </si>
  <si>
    <t>2454887.5772 </t>
  </si>
  <si>
    <t> 25.02.2009 01:51 </t>
  </si>
  <si>
    <t> 0.0005 </t>
  </si>
  <si>
    <t>2455184.8143 </t>
  </si>
  <si>
    <t> 19.12.2009 07:32 </t>
  </si>
  <si>
    <t> -0.0021 </t>
  </si>
  <si>
    <t> JAAVSO 38;120 </t>
  </si>
  <si>
    <t>2455228.6705 </t>
  </si>
  <si>
    <t> 01.02.2010 04:05 </t>
  </si>
  <si>
    <t> -0.0009 </t>
  </si>
  <si>
    <t>2455608.7488 </t>
  </si>
  <si>
    <t> 16.02.2011 05:58 </t>
  </si>
  <si>
    <t> R.Diethelm </t>
  </si>
  <si>
    <t>IBVS 5992 </t>
  </si>
  <si>
    <t>2455639.6093 </t>
  </si>
  <si>
    <t> 19.03.2011 02:37 </t>
  </si>
  <si>
    <t> 0.0000 </t>
  </si>
  <si>
    <t> JAAVSO 39;177 </t>
  </si>
  <si>
    <t>2455980.7037 </t>
  </si>
  <si>
    <t> 23.02.2012 04:53 </t>
  </si>
  <si>
    <t> JAAVSO 41;122 </t>
  </si>
  <si>
    <t>2456610.9066 </t>
  </si>
  <si>
    <t> 14.11.2013 09:45 </t>
  </si>
  <si>
    <t> -0.0105 </t>
  </si>
  <si>
    <t> JAAVSO 42;426 </t>
  </si>
  <si>
    <t>2456683.9956 </t>
  </si>
  <si>
    <t> 26.01.2014 11:53 </t>
  </si>
  <si>
    <t> -0.0132 </t>
  </si>
  <si>
    <t>Ic</t>
  </si>
  <si>
    <t> K.Nagai </t>
  </si>
  <si>
    <t>VSB 59 </t>
  </si>
  <si>
    <t>VSB_061</t>
  </si>
  <si>
    <t>JAVSO..44..164</t>
  </si>
  <si>
    <t>JAVSO..46…79 (2018)</t>
  </si>
  <si>
    <t>VSB-64</t>
  </si>
  <si>
    <t>JAVSO..47..263</t>
  </si>
  <si>
    <t>OEJV 0211</t>
  </si>
  <si>
    <t>VSB 067</t>
  </si>
  <si>
    <t>JAVSO, 48, 87</t>
  </si>
  <si>
    <t>JAVSO, 49, 265</t>
  </si>
  <si>
    <t>JAAVSO 51, 134</t>
  </si>
  <si>
    <t>VSB, 108</t>
  </si>
  <si>
    <t>JAAVSO, 51, 250</t>
  </si>
  <si>
    <t>JAAVSO52#1</t>
  </si>
  <si>
    <t xml:space="preserve">Mag </t>
  </si>
  <si>
    <t>Next ToM-P</t>
  </si>
  <si>
    <t>Next ToM-S</t>
  </si>
  <si>
    <t>9.87-10.84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</si>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</sst>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"/>
    <numFmt numFmtId="166" formatCode="0.00000"/>
  </numFmts>
  <fonts count="43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8"/>
      <name val="Arial Unicode MS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6" fillId="0" borderId="0"/>
    <xf numFmtId="0" fontId="27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86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9" fillId="24" borderId="18" xfId="38" applyFill="1" applyBorder="1" applyAlignment="1" applyProtection="1">
      <alignment horizontal="right" vertical="top" wrapText="1"/>
    </xf>
    <xf numFmtId="0" fontId="5" fillId="0" borderId="0" xfId="42" applyFont="1" applyAlignment="1">
      <alignment horizontal="left" vertical="center"/>
    </xf>
    <xf numFmtId="0" fontId="39" fillId="0" borderId="0" xfId="0" applyFont="1" applyAlignment="1">
      <alignment horizontal="left" vertical="center" wrapText="1"/>
    </xf>
    <xf numFmtId="0" fontId="39" fillId="0" borderId="0" xfId="0" applyFont="1" applyAlignment="1">
      <alignment horizontal="center" vertical="center" wrapText="1"/>
    </xf>
    <xf numFmtId="0" fontId="39" fillId="0" borderId="0" xfId="0" applyFont="1" applyAlignment="1">
      <alignment vertical="center" wrapText="1"/>
    </xf>
    <xf numFmtId="0" fontId="39" fillId="0" borderId="0" xfId="0" applyFont="1" applyAlignment="1" applyProtection="1">
      <alignment horizontal="left" vertical="center" wrapText="1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166" fontId="39" fillId="0" borderId="0" xfId="0" applyNumberFormat="1" applyFont="1" applyAlignment="1">
      <alignment horizontal="left" vertical="center" wrapText="1"/>
    </xf>
    <xf numFmtId="166" fontId="39" fillId="0" borderId="0" xfId="0" applyNumberFormat="1" applyFont="1" applyAlignment="1" applyProtection="1">
      <alignment horizontal="left" vertical="center" wrapText="1"/>
      <protection locked="0"/>
    </xf>
    <xf numFmtId="0" fontId="0" fillId="0" borderId="0" xfId="0" applyAlignment="1">
      <alignment vertical="center"/>
    </xf>
    <xf numFmtId="0" fontId="5" fillId="0" borderId="11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22" fontId="10" fillId="0" borderId="0" xfId="0" applyNumberFormat="1" applyFont="1" applyAlignment="1">
      <alignment vertical="center"/>
    </xf>
    <xf numFmtId="0" fontId="0" fillId="0" borderId="10" xfId="0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5" fillId="0" borderId="0" xfId="42" applyFont="1" applyAlignment="1">
      <alignment vertical="center"/>
    </xf>
    <xf numFmtId="0" fontId="5" fillId="0" borderId="0" xfId="42" applyFont="1" applyAlignment="1">
      <alignment horizontal="center" vertical="center"/>
    </xf>
    <xf numFmtId="0" fontId="38" fillId="0" borderId="0" xfId="42" applyFont="1" applyAlignment="1">
      <alignment vertical="center"/>
    </xf>
    <xf numFmtId="0" fontId="38" fillId="0" borderId="0" xfId="42" applyFont="1" applyAlignment="1">
      <alignment horizontal="center" vertical="center"/>
    </xf>
    <xf numFmtId="0" fontId="38" fillId="0" borderId="0" xfId="42" applyFont="1" applyAlignment="1">
      <alignment horizontal="left" vertical="center"/>
    </xf>
    <xf numFmtId="0" fontId="6" fillId="0" borderId="0" xfId="0" applyFont="1" applyAlignment="1">
      <alignment vertical="center"/>
    </xf>
    <xf numFmtId="14" fontId="6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5" fontId="5" fillId="0" borderId="0" xfId="0" applyNumberFormat="1" applyFont="1" applyAlignment="1">
      <alignment horizontal="left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9" fillId="0" borderId="0" xfId="0" applyFont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center" vertical="center"/>
      <protection locked="0"/>
    </xf>
    <xf numFmtId="0" fontId="39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horizontal="left" vertical="center"/>
    </xf>
    <xf numFmtId="0" fontId="40" fillId="0" borderId="0" xfId="0" applyFont="1" applyAlignment="1">
      <alignment horizontal="left"/>
    </xf>
    <xf numFmtId="0" fontId="0" fillId="0" borderId="19" xfId="0" applyBorder="1" applyAlignment="1">
      <alignment vertical="center"/>
    </xf>
    <xf numFmtId="0" fontId="4" fillId="0" borderId="23" xfId="0" applyFont="1" applyBorder="1" applyAlignment="1">
      <alignment horizontal="right" vertical="center"/>
    </xf>
    <xf numFmtId="0" fontId="41" fillId="0" borderId="22" xfId="0" applyFont="1" applyBorder="1" applyAlignment="1">
      <alignment horizontal="right" vertical="center"/>
    </xf>
    <xf numFmtId="0" fontId="41" fillId="0" borderId="24" xfId="0" applyFont="1" applyBorder="1" applyAlignment="1">
      <alignment horizontal="right" vertical="center"/>
    </xf>
    <xf numFmtId="0" fontId="6" fillId="25" borderId="20" xfId="0" applyFont="1" applyFill="1" applyBorder="1" applyAlignment="1">
      <alignment horizontal="right" vertical="center"/>
    </xf>
    <xf numFmtId="0" fontId="42" fillId="0" borderId="23" xfId="0" applyFont="1" applyBorder="1" applyAlignment="1">
      <alignment horizontal="right" vertical="center"/>
    </xf>
    <xf numFmtId="0" fontId="6" fillId="25" borderId="21" xfId="0" applyFont="1" applyFill="1" applyBorder="1" applyAlignment="1">
      <alignment horizontal="center" vertical="center"/>
    </xf>
    <xf numFmtId="22" fontId="42" fillId="0" borderId="23" xfId="0" applyNumberFormat="1" applyFont="1" applyBorder="1" applyAlignment="1">
      <alignment horizontal="right" vertical="center"/>
    </xf>
    <xf numFmtId="22" fontId="42" fillId="0" borderId="25" xfId="0" applyNumberFormat="1" applyFont="1" applyBorder="1" applyAlignment="1">
      <alignment horizontal="righ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SX CMa - O-C Diagr.</a:t>
            </a:r>
          </a:p>
        </c:rich>
      </c:tx>
      <c:layout>
        <c:manualLayout>
          <c:xMode val="edge"/>
          <c:yMode val="edge"/>
          <c:x val="0.37086127479098224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03985154297808"/>
          <c:y val="0.14769252958613219"/>
          <c:w val="0.80132515111265967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-17812</c:v>
                </c:pt>
                <c:pt idx="1">
                  <c:v>-17790</c:v>
                </c:pt>
                <c:pt idx="2">
                  <c:v>-17584</c:v>
                </c:pt>
                <c:pt idx="3">
                  <c:v>-17104</c:v>
                </c:pt>
                <c:pt idx="4">
                  <c:v>-16958</c:v>
                </c:pt>
                <c:pt idx="5">
                  <c:v>-10801.5</c:v>
                </c:pt>
                <c:pt idx="6">
                  <c:v>-7673</c:v>
                </c:pt>
                <c:pt idx="7">
                  <c:v>-7439</c:v>
                </c:pt>
                <c:pt idx="8">
                  <c:v>-7242</c:v>
                </c:pt>
                <c:pt idx="9">
                  <c:v>-6763</c:v>
                </c:pt>
                <c:pt idx="10">
                  <c:v>-6534</c:v>
                </c:pt>
                <c:pt idx="11">
                  <c:v>-5680</c:v>
                </c:pt>
                <c:pt idx="12">
                  <c:v>-5629</c:v>
                </c:pt>
                <c:pt idx="13">
                  <c:v>-5232</c:v>
                </c:pt>
                <c:pt idx="14">
                  <c:v>-5214</c:v>
                </c:pt>
                <c:pt idx="15">
                  <c:v>-4971</c:v>
                </c:pt>
                <c:pt idx="16">
                  <c:v>-4952</c:v>
                </c:pt>
                <c:pt idx="17">
                  <c:v>-4296</c:v>
                </c:pt>
                <c:pt idx="18">
                  <c:v>-4269</c:v>
                </c:pt>
                <c:pt idx="19">
                  <c:v>-4080</c:v>
                </c:pt>
                <c:pt idx="20">
                  <c:v>-3857</c:v>
                </c:pt>
                <c:pt idx="21">
                  <c:v>-3609</c:v>
                </c:pt>
                <c:pt idx="22">
                  <c:v>-2943</c:v>
                </c:pt>
                <c:pt idx="23">
                  <c:v>-2282</c:v>
                </c:pt>
                <c:pt idx="24">
                  <c:v>-2273</c:v>
                </c:pt>
                <c:pt idx="25">
                  <c:v>-2249</c:v>
                </c:pt>
                <c:pt idx="26">
                  <c:v>-2044</c:v>
                </c:pt>
                <c:pt idx="27">
                  <c:v>-2020</c:v>
                </c:pt>
                <c:pt idx="28">
                  <c:v>-1861</c:v>
                </c:pt>
                <c:pt idx="29">
                  <c:v>-1827</c:v>
                </c:pt>
                <c:pt idx="30">
                  <c:v>-1823</c:v>
                </c:pt>
                <c:pt idx="31">
                  <c:v>-1598</c:v>
                </c:pt>
                <c:pt idx="32">
                  <c:v>-945</c:v>
                </c:pt>
                <c:pt idx="33">
                  <c:v>-668</c:v>
                </c:pt>
                <c:pt idx="34">
                  <c:v>-501</c:v>
                </c:pt>
                <c:pt idx="35">
                  <c:v>-482</c:v>
                </c:pt>
                <c:pt idx="36">
                  <c:v>-463</c:v>
                </c:pt>
                <c:pt idx="37">
                  <c:v>-280</c:v>
                </c:pt>
                <c:pt idx="38">
                  <c:v>-253</c:v>
                </c:pt>
                <c:pt idx="39">
                  <c:v>-19</c:v>
                </c:pt>
                <c:pt idx="40">
                  <c:v>0</c:v>
                </c:pt>
                <c:pt idx="41">
                  <c:v>210</c:v>
                </c:pt>
                <c:pt idx="42">
                  <c:v>598</c:v>
                </c:pt>
                <c:pt idx="43">
                  <c:v>643</c:v>
                </c:pt>
                <c:pt idx="44">
                  <c:v>853</c:v>
                </c:pt>
                <c:pt idx="45">
                  <c:v>1096</c:v>
                </c:pt>
                <c:pt idx="46">
                  <c:v>1296</c:v>
                </c:pt>
                <c:pt idx="47">
                  <c:v>1297.5</c:v>
                </c:pt>
                <c:pt idx="48">
                  <c:v>1324.5</c:v>
                </c:pt>
                <c:pt idx="49">
                  <c:v>1511</c:v>
                </c:pt>
                <c:pt idx="50">
                  <c:v>1538</c:v>
                </c:pt>
                <c:pt idx="51">
                  <c:v>1764</c:v>
                </c:pt>
                <c:pt idx="52">
                  <c:v>1766</c:v>
                </c:pt>
                <c:pt idx="53">
                  <c:v>1766</c:v>
                </c:pt>
                <c:pt idx="54">
                  <c:v>1766</c:v>
                </c:pt>
                <c:pt idx="55">
                  <c:v>1781</c:v>
                </c:pt>
                <c:pt idx="56">
                  <c:v>1985</c:v>
                </c:pt>
                <c:pt idx="57">
                  <c:v>2222</c:v>
                </c:pt>
                <c:pt idx="58">
                  <c:v>2225</c:v>
                </c:pt>
                <c:pt idx="59">
                  <c:v>2434</c:v>
                </c:pt>
                <c:pt idx="60">
                  <c:v>2434</c:v>
                </c:pt>
                <c:pt idx="61">
                  <c:v>2634</c:v>
                </c:pt>
                <c:pt idx="62">
                  <c:v>2710</c:v>
                </c:pt>
                <c:pt idx="63">
                  <c:v>2855</c:v>
                </c:pt>
              </c:numCache>
            </c:numRef>
          </c:xVal>
          <c:yVal>
            <c:numRef>
              <c:f>Active!$H$21:$H$983</c:f>
              <c:numCache>
                <c:formatCode>General</c:formatCode>
                <c:ptCount val="963"/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C2-44DB-B3BE-33C6B3BCC9E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7.0000000000000001E-3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4.0000000000000002E-4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0</c:v>
                  </c:pt>
                  <c:pt idx="44">
                    <c:v>0</c:v>
                  </c:pt>
                  <c:pt idx="45">
                    <c:v>1E-4</c:v>
                  </c:pt>
                  <c:pt idx="46">
                    <c:v>1E-3</c:v>
                  </c:pt>
                  <c:pt idx="47">
                    <c:v>0</c:v>
                  </c:pt>
                  <c:pt idx="48">
                    <c:v>0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5.0000000000000001E-4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1E-4</c:v>
                  </c:pt>
                </c:numCache>
              </c:numRef>
            </c:plus>
            <c:minus>
              <c:numRef>
                <c:f>Active!$D$21:$D$983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7.0000000000000001E-3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4.0000000000000002E-4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0</c:v>
                  </c:pt>
                  <c:pt idx="44">
                    <c:v>0</c:v>
                  </c:pt>
                  <c:pt idx="45">
                    <c:v>1E-4</c:v>
                  </c:pt>
                  <c:pt idx="46">
                    <c:v>1E-3</c:v>
                  </c:pt>
                  <c:pt idx="47">
                    <c:v>0</c:v>
                  </c:pt>
                  <c:pt idx="48">
                    <c:v>0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5.0000000000000001E-4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-17812</c:v>
                </c:pt>
                <c:pt idx="1">
                  <c:v>-17790</c:v>
                </c:pt>
                <c:pt idx="2">
                  <c:v>-17584</c:v>
                </c:pt>
                <c:pt idx="3">
                  <c:v>-17104</c:v>
                </c:pt>
                <c:pt idx="4">
                  <c:v>-16958</c:v>
                </c:pt>
                <c:pt idx="5">
                  <c:v>-10801.5</c:v>
                </c:pt>
                <c:pt idx="6">
                  <c:v>-7673</c:v>
                </c:pt>
                <c:pt idx="7">
                  <c:v>-7439</c:v>
                </c:pt>
                <c:pt idx="8">
                  <c:v>-7242</c:v>
                </c:pt>
                <c:pt idx="9">
                  <c:v>-6763</c:v>
                </c:pt>
                <c:pt idx="10">
                  <c:v>-6534</c:v>
                </c:pt>
                <c:pt idx="11">
                  <c:v>-5680</c:v>
                </c:pt>
                <c:pt idx="12">
                  <c:v>-5629</c:v>
                </c:pt>
                <c:pt idx="13">
                  <c:v>-5232</c:v>
                </c:pt>
                <c:pt idx="14">
                  <c:v>-5214</c:v>
                </c:pt>
                <c:pt idx="15">
                  <c:v>-4971</c:v>
                </c:pt>
                <c:pt idx="16">
                  <c:v>-4952</c:v>
                </c:pt>
                <c:pt idx="17">
                  <c:v>-4296</c:v>
                </c:pt>
                <c:pt idx="18">
                  <c:v>-4269</c:v>
                </c:pt>
                <c:pt idx="19">
                  <c:v>-4080</c:v>
                </c:pt>
                <c:pt idx="20">
                  <c:v>-3857</c:v>
                </c:pt>
                <c:pt idx="21">
                  <c:v>-3609</c:v>
                </c:pt>
                <c:pt idx="22">
                  <c:v>-2943</c:v>
                </c:pt>
                <c:pt idx="23">
                  <c:v>-2282</c:v>
                </c:pt>
                <c:pt idx="24">
                  <c:v>-2273</c:v>
                </c:pt>
                <c:pt idx="25">
                  <c:v>-2249</c:v>
                </c:pt>
                <c:pt idx="26">
                  <c:v>-2044</c:v>
                </c:pt>
                <c:pt idx="27">
                  <c:v>-2020</c:v>
                </c:pt>
                <c:pt idx="28">
                  <c:v>-1861</c:v>
                </c:pt>
                <c:pt idx="29">
                  <c:v>-1827</c:v>
                </c:pt>
                <c:pt idx="30">
                  <c:v>-1823</c:v>
                </c:pt>
                <c:pt idx="31">
                  <c:v>-1598</c:v>
                </c:pt>
                <c:pt idx="32">
                  <c:v>-945</c:v>
                </c:pt>
                <c:pt idx="33">
                  <c:v>-668</c:v>
                </c:pt>
                <c:pt idx="34">
                  <c:v>-501</c:v>
                </c:pt>
                <c:pt idx="35">
                  <c:v>-482</c:v>
                </c:pt>
                <c:pt idx="36">
                  <c:v>-463</c:v>
                </c:pt>
                <c:pt idx="37">
                  <c:v>-280</c:v>
                </c:pt>
                <c:pt idx="38">
                  <c:v>-253</c:v>
                </c:pt>
                <c:pt idx="39">
                  <c:v>-19</c:v>
                </c:pt>
                <c:pt idx="40">
                  <c:v>0</c:v>
                </c:pt>
                <c:pt idx="41">
                  <c:v>210</c:v>
                </c:pt>
                <c:pt idx="42">
                  <c:v>598</c:v>
                </c:pt>
                <c:pt idx="43">
                  <c:v>643</c:v>
                </c:pt>
                <c:pt idx="44">
                  <c:v>853</c:v>
                </c:pt>
                <c:pt idx="45">
                  <c:v>1096</c:v>
                </c:pt>
                <c:pt idx="46">
                  <c:v>1296</c:v>
                </c:pt>
                <c:pt idx="47">
                  <c:v>1297.5</c:v>
                </c:pt>
                <c:pt idx="48">
                  <c:v>1324.5</c:v>
                </c:pt>
                <c:pt idx="49">
                  <c:v>1511</c:v>
                </c:pt>
                <c:pt idx="50">
                  <c:v>1538</c:v>
                </c:pt>
                <c:pt idx="51">
                  <c:v>1764</c:v>
                </c:pt>
                <c:pt idx="52">
                  <c:v>1766</c:v>
                </c:pt>
                <c:pt idx="53">
                  <c:v>1766</c:v>
                </c:pt>
                <c:pt idx="54">
                  <c:v>1766</c:v>
                </c:pt>
                <c:pt idx="55">
                  <c:v>1781</c:v>
                </c:pt>
                <c:pt idx="56">
                  <c:v>1985</c:v>
                </c:pt>
                <c:pt idx="57">
                  <c:v>2222</c:v>
                </c:pt>
                <c:pt idx="58">
                  <c:v>2225</c:v>
                </c:pt>
                <c:pt idx="59">
                  <c:v>2434</c:v>
                </c:pt>
                <c:pt idx="60">
                  <c:v>2434</c:v>
                </c:pt>
                <c:pt idx="61">
                  <c:v>2634</c:v>
                </c:pt>
                <c:pt idx="62">
                  <c:v>2710</c:v>
                </c:pt>
                <c:pt idx="63">
                  <c:v>2855</c:v>
                </c:pt>
              </c:numCache>
            </c:numRef>
          </c:xVal>
          <c:yVal>
            <c:numRef>
              <c:f>Active!$I$21:$I$983</c:f>
              <c:numCache>
                <c:formatCode>General</c:formatCode>
                <c:ptCount val="963"/>
                <c:pt idx="0">
                  <c:v>-2.9035439998551738E-2</c:v>
                </c:pt>
                <c:pt idx="1">
                  <c:v>-2.5719799999933457E-2</c:v>
                </c:pt>
                <c:pt idx="2">
                  <c:v>-2.7946079997491324E-2</c:v>
                </c:pt>
                <c:pt idx="3">
                  <c:v>-1.4968479998060502E-2</c:v>
                </c:pt>
                <c:pt idx="4">
                  <c:v>-3.5691959998075617E-2</c:v>
                </c:pt>
                <c:pt idx="6">
                  <c:v>-3.9750259995344095E-2</c:v>
                </c:pt>
                <c:pt idx="7">
                  <c:v>-5.0211179994221311E-2</c:v>
                </c:pt>
                <c:pt idx="8">
                  <c:v>-4.7112039996136446E-2</c:v>
                </c:pt>
                <c:pt idx="9">
                  <c:v>-3.9876060000096913E-2</c:v>
                </c:pt>
                <c:pt idx="10">
                  <c:v>-4.6045080001931638E-2</c:v>
                </c:pt>
                <c:pt idx="11">
                  <c:v>-2.6701599999796599E-2</c:v>
                </c:pt>
                <c:pt idx="12">
                  <c:v>-2.7878979999513831E-2</c:v>
                </c:pt>
                <c:pt idx="13">
                  <c:v>5.4416000057244673E-4</c:v>
                </c:pt>
                <c:pt idx="14">
                  <c:v>-3.0106679994787555E-2</c:v>
                </c:pt>
                <c:pt idx="15">
                  <c:v>-2.089301999512827E-2</c:v>
                </c:pt>
                <c:pt idx="16">
                  <c:v>-1.680223999574082E-2</c:v>
                </c:pt>
                <c:pt idx="17">
                  <c:v>-2.72995199993602E-2</c:v>
                </c:pt>
                <c:pt idx="18">
                  <c:v>-3.1275779998395592E-2</c:v>
                </c:pt>
                <c:pt idx="19">
                  <c:v>-2.4109600002702791E-2</c:v>
                </c:pt>
                <c:pt idx="20">
                  <c:v>-3.0728339996130671E-2</c:v>
                </c:pt>
                <c:pt idx="21">
                  <c:v>-2.2806579996540677E-2</c:v>
                </c:pt>
                <c:pt idx="22">
                  <c:v>1.1234000703552738E-4</c:v>
                </c:pt>
                <c:pt idx="23">
                  <c:v>-2.5768400009837933E-3</c:v>
                </c:pt>
                <c:pt idx="24">
                  <c:v>-1.8022599979303777E-3</c:v>
                </c:pt>
                <c:pt idx="25">
                  <c:v>-7.0337999932235107E-4</c:v>
                </c:pt>
                <c:pt idx="26">
                  <c:v>8.2871999620692804E-4</c:v>
                </c:pt>
                <c:pt idx="27">
                  <c:v>5.0276000038138591E-3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9C2-44DB-B3BE-33C6B3BCC9E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7.0000000000000001E-3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7.0000000000000001E-3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-17812</c:v>
                </c:pt>
                <c:pt idx="1">
                  <c:v>-17790</c:v>
                </c:pt>
                <c:pt idx="2">
                  <c:v>-17584</c:v>
                </c:pt>
                <c:pt idx="3">
                  <c:v>-17104</c:v>
                </c:pt>
                <c:pt idx="4">
                  <c:v>-16958</c:v>
                </c:pt>
                <c:pt idx="5">
                  <c:v>-10801.5</c:v>
                </c:pt>
                <c:pt idx="6">
                  <c:v>-7673</c:v>
                </c:pt>
                <c:pt idx="7">
                  <c:v>-7439</c:v>
                </c:pt>
                <c:pt idx="8">
                  <c:v>-7242</c:v>
                </c:pt>
                <c:pt idx="9">
                  <c:v>-6763</c:v>
                </c:pt>
                <c:pt idx="10">
                  <c:v>-6534</c:v>
                </c:pt>
                <c:pt idx="11">
                  <c:v>-5680</c:v>
                </c:pt>
                <c:pt idx="12">
                  <c:v>-5629</c:v>
                </c:pt>
                <c:pt idx="13">
                  <c:v>-5232</c:v>
                </c:pt>
                <c:pt idx="14">
                  <c:v>-5214</c:v>
                </c:pt>
                <c:pt idx="15">
                  <c:v>-4971</c:v>
                </c:pt>
                <c:pt idx="16">
                  <c:v>-4952</c:v>
                </c:pt>
                <c:pt idx="17">
                  <c:v>-4296</c:v>
                </c:pt>
                <c:pt idx="18">
                  <c:v>-4269</c:v>
                </c:pt>
                <c:pt idx="19">
                  <c:v>-4080</c:v>
                </c:pt>
                <c:pt idx="20">
                  <c:v>-3857</c:v>
                </c:pt>
                <c:pt idx="21">
                  <c:v>-3609</c:v>
                </c:pt>
                <c:pt idx="22">
                  <c:v>-2943</c:v>
                </c:pt>
                <c:pt idx="23">
                  <c:v>-2282</c:v>
                </c:pt>
                <c:pt idx="24">
                  <c:v>-2273</c:v>
                </c:pt>
                <c:pt idx="25">
                  <c:v>-2249</c:v>
                </c:pt>
                <c:pt idx="26">
                  <c:v>-2044</c:v>
                </c:pt>
                <c:pt idx="27">
                  <c:v>-2020</c:v>
                </c:pt>
                <c:pt idx="28">
                  <c:v>-1861</c:v>
                </c:pt>
                <c:pt idx="29">
                  <c:v>-1827</c:v>
                </c:pt>
                <c:pt idx="30">
                  <c:v>-1823</c:v>
                </c:pt>
                <c:pt idx="31">
                  <c:v>-1598</c:v>
                </c:pt>
                <c:pt idx="32">
                  <c:v>-945</c:v>
                </c:pt>
                <c:pt idx="33">
                  <c:v>-668</c:v>
                </c:pt>
                <c:pt idx="34">
                  <c:v>-501</c:v>
                </c:pt>
                <c:pt idx="35">
                  <c:v>-482</c:v>
                </c:pt>
                <c:pt idx="36">
                  <c:v>-463</c:v>
                </c:pt>
                <c:pt idx="37">
                  <c:v>-280</c:v>
                </c:pt>
                <c:pt idx="38">
                  <c:v>-253</c:v>
                </c:pt>
                <c:pt idx="39">
                  <c:v>-19</c:v>
                </c:pt>
                <c:pt idx="40">
                  <c:v>0</c:v>
                </c:pt>
                <c:pt idx="41">
                  <c:v>210</c:v>
                </c:pt>
                <c:pt idx="42">
                  <c:v>598</c:v>
                </c:pt>
                <c:pt idx="43">
                  <c:v>643</c:v>
                </c:pt>
                <c:pt idx="44">
                  <c:v>853</c:v>
                </c:pt>
                <c:pt idx="45">
                  <c:v>1096</c:v>
                </c:pt>
                <c:pt idx="46">
                  <c:v>1296</c:v>
                </c:pt>
                <c:pt idx="47">
                  <c:v>1297.5</c:v>
                </c:pt>
                <c:pt idx="48">
                  <c:v>1324.5</c:v>
                </c:pt>
                <c:pt idx="49">
                  <c:v>1511</c:v>
                </c:pt>
                <c:pt idx="50">
                  <c:v>1538</c:v>
                </c:pt>
                <c:pt idx="51">
                  <c:v>1764</c:v>
                </c:pt>
                <c:pt idx="52">
                  <c:v>1766</c:v>
                </c:pt>
                <c:pt idx="53">
                  <c:v>1766</c:v>
                </c:pt>
                <c:pt idx="54">
                  <c:v>1766</c:v>
                </c:pt>
                <c:pt idx="55">
                  <c:v>1781</c:v>
                </c:pt>
                <c:pt idx="56">
                  <c:v>1985</c:v>
                </c:pt>
                <c:pt idx="57">
                  <c:v>2222</c:v>
                </c:pt>
                <c:pt idx="58">
                  <c:v>2225</c:v>
                </c:pt>
                <c:pt idx="59">
                  <c:v>2434</c:v>
                </c:pt>
                <c:pt idx="60">
                  <c:v>2434</c:v>
                </c:pt>
                <c:pt idx="61">
                  <c:v>2634</c:v>
                </c:pt>
                <c:pt idx="62">
                  <c:v>2710</c:v>
                </c:pt>
                <c:pt idx="63">
                  <c:v>2855</c:v>
                </c:pt>
              </c:numCache>
            </c:numRef>
          </c:xVal>
          <c:yVal>
            <c:numRef>
              <c:f>Active!$J$21:$J$983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9C2-44DB-B3BE-33C6B3BCC9E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7.0000000000000001E-3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4.0000000000000002E-4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0</c:v>
                  </c:pt>
                  <c:pt idx="44">
                    <c:v>0</c:v>
                  </c:pt>
                  <c:pt idx="45">
                    <c:v>1E-4</c:v>
                  </c:pt>
                  <c:pt idx="46">
                    <c:v>1E-3</c:v>
                  </c:pt>
                  <c:pt idx="47">
                    <c:v>0</c:v>
                  </c:pt>
                  <c:pt idx="48">
                    <c:v>0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5.0000000000000001E-4</c:v>
                  </c:pt>
                  <c:pt idx="61">
                    <c:v>2.9999999999999997E-4</c:v>
                  </c:pt>
                  <c:pt idx="62">
                    <c:v>2.0000000000000001E-4</c:v>
                  </c:pt>
                </c:numCache>
              </c:numRef>
            </c:plus>
            <c:minus>
              <c:numRef>
                <c:f>Active!$D$21:$D$83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7.0000000000000001E-3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4.0000000000000002E-4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0</c:v>
                  </c:pt>
                  <c:pt idx="44">
                    <c:v>0</c:v>
                  </c:pt>
                  <c:pt idx="45">
                    <c:v>1E-4</c:v>
                  </c:pt>
                  <c:pt idx="46">
                    <c:v>1E-3</c:v>
                  </c:pt>
                  <c:pt idx="47">
                    <c:v>0</c:v>
                  </c:pt>
                  <c:pt idx="48">
                    <c:v>0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5.0000000000000001E-4</c:v>
                  </c:pt>
                  <c:pt idx="61">
                    <c:v>2.9999999999999997E-4</c:v>
                  </c:pt>
                  <c:pt idx="6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-17812</c:v>
                </c:pt>
                <c:pt idx="1">
                  <c:v>-17790</c:v>
                </c:pt>
                <c:pt idx="2">
                  <c:v>-17584</c:v>
                </c:pt>
                <c:pt idx="3">
                  <c:v>-17104</c:v>
                </c:pt>
                <c:pt idx="4">
                  <c:v>-16958</c:v>
                </c:pt>
                <c:pt idx="5">
                  <c:v>-10801.5</c:v>
                </c:pt>
                <c:pt idx="6">
                  <c:v>-7673</c:v>
                </c:pt>
                <c:pt idx="7">
                  <c:v>-7439</c:v>
                </c:pt>
                <c:pt idx="8">
                  <c:v>-7242</c:v>
                </c:pt>
                <c:pt idx="9">
                  <c:v>-6763</c:v>
                </c:pt>
                <c:pt idx="10">
                  <c:v>-6534</c:v>
                </c:pt>
                <c:pt idx="11">
                  <c:v>-5680</c:v>
                </c:pt>
                <c:pt idx="12">
                  <c:v>-5629</c:v>
                </c:pt>
                <c:pt idx="13">
                  <c:v>-5232</c:v>
                </c:pt>
                <c:pt idx="14">
                  <c:v>-5214</c:v>
                </c:pt>
                <c:pt idx="15">
                  <c:v>-4971</c:v>
                </c:pt>
                <c:pt idx="16">
                  <c:v>-4952</c:v>
                </c:pt>
                <c:pt idx="17">
                  <c:v>-4296</c:v>
                </c:pt>
                <c:pt idx="18">
                  <c:v>-4269</c:v>
                </c:pt>
                <c:pt idx="19">
                  <c:v>-4080</c:v>
                </c:pt>
                <c:pt idx="20">
                  <c:v>-3857</c:v>
                </c:pt>
                <c:pt idx="21">
                  <c:v>-3609</c:v>
                </c:pt>
                <c:pt idx="22">
                  <c:v>-2943</c:v>
                </c:pt>
                <c:pt idx="23">
                  <c:v>-2282</c:v>
                </c:pt>
                <c:pt idx="24">
                  <c:v>-2273</c:v>
                </c:pt>
                <c:pt idx="25">
                  <c:v>-2249</c:v>
                </c:pt>
                <c:pt idx="26">
                  <c:v>-2044</c:v>
                </c:pt>
                <c:pt idx="27">
                  <c:v>-2020</c:v>
                </c:pt>
                <c:pt idx="28">
                  <c:v>-1861</c:v>
                </c:pt>
                <c:pt idx="29">
                  <c:v>-1827</c:v>
                </c:pt>
                <c:pt idx="30">
                  <c:v>-1823</c:v>
                </c:pt>
                <c:pt idx="31">
                  <c:v>-1598</c:v>
                </c:pt>
                <c:pt idx="32">
                  <c:v>-945</c:v>
                </c:pt>
                <c:pt idx="33">
                  <c:v>-668</c:v>
                </c:pt>
                <c:pt idx="34">
                  <c:v>-501</c:v>
                </c:pt>
                <c:pt idx="35">
                  <c:v>-482</c:v>
                </c:pt>
                <c:pt idx="36">
                  <c:v>-463</c:v>
                </c:pt>
                <c:pt idx="37">
                  <c:v>-280</c:v>
                </c:pt>
                <c:pt idx="38">
                  <c:v>-253</c:v>
                </c:pt>
                <c:pt idx="39">
                  <c:v>-19</c:v>
                </c:pt>
                <c:pt idx="40">
                  <c:v>0</c:v>
                </c:pt>
                <c:pt idx="41">
                  <c:v>210</c:v>
                </c:pt>
                <c:pt idx="42">
                  <c:v>598</c:v>
                </c:pt>
                <c:pt idx="43">
                  <c:v>643</c:v>
                </c:pt>
                <c:pt idx="44">
                  <c:v>853</c:v>
                </c:pt>
                <c:pt idx="45">
                  <c:v>1096</c:v>
                </c:pt>
                <c:pt idx="46">
                  <c:v>1296</c:v>
                </c:pt>
                <c:pt idx="47">
                  <c:v>1297.5</c:v>
                </c:pt>
                <c:pt idx="48">
                  <c:v>1324.5</c:v>
                </c:pt>
                <c:pt idx="49">
                  <c:v>1511</c:v>
                </c:pt>
                <c:pt idx="50">
                  <c:v>1538</c:v>
                </c:pt>
                <c:pt idx="51">
                  <c:v>1764</c:v>
                </c:pt>
                <c:pt idx="52">
                  <c:v>1766</c:v>
                </c:pt>
                <c:pt idx="53">
                  <c:v>1766</c:v>
                </c:pt>
                <c:pt idx="54">
                  <c:v>1766</c:v>
                </c:pt>
                <c:pt idx="55">
                  <c:v>1781</c:v>
                </c:pt>
                <c:pt idx="56">
                  <c:v>1985</c:v>
                </c:pt>
                <c:pt idx="57">
                  <c:v>2222</c:v>
                </c:pt>
                <c:pt idx="58">
                  <c:v>2225</c:v>
                </c:pt>
                <c:pt idx="59">
                  <c:v>2434</c:v>
                </c:pt>
                <c:pt idx="60">
                  <c:v>2434</c:v>
                </c:pt>
                <c:pt idx="61">
                  <c:v>2634</c:v>
                </c:pt>
                <c:pt idx="62">
                  <c:v>2710</c:v>
                </c:pt>
                <c:pt idx="63">
                  <c:v>2855</c:v>
                </c:pt>
              </c:numCache>
            </c:numRef>
          </c:xVal>
          <c:yVal>
            <c:numRef>
              <c:f>Active!$K$21:$K$983</c:f>
              <c:numCache>
                <c:formatCode>General</c:formatCode>
                <c:ptCount val="963"/>
                <c:pt idx="28">
                  <c:v>6.3451800015172921E-3</c:v>
                </c:pt>
                <c:pt idx="29">
                  <c:v>5.5602600041311234E-3</c:v>
                </c:pt>
                <c:pt idx="30">
                  <c:v>6.2267399989650585E-3</c:v>
                </c:pt>
                <c:pt idx="31">
                  <c:v>1.2491240006056614E-2</c:v>
                </c:pt>
                <c:pt idx="32">
                  <c:v>-1.8309000006411225E-3</c:v>
                </c:pt>
                <c:pt idx="33">
                  <c:v>-2.8021599937346764E-3</c:v>
                </c:pt>
                <c:pt idx="34">
                  <c:v>-6.5162000100826845E-4</c:v>
                </c:pt>
                <c:pt idx="35">
                  <c:v>-1.3608399967779405E-3</c:v>
                </c:pt>
                <c:pt idx="36">
                  <c:v>-4.700599965872243E-4</c:v>
                </c:pt>
                <c:pt idx="37">
                  <c:v>-2.6536000004853122E-3</c:v>
                </c:pt>
                <c:pt idx="38">
                  <c:v>-1.4298599926405586E-3</c:v>
                </c:pt>
                <c:pt idx="39">
                  <c:v>4.0922000334830955E-4</c:v>
                </c:pt>
                <c:pt idx="40">
                  <c:v>0</c:v>
                </c:pt>
                <c:pt idx="41">
                  <c:v>1.4020000526215881E-4</c:v>
                </c:pt>
                <c:pt idx="42">
                  <c:v>-9.2112399943289347E-3</c:v>
                </c:pt>
                <c:pt idx="43">
                  <c:v>-1.1838339996756986E-2</c:v>
                </c:pt>
                <c:pt idx="44">
                  <c:v>-1.5798140164406504E-2</c:v>
                </c:pt>
                <c:pt idx="45">
                  <c:v>-1.7984479993174318E-2</c:v>
                </c:pt>
                <c:pt idx="46">
                  <c:v>-1.5840480140468571E-2</c:v>
                </c:pt>
                <c:pt idx="47">
                  <c:v>-1.0148050001589581E-2</c:v>
                </c:pt>
                <c:pt idx="48">
                  <c:v>7.4756900066859089E-3</c:v>
                </c:pt>
                <c:pt idx="49">
                  <c:v>-1.4412179996725172E-2</c:v>
                </c:pt>
                <c:pt idx="50">
                  <c:v>-1.3688439998077229E-2</c:v>
                </c:pt>
                <c:pt idx="51">
                  <c:v>-1.288231999205891E-2</c:v>
                </c:pt>
                <c:pt idx="52">
                  <c:v>-1.2099079998733941E-2</c:v>
                </c:pt>
                <c:pt idx="53">
                  <c:v>-1.1999079993984196E-2</c:v>
                </c:pt>
                <c:pt idx="54">
                  <c:v>-1.1399079994589556E-2</c:v>
                </c:pt>
                <c:pt idx="55">
                  <c:v>-1.1274780001258478E-2</c:v>
                </c:pt>
                <c:pt idx="56">
                  <c:v>-5.1842999964719638E-3</c:v>
                </c:pt>
                <c:pt idx="57">
                  <c:v>3.7963999784551561E-4</c:v>
                </c:pt>
                <c:pt idx="58">
                  <c:v>1.0450000991113484E-4</c:v>
                </c:pt>
                <c:pt idx="59">
                  <c:v>3.3030801132554188E-3</c:v>
                </c:pt>
                <c:pt idx="60">
                  <c:v>4.0030798554653302E-3</c:v>
                </c:pt>
                <c:pt idx="61">
                  <c:v>8.0270800026482902E-3</c:v>
                </c:pt>
                <c:pt idx="62">
                  <c:v>8.1902000019908883E-3</c:v>
                </c:pt>
                <c:pt idx="63">
                  <c:v>8.9251000026706606E-3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9C2-44DB-B3BE-33C6B3BCC9E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7.0000000000000001E-3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4.0000000000000002E-4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0</c:v>
                  </c:pt>
                  <c:pt idx="44">
                    <c:v>0</c:v>
                  </c:pt>
                  <c:pt idx="45">
                    <c:v>1E-4</c:v>
                  </c:pt>
                  <c:pt idx="46">
                    <c:v>1E-3</c:v>
                  </c:pt>
                  <c:pt idx="47">
                    <c:v>0</c:v>
                  </c:pt>
                  <c:pt idx="48">
                    <c:v>0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5.0000000000000001E-4</c:v>
                  </c:pt>
                  <c:pt idx="61">
                    <c:v>2.9999999999999997E-4</c:v>
                  </c:pt>
                  <c:pt idx="62">
                    <c:v>2.0000000000000001E-4</c:v>
                  </c:pt>
                </c:numCache>
              </c:numRef>
            </c:plus>
            <c:minus>
              <c:numRef>
                <c:f>Active!$D$21:$D$83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7.0000000000000001E-3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4.0000000000000002E-4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0</c:v>
                  </c:pt>
                  <c:pt idx="44">
                    <c:v>0</c:v>
                  </c:pt>
                  <c:pt idx="45">
                    <c:v>1E-4</c:v>
                  </c:pt>
                  <c:pt idx="46">
                    <c:v>1E-3</c:v>
                  </c:pt>
                  <c:pt idx="47">
                    <c:v>0</c:v>
                  </c:pt>
                  <c:pt idx="48">
                    <c:v>0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5.0000000000000001E-4</c:v>
                  </c:pt>
                  <c:pt idx="61">
                    <c:v>2.9999999999999997E-4</c:v>
                  </c:pt>
                  <c:pt idx="6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-17812</c:v>
                </c:pt>
                <c:pt idx="1">
                  <c:v>-17790</c:v>
                </c:pt>
                <c:pt idx="2">
                  <c:v>-17584</c:v>
                </c:pt>
                <c:pt idx="3">
                  <c:v>-17104</c:v>
                </c:pt>
                <c:pt idx="4">
                  <c:v>-16958</c:v>
                </c:pt>
                <c:pt idx="5">
                  <c:v>-10801.5</c:v>
                </c:pt>
                <c:pt idx="6">
                  <c:v>-7673</c:v>
                </c:pt>
                <c:pt idx="7">
                  <c:v>-7439</c:v>
                </c:pt>
                <c:pt idx="8">
                  <c:v>-7242</c:v>
                </c:pt>
                <c:pt idx="9">
                  <c:v>-6763</c:v>
                </c:pt>
                <c:pt idx="10">
                  <c:v>-6534</c:v>
                </c:pt>
                <c:pt idx="11">
                  <c:v>-5680</c:v>
                </c:pt>
                <c:pt idx="12">
                  <c:v>-5629</c:v>
                </c:pt>
                <c:pt idx="13">
                  <c:v>-5232</c:v>
                </c:pt>
                <c:pt idx="14">
                  <c:v>-5214</c:v>
                </c:pt>
                <c:pt idx="15">
                  <c:v>-4971</c:v>
                </c:pt>
                <c:pt idx="16">
                  <c:v>-4952</c:v>
                </c:pt>
                <c:pt idx="17">
                  <c:v>-4296</c:v>
                </c:pt>
                <c:pt idx="18">
                  <c:v>-4269</c:v>
                </c:pt>
                <c:pt idx="19">
                  <c:v>-4080</c:v>
                </c:pt>
                <c:pt idx="20">
                  <c:v>-3857</c:v>
                </c:pt>
                <c:pt idx="21">
                  <c:v>-3609</c:v>
                </c:pt>
                <c:pt idx="22">
                  <c:v>-2943</c:v>
                </c:pt>
                <c:pt idx="23">
                  <c:v>-2282</c:v>
                </c:pt>
                <c:pt idx="24">
                  <c:v>-2273</c:v>
                </c:pt>
                <c:pt idx="25">
                  <c:v>-2249</c:v>
                </c:pt>
                <c:pt idx="26">
                  <c:v>-2044</c:v>
                </c:pt>
                <c:pt idx="27">
                  <c:v>-2020</c:v>
                </c:pt>
                <c:pt idx="28">
                  <c:v>-1861</c:v>
                </c:pt>
                <c:pt idx="29">
                  <c:v>-1827</c:v>
                </c:pt>
                <c:pt idx="30">
                  <c:v>-1823</c:v>
                </c:pt>
                <c:pt idx="31">
                  <c:v>-1598</c:v>
                </c:pt>
                <c:pt idx="32">
                  <c:v>-945</c:v>
                </c:pt>
                <c:pt idx="33">
                  <c:v>-668</c:v>
                </c:pt>
                <c:pt idx="34">
                  <c:v>-501</c:v>
                </c:pt>
                <c:pt idx="35">
                  <c:v>-482</c:v>
                </c:pt>
                <c:pt idx="36">
                  <c:v>-463</c:v>
                </c:pt>
                <c:pt idx="37">
                  <c:v>-280</c:v>
                </c:pt>
                <c:pt idx="38">
                  <c:v>-253</c:v>
                </c:pt>
                <c:pt idx="39">
                  <c:v>-19</c:v>
                </c:pt>
                <c:pt idx="40">
                  <c:v>0</c:v>
                </c:pt>
                <c:pt idx="41">
                  <c:v>210</c:v>
                </c:pt>
                <c:pt idx="42">
                  <c:v>598</c:v>
                </c:pt>
                <c:pt idx="43">
                  <c:v>643</c:v>
                </c:pt>
                <c:pt idx="44">
                  <c:v>853</c:v>
                </c:pt>
                <c:pt idx="45">
                  <c:v>1096</c:v>
                </c:pt>
                <c:pt idx="46">
                  <c:v>1296</c:v>
                </c:pt>
                <c:pt idx="47">
                  <c:v>1297.5</c:v>
                </c:pt>
                <c:pt idx="48">
                  <c:v>1324.5</c:v>
                </c:pt>
                <c:pt idx="49">
                  <c:v>1511</c:v>
                </c:pt>
                <c:pt idx="50">
                  <c:v>1538</c:v>
                </c:pt>
                <c:pt idx="51">
                  <c:v>1764</c:v>
                </c:pt>
                <c:pt idx="52">
                  <c:v>1766</c:v>
                </c:pt>
                <c:pt idx="53">
                  <c:v>1766</c:v>
                </c:pt>
                <c:pt idx="54">
                  <c:v>1766</c:v>
                </c:pt>
                <c:pt idx="55">
                  <c:v>1781</c:v>
                </c:pt>
                <c:pt idx="56">
                  <c:v>1985</c:v>
                </c:pt>
                <c:pt idx="57">
                  <c:v>2222</c:v>
                </c:pt>
                <c:pt idx="58">
                  <c:v>2225</c:v>
                </c:pt>
                <c:pt idx="59">
                  <c:v>2434</c:v>
                </c:pt>
                <c:pt idx="60">
                  <c:v>2434</c:v>
                </c:pt>
                <c:pt idx="61">
                  <c:v>2634</c:v>
                </c:pt>
                <c:pt idx="62">
                  <c:v>2710</c:v>
                </c:pt>
                <c:pt idx="63">
                  <c:v>2855</c:v>
                </c:pt>
              </c:numCache>
            </c:numRef>
          </c:xVal>
          <c:yVal>
            <c:numRef>
              <c:f>Active!$L$21:$L$983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9C2-44DB-B3BE-33C6B3BCC9E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7.0000000000000001E-3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4.0000000000000002E-4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0</c:v>
                  </c:pt>
                  <c:pt idx="44">
                    <c:v>0</c:v>
                  </c:pt>
                  <c:pt idx="45">
                    <c:v>1E-4</c:v>
                  </c:pt>
                  <c:pt idx="46">
                    <c:v>1E-3</c:v>
                  </c:pt>
                  <c:pt idx="47">
                    <c:v>0</c:v>
                  </c:pt>
                  <c:pt idx="48">
                    <c:v>0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5.0000000000000001E-4</c:v>
                  </c:pt>
                  <c:pt idx="61">
                    <c:v>2.9999999999999997E-4</c:v>
                  </c:pt>
                  <c:pt idx="62">
                    <c:v>2.0000000000000001E-4</c:v>
                  </c:pt>
                </c:numCache>
              </c:numRef>
            </c:plus>
            <c:minus>
              <c:numRef>
                <c:f>Active!$D$21:$D$83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7.0000000000000001E-3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4.0000000000000002E-4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0</c:v>
                  </c:pt>
                  <c:pt idx="44">
                    <c:v>0</c:v>
                  </c:pt>
                  <c:pt idx="45">
                    <c:v>1E-4</c:v>
                  </c:pt>
                  <c:pt idx="46">
                    <c:v>1E-3</c:v>
                  </c:pt>
                  <c:pt idx="47">
                    <c:v>0</c:v>
                  </c:pt>
                  <c:pt idx="48">
                    <c:v>0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5.0000000000000001E-4</c:v>
                  </c:pt>
                  <c:pt idx="61">
                    <c:v>2.9999999999999997E-4</c:v>
                  </c:pt>
                  <c:pt idx="6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-17812</c:v>
                </c:pt>
                <c:pt idx="1">
                  <c:v>-17790</c:v>
                </c:pt>
                <c:pt idx="2">
                  <c:v>-17584</c:v>
                </c:pt>
                <c:pt idx="3">
                  <c:v>-17104</c:v>
                </c:pt>
                <c:pt idx="4">
                  <c:v>-16958</c:v>
                </c:pt>
                <c:pt idx="5">
                  <c:v>-10801.5</c:v>
                </c:pt>
                <c:pt idx="6">
                  <c:v>-7673</c:v>
                </c:pt>
                <c:pt idx="7">
                  <c:v>-7439</c:v>
                </c:pt>
                <c:pt idx="8">
                  <c:v>-7242</c:v>
                </c:pt>
                <c:pt idx="9">
                  <c:v>-6763</c:v>
                </c:pt>
                <c:pt idx="10">
                  <c:v>-6534</c:v>
                </c:pt>
                <c:pt idx="11">
                  <c:v>-5680</c:v>
                </c:pt>
                <c:pt idx="12">
                  <c:v>-5629</c:v>
                </c:pt>
                <c:pt idx="13">
                  <c:v>-5232</c:v>
                </c:pt>
                <c:pt idx="14">
                  <c:v>-5214</c:v>
                </c:pt>
                <c:pt idx="15">
                  <c:v>-4971</c:v>
                </c:pt>
                <c:pt idx="16">
                  <c:v>-4952</c:v>
                </c:pt>
                <c:pt idx="17">
                  <c:v>-4296</c:v>
                </c:pt>
                <c:pt idx="18">
                  <c:v>-4269</c:v>
                </c:pt>
                <c:pt idx="19">
                  <c:v>-4080</c:v>
                </c:pt>
                <c:pt idx="20">
                  <c:v>-3857</c:v>
                </c:pt>
                <c:pt idx="21">
                  <c:v>-3609</c:v>
                </c:pt>
                <c:pt idx="22">
                  <c:v>-2943</c:v>
                </c:pt>
                <c:pt idx="23">
                  <c:v>-2282</c:v>
                </c:pt>
                <c:pt idx="24">
                  <c:v>-2273</c:v>
                </c:pt>
                <c:pt idx="25">
                  <c:v>-2249</c:v>
                </c:pt>
                <c:pt idx="26">
                  <c:v>-2044</c:v>
                </c:pt>
                <c:pt idx="27">
                  <c:v>-2020</c:v>
                </c:pt>
                <c:pt idx="28">
                  <c:v>-1861</c:v>
                </c:pt>
                <c:pt idx="29">
                  <c:v>-1827</c:v>
                </c:pt>
                <c:pt idx="30">
                  <c:v>-1823</c:v>
                </c:pt>
                <c:pt idx="31">
                  <c:v>-1598</c:v>
                </c:pt>
                <c:pt idx="32">
                  <c:v>-945</c:v>
                </c:pt>
                <c:pt idx="33">
                  <c:v>-668</c:v>
                </c:pt>
                <c:pt idx="34">
                  <c:v>-501</c:v>
                </c:pt>
                <c:pt idx="35">
                  <c:v>-482</c:v>
                </c:pt>
                <c:pt idx="36">
                  <c:v>-463</c:v>
                </c:pt>
                <c:pt idx="37">
                  <c:v>-280</c:v>
                </c:pt>
                <c:pt idx="38">
                  <c:v>-253</c:v>
                </c:pt>
                <c:pt idx="39">
                  <c:v>-19</c:v>
                </c:pt>
                <c:pt idx="40">
                  <c:v>0</c:v>
                </c:pt>
                <c:pt idx="41">
                  <c:v>210</c:v>
                </c:pt>
                <c:pt idx="42">
                  <c:v>598</c:v>
                </c:pt>
                <c:pt idx="43">
                  <c:v>643</c:v>
                </c:pt>
                <c:pt idx="44">
                  <c:v>853</c:v>
                </c:pt>
                <c:pt idx="45">
                  <c:v>1096</c:v>
                </c:pt>
                <c:pt idx="46">
                  <c:v>1296</c:v>
                </c:pt>
                <c:pt idx="47">
                  <c:v>1297.5</c:v>
                </c:pt>
                <c:pt idx="48">
                  <c:v>1324.5</c:v>
                </c:pt>
                <c:pt idx="49">
                  <c:v>1511</c:v>
                </c:pt>
                <c:pt idx="50">
                  <c:v>1538</c:v>
                </c:pt>
                <c:pt idx="51">
                  <c:v>1764</c:v>
                </c:pt>
                <c:pt idx="52">
                  <c:v>1766</c:v>
                </c:pt>
                <c:pt idx="53">
                  <c:v>1766</c:v>
                </c:pt>
                <c:pt idx="54">
                  <c:v>1766</c:v>
                </c:pt>
                <c:pt idx="55">
                  <c:v>1781</c:v>
                </c:pt>
                <c:pt idx="56">
                  <c:v>1985</c:v>
                </c:pt>
                <c:pt idx="57">
                  <c:v>2222</c:v>
                </c:pt>
                <c:pt idx="58">
                  <c:v>2225</c:v>
                </c:pt>
                <c:pt idx="59">
                  <c:v>2434</c:v>
                </c:pt>
                <c:pt idx="60">
                  <c:v>2434</c:v>
                </c:pt>
                <c:pt idx="61">
                  <c:v>2634</c:v>
                </c:pt>
                <c:pt idx="62">
                  <c:v>2710</c:v>
                </c:pt>
                <c:pt idx="63">
                  <c:v>2855</c:v>
                </c:pt>
              </c:numCache>
            </c:numRef>
          </c:xVal>
          <c:yVal>
            <c:numRef>
              <c:f>Active!$M$21:$M$983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9C2-44DB-B3BE-33C6B3BCC9E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7.0000000000000001E-3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4.0000000000000002E-4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0</c:v>
                  </c:pt>
                  <c:pt idx="44">
                    <c:v>0</c:v>
                  </c:pt>
                  <c:pt idx="45">
                    <c:v>1E-4</c:v>
                  </c:pt>
                  <c:pt idx="46">
                    <c:v>1E-3</c:v>
                  </c:pt>
                  <c:pt idx="47">
                    <c:v>0</c:v>
                  </c:pt>
                  <c:pt idx="48">
                    <c:v>0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5.0000000000000001E-4</c:v>
                  </c:pt>
                  <c:pt idx="61">
                    <c:v>2.9999999999999997E-4</c:v>
                  </c:pt>
                  <c:pt idx="62">
                    <c:v>2.0000000000000001E-4</c:v>
                  </c:pt>
                </c:numCache>
              </c:numRef>
            </c:plus>
            <c:minus>
              <c:numRef>
                <c:f>Active!$D$21:$D$83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7.0000000000000001E-3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4.0000000000000002E-4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0</c:v>
                  </c:pt>
                  <c:pt idx="44">
                    <c:v>0</c:v>
                  </c:pt>
                  <c:pt idx="45">
                    <c:v>1E-4</c:v>
                  </c:pt>
                  <c:pt idx="46">
                    <c:v>1E-3</c:v>
                  </c:pt>
                  <c:pt idx="47">
                    <c:v>0</c:v>
                  </c:pt>
                  <c:pt idx="48">
                    <c:v>0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5.0000000000000001E-4</c:v>
                  </c:pt>
                  <c:pt idx="61">
                    <c:v>2.9999999999999997E-4</c:v>
                  </c:pt>
                  <c:pt idx="6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-17812</c:v>
                </c:pt>
                <c:pt idx="1">
                  <c:v>-17790</c:v>
                </c:pt>
                <c:pt idx="2">
                  <c:v>-17584</c:v>
                </c:pt>
                <c:pt idx="3">
                  <c:v>-17104</c:v>
                </c:pt>
                <c:pt idx="4">
                  <c:v>-16958</c:v>
                </c:pt>
                <c:pt idx="5">
                  <c:v>-10801.5</c:v>
                </c:pt>
                <c:pt idx="6">
                  <c:v>-7673</c:v>
                </c:pt>
                <c:pt idx="7">
                  <c:v>-7439</c:v>
                </c:pt>
                <c:pt idx="8">
                  <c:v>-7242</c:v>
                </c:pt>
                <c:pt idx="9">
                  <c:v>-6763</c:v>
                </c:pt>
                <c:pt idx="10">
                  <c:v>-6534</c:v>
                </c:pt>
                <c:pt idx="11">
                  <c:v>-5680</c:v>
                </c:pt>
                <c:pt idx="12">
                  <c:v>-5629</c:v>
                </c:pt>
                <c:pt idx="13">
                  <c:v>-5232</c:v>
                </c:pt>
                <c:pt idx="14">
                  <c:v>-5214</c:v>
                </c:pt>
                <c:pt idx="15">
                  <c:v>-4971</c:v>
                </c:pt>
                <c:pt idx="16">
                  <c:v>-4952</c:v>
                </c:pt>
                <c:pt idx="17">
                  <c:v>-4296</c:v>
                </c:pt>
                <c:pt idx="18">
                  <c:v>-4269</c:v>
                </c:pt>
                <c:pt idx="19">
                  <c:v>-4080</c:v>
                </c:pt>
                <c:pt idx="20">
                  <c:v>-3857</c:v>
                </c:pt>
                <c:pt idx="21">
                  <c:v>-3609</c:v>
                </c:pt>
                <c:pt idx="22">
                  <c:v>-2943</c:v>
                </c:pt>
                <c:pt idx="23">
                  <c:v>-2282</c:v>
                </c:pt>
                <c:pt idx="24">
                  <c:v>-2273</c:v>
                </c:pt>
                <c:pt idx="25">
                  <c:v>-2249</c:v>
                </c:pt>
                <c:pt idx="26">
                  <c:v>-2044</c:v>
                </c:pt>
                <c:pt idx="27">
                  <c:v>-2020</c:v>
                </c:pt>
                <c:pt idx="28">
                  <c:v>-1861</c:v>
                </c:pt>
                <c:pt idx="29">
                  <c:v>-1827</c:v>
                </c:pt>
                <c:pt idx="30">
                  <c:v>-1823</c:v>
                </c:pt>
                <c:pt idx="31">
                  <c:v>-1598</c:v>
                </c:pt>
                <c:pt idx="32">
                  <c:v>-945</c:v>
                </c:pt>
                <c:pt idx="33">
                  <c:v>-668</c:v>
                </c:pt>
                <c:pt idx="34">
                  <c:v>-501</c:v>
                </c:pt>
                <c:pt idx="35">
                  <c:v>-482</c:v>
                </c:pt>
                <c:pt idx="36">
                  <c:v>-463</c:v>
                </c:pt>
                <c:pt idx="37">
                  <c:v>-280</c:v>
                </c:pt>
                <c:pt idx="38">
                  <c:v>-253</c:v>
                </c:pt>
                <c:pt idx="39">
                  <c:v>-19</c:v>
                </c:pt>
                <c:pt idx="40">
                  <c:v>0</c:v>
                </c:pt>
                <c:pt idx="41">
                  <c:v>210</c:v>
                </c:pt>
                <c:pt idx="42">
                  <c:v>598</c:v>
                </c:pt>
                <c:pt idx="43">
                  <c:v>643</c:v>
                </c:pt>
                <c:pt idx="44">
                  <c:v>853</c:v>
                </c:pt>
                <c:pt idx="45">
                  <c:v>1096</c:v>
                </c:pt>
                <c:pt idx="46">
                  <c:v>1296</c:v>
                </c:pt>
                <c:pt idx="47">
                  <c:v>1297.5</c:v>
                </c:pt>
                <c:pt idx="48">
                  <c:v>1324.5</c:v>
                </c:pt>
                <c:pt idx="49">
                  <c:v>1511</c:v>
                </c:pt>
                <c:pt idx="50">
                  <c:v>1538</c:v>
                </c:pt>
                <c:pt idx="51">
                  <c:v>1764</c:v>
                </c:pt>
                <c:pt idx="52">
                  <c:v>1766</c:v>
                </c:pt>
                <c:pt idx="53">
                  <c:v>1766</c:v>
                </c:pt>
                <c:pt idx="54">
                  <c:v>1766</c:v>
                </c:pt>
                <c:pt idx="55">
                  <c:v>1781</c:v>
                </c:pt>
                <c:pt idx="56">
                  <c:v>1985</c:v>
                </c:pt>
                <c:pt idx="57">
                  <c:v>2222</c:v>
                </c:pt>
                <c:pt idx="58">
                  <c:v>2225</c:v>
                </c:pt>
                <c:pt idx="59">
                  <c:v>2434</c:v>
                </c:pt>
                <c:pt idx="60">
                  <c:v>2434</c:v>
                </c:pt>
                <c:pt idx="61">
                  <c:v>2634</c:v>
                </c:pt>
                <c:pt idx="62">
                  <c:v>2710</c:v>
                </c:pt>
                <c:pt idx="63">
                  <c:v>2855</c:v>
                </c:pt>
              </c:numCache>
            </c:numRef>
          </c:xVal>
          <c:yVal>
            <c:numRef>
              <c:f>Active!$N$21:$N$983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9C2-44DB-B3BE-33C6B3BCC9E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-17812</c:v>
                </c:pt>
                <c:pt idx="1">
                  <c:v>-17790</c:v>
                </c:pt>
                <c:pt idx="2">
                  <c:v>-17584</c:v>
                </c:pt>
                <c:pt idx="3">
                  <c:v>-17104</c:v>
                </c:pt>
                <c:pt idx="4">
                  <c:v>-16958</c:v>
                </c:pt>
                <c:pt idx="5">
                  <c:v>-10801.5</c:v>
                </c:pt>
                <c:pt idx="6">
                  <c:v>-7673</c:v>
                </c:pt>
                <c:pt idx="7">
                  <c:v>-7439</c:v>
                </c:pt>
                <c:pt idx="8">
                  <c:v>-7242</c:v>
                </c:pt>
                <c:pt idx="9">
                  <c:v>-6763</c:v>
                </c:pt>
                <c:pt idx="10">
                  <c:v>-6534</c:v>
                </c:pt>
                <c:pt idx="11">
                  <c:v>-5680</c:v>
                </c:pt>
                <c:pt idx="12">
                  <c:v>-5629</c:v>
                </c:pt>
                <c:pt idx="13">
                  <c:v>-5232</c:v>
                </c:pt>
                <c:pt idx="14">
                  <c:v>-5214</c:v>
                </c:pt>
                <c:pt idx="15">
                  <c:v>-4971</c:v>
                </c:pt>
                <c:pt idx="16">
                  <c:v>-4952</c:v>
                </c:pt>
                <c:pt idx="17">
                  <c:v>-4296</c:v>
                </c:pt>
                <c:pt idx="18">
                  <c:v>-4269</c:v>
                </c:pt>
                <c:pt idx="19">
                  <c:v>-4080</c:v>
                </c:pt>
                <c:pt idx="20">
                  <c:v>-3857</c:v>
                </c:pt>
                <c:pt idx="21">
                  <c:v>-3609</c:v>
                </c:pt>
                <c:pt idx="22">
                  <c:v>-2943</c:v>
                </c:pt>
                <c:pt idx="23">
                  <c:v>-2282</c:v>
                </c:pt>
                <c:pt idx="24">
                  <c:v>-2273</c:v>
                </c:pt>
                <c:pt idx="25">
                  <c:v>-2249</c:v>
                </c:pt>
                <c:pt idx="26">
                  <c:v>-2044</c:v>
                </c:pt>
                <c:pt idx="27">
                  <c:v>-2020</c:v>
                </c:pt>
                <c:pt idx="28">
                  <c:v>-1861</c:v>
                </c:pt>
                <c:pt idx="29">
                  <c:v>-1827</c:v>
                </c:pt>
                <c:pt idx="30">
                  <c:v>-1823</c:v>
                </c:pt>
                <c:pt idx="31">
                  <c:v>-1598</c:v>
                </c:pt>
                <c:pt idx="32">
                  <c:v>-945</c:v>
                </c:pt>
                <c:pt idx="33">
                  <c:v>-668</c:v>
                </c:pt>
                <c:pt idx="34">
                  <c:v>-501</c:v>
                </c:pt>
                <c:pt idx="35">
                  <c:v>-482</c:v>
                </c:pt>
                <c:pt idx="36">
                  <c:v>-463</c:v>
                </c:pt>
                <c:pt idx="37">
                  <c:v>-280</c:v>
                </c:pt>
                <c:pt idx="38">
                  <c:v>-253</c:v>
                </c:pt>
                <c:pt idx="39">
                  <c:v>-19</c:v>
                </c:pt>
                <c:pt idx="40">
                  <c:v>0</c:v>
                </c:pt>
                <c:pt idx="41">
                  <c:v>210</c:v>
                </c:pt>
                <c:pt idx="42">
                  <c:v>598</c:v>
                </c:pt>
                <c:pt idx="43">
                  <c:v>643</c:v>
                </c:pt>
                <c:pt idx="44">
                  <c:v>853</c:v>
                </c:pt>
                <c:pt idx="45">
                  <c:v>1096</c:v>
                </c:pt>
                <c:pt idx="46">
                  <c:v>1296</c:v>
                </c:pt>
                <c:pt idx="47">
                  <c:v>1297.5</c:v>
                </c:pt>
                <c:pt idx="48">
                  <c:v>1324.5</c:v>
                </c:pt>
                <c:pt idx="49">
                  <c:v>1511</c:v>
                </c:pt>
                <c:pt idx="50">
                  <c:v>1538</c:v>
                </c:pt>
                <c:pt idx="51">
                  <c:v>1764</c:v>
                </c:pt>
                <c:pt idx="52">
                  <c:v>1766</c:v>
                </c:pt>
                <c:pt idx="53">
                  <c:v>1766</c:v>
                </c:pt>
                <c:pt idx="54">
                  <c:v>1766</c:v>
                </c:pt>
                <c:pt idx="55">
                  <c:v>1781</c:v>
                </c:pt>
                <c:pt idx="56">
                  <c:v>1985</c:v>
                </c:pt>
                <c:pt idx="57">
                  <c:v>2222</c:v>
                </c:pt>
                <c:pt idx="58">
                  <c:v>2225</c:v>
                </c:pt>
                <c:pt idx="59">
                  <c:v>2434</c:v>
                </c:pt>
                <c:pt idx="60">
                  <c:v>2434</c:v>
                </c:pt>
                <c:pt idx="61">
                  <c:v>2634</c:v>
                </c:pt>
                <c:pt idx="62">
                  <c:v>2710</c:v>
                </c:pt>
                <c:pt idx="63">
                  <c:v>2855</c:v>
                </c:pt>
              </c:numCache>
            </c:numRef>
          </c:xVal>
          <c:yVal>
            <c:numRef>
              <c:f>Active!$O$21:$O$983</c:f>
              <c:numCache>
                <c:formatCode>General</c:formatCode>
                <c:ptCount val="963"/>
                <c:pt idx="0">
                  <c:v>-6.7499686339476547E-2</c:v>
                </c:pt>
                <c:pt idx="1">
                  <c:v>-6.7423556902422882E-2</c:v>
                </c:pt>
                <c:pt idx="2">
                  <c:v>-6.671070853728403E-2</c:v>
                </c:pt>
                <c:pt idx="3">
                  <c:v>-6.5049702637931375E-2</c:v>
                </c:pt>
                <c:pt idx="4">
                  <c:v>-6.4544480010211611E-2</c:v>
                </c:pt>
                <c:pt idx="5">
                  <c:v>-4.324034913653526E-2</c:v>
                </c:pt>
                <c:pt idx="6">
                  <c:v>-3.2414397144608607E-2</c:v>
                </c:pt>
                <c:pt idx="7">
                  <c:v>-3.1604656768674182E-2</c:v>
                </c:pt>
                <c:pt idx="8">
                  <c:v>-3.0922952264148196E-2</c:v>
                </c:pt>
                <c:pt idx="9">
                  <c:v>-2.9265406793752523E-2</c:v>
                </c:pt>
                <c:pt idx="10">
                  <c:v>-2.8472968562603024E-2</c:v>
                </c:pt>
                <c:pt idx="11">
                  <c:v>-2.5517762233338088E-2</c:v>
                </c:pt>
                <c:pt idx="12">
                  <c:v>-2.5341280356531867E-2</c:v>
                </c:pt>
                <c:pt idx="13">
                  <c:v>-2.3967490060608939E-2</c:v>
                </c:pt>
                <c:pt idx="14">
                  <c:v>-2.3905202339383213E-2</c:v>
                </c:pt>
                <c:pt idx="15">
                  <c:v>-2.3064318102835931E-2</c:v>
                </c:pt>
                <c:pt idx="16">
                  <c:v>-2.299856995265322E-2</c:v>
                </c:pt>
                <c:pt idx="17">
                  <c:v>-2.0728528556871254E-2</c:v>
                </c:pt>
                <c:pt idx="18">
                  <c:v>-2.0635096975032664E-2</c:v>
                </c:pt>
                <c:pt idx="19">
                  <c:v>-1.9981075902162557E-2</c:v>
                </c:pt>
                <c:pt idx="20">
                  <c:v>-1.9209400244754968E-2</c:v>
                </c:pt>
                <c:pt idx="21">
                  <c:v>-1.8351213863422759E-2</c:v>
                </c:pt>
                <c:pt idx="22">
                  <c:v>-1.6046568178070944E-2</c:v>
                </c:pt>
                <c:pt idx="23">
                  <c:v>-1.3759224637504053E-2</c:v>
                </c:pt>
                <c:pt idx="24">
                  <c:v>-1.372808077689119E-2</c:v>
                </c:pt>
                <c:pt idx="25">
                  <c:v>-1.3645030481923559E-2</c:v>
                </c:pt>
                <c:pt idx="26">
                  <c:v>-1.2935642545741694E-2</c:v>
                </c:pt>
                <c:pt idx="27">
                  <c:v>-1.2852592250774061E-2</c:v>
                </c:pt>
                <c:pt idx="28">
                  <c:v>-1.2302384046613494E-2</c:v>
                </c:pt>
                <c:pt idx="29">
                  <c:v>-1.2184729462076013E-2</c:v>
                </c:pt>
                <c:pt idx="30">
                  <c:v>-1.2170887746248074E-2</c:v>
                </c:pt>
                <c:pt idx="31">
                  <c:v>-1.1392291230926516E-2</c:v>
                </c:pt>
                <c:pt idx="32">
                  <c:v>-9.1326311220155023E-3</c:v>
                </c:pt>
                <c:pt idx="33">
                  <c:v>-8.1740923009307378E-3</c:v>
                </c:pt>
                <c:pt idx="34">
                  <c:v>-7.5962006651142926E-3</c:v>
                </c:pt>
                <c:pt idx="35">
                  <c:v>-7.5304525149315835E-3</c:v>
                </c:pt>
                <c:pt idx="36">
                  <c:v>-7.4647043647488734E-3</c:v>
                </c:pt>
                <c:pt idx="37">
                  <c:v>-6.8314458656206726E-3</c:v>
                </c:pt>
                <c:pt idx="38">
                  <c:v>-6.7380142837820851E-3</c:v>
                </c:pt>
                <c:pt idx="39">
                  <c:v>-5.9282739078476638E-3</c:v>
                </c:pt>
                <c:pt idx="40">
                  <c:v>-5.8625257576649546E-3</c:v>
                </c:pt>
                <c:pt idx="41">
                  <c:v>-5.1358356766981663E-3</c:v>
                </c:pt>
                <c:pt idx="42">
                  <c:v>-3.7931892413881002E-3</c:v>
                </c:pt>
                <c:pt idx="43">
                  <c:v>-3.6374699383237884E-3</c:v>
                </c:pt>
                <c:pt idx="44">
                  <c:v>-2.9107798573570001E-3</c:v>
                </c:pt>
                <c:pt idx="45">
                  <c:v>-2.0698956208097165E-3</c:v>
                </c:pt>
                <c:pt idx="46">
                  <c:v>-1.3778098294127752E-3</c:v>
                </c:pt>
                <c:pt idx="47">
                  <c:v>-1.3726191859772981E-3</c:v>
                </c:pt>
                <c:pt idx="48">
                  <c:v>-1.2791876041387115E-3</c:v>
                </c:pt>
                <c:pt idx="49">
                  <c:v>-6.3381760366106304E-4</c:v>
                </c:pt>
                <c:pt idx="50">
                  <c:v>-5.4038602182247646E-4</c:v>
                </c:pt>
                <c:pt idx="51">
                  <c:v>2.4167092245606751E-4</c:v>
                </c:pt>
                <c:pt idx="52">
                  <c:v>2.4859178037003622E-4</c:v>
                </c:pt>
                <c:pt idx="53">
                  <c:v>2.4859178037003622E-4</c:v>
                </c:pt>
                <c:pt idx="54">
                  <c:v>2.4859178037003622E-4</c:v>
                </c:pt>
                <c:pt idx="55">
                  <c:v>3.0049821472480712E-4</c:v>
                </c:pt>
                <c:pt idx="56">
                  <c:v>1.0064257219496876E-3</c:v>
                </c:pt>
                <c:pt idx="57">
                  <c:v>1.8265473847550624E-3</c:v>
                </c:pt>
                <c:pt idx="58">
                  <c:v>1.8369286716260168E-3</c:v>
                </c:pt>
                <c:pt idx="59">
                  <c:v>2.5601583236358203E-3</c:v>
                </c:pt>
                <c:pt idx="60">
                  <c:v>2.5601583236358203E-3</c:v>
                </c:pt>
                <c:pt idx="61">
                  <c:v>3.2522441150327616E-3</c:v>
                </c:pt>
                <c:pt idx="62">
                  <c:v>3.5152367157636E-3</c:v>
                </c:pt>
                <c:pt idx="63">
                  <c:v>4.0169989145263816E-3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9C2-44DB-B3BE-33C6B3BCC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6619528"/>
        <c:axId val="1"/>
      </c:scatterChart>
      <c:valAx>
        <c:axId val="496619528"/>
        <c:scaling>
          <c:orientation val="minMax"/>
          <c:min val="-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17915558568417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324503311258277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66195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529818706436528"/>
          <c:y val="0.92000129214617399"/>
          <c:w val="0.69205350159044698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SX CMa - O-C Diagr.</a:t>
            </a:r>
          </a:p>
        </c:rich>
      </c:tx>
      <c:layout>
        <c:manualLayout>
          <c:xMode val="edge"/>
          <c:yMode val="edge"/>
          <c:x val="0.37190082644628097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80165289256197"/>
          <c:y val="0.14723926380368099"/>
          <c:w val="0.80165289256198347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-17812</c:v>
                </c:pt>
                <c:pt idx="1">
                  <c:v>-17790</c:v>
                </c:pt>
                <c:pt idx="2">
                  <c:v>-17584</c:v>
                </c:pt>
                <c:pt idx="3">
                  <c:v>-17104</c:v>
                </c:pt>
                <c:pt idx="4">
                  <c:v>-16958</c:v>
                </c:pt>
                <c:pt idx="5">
                  <c:v>-10801.5</c:v>
                </c:pt>
                <c:pt idx="6">
                  <c:v>-7673</c:v>
                </c:pt>
                <c:pt idx="7">
                  <c:v>-7439</c:v>
                </c:pt>
                <c:pt idx="8">
                  <c:v>-7242</c:v>
                </c:pt>
                <c:pt idx="9">
                  <c:v>-6763</c:v>
                </c:pt>
                <c:pt idx="10">
                  <c:v>-6534</c:v>
                </c:pt>
                <c:pt idx="11">
                  <c:v>-5680</c:v>
                </c:pt>
                <c:pt idx="12">
                  <c:v>-5629</c:v>
                </c:pt>
                <c:pt idx="13">
                  <c:v>-5232</c:v>
                </c:pt>
                <c:pt idx="14">
                  <c:v>-5214</c:v>
                </c:pt>
                <c:pt idx="15">
                  <c:v>-4971</c:v>
                </c:pt>
                <c:pt idx="16">
                  <c:v>-4952</c:v>
                </c:pt>
                <c:pt idx="17">
                  <c:v>-4296</c:v>
                </c:pt>
                <c:pt idx="18">
                  <c:v>-4269</c:v>
                </c:pt>
                <c:pt idx="19">
                  <c:v>-4080</c:v>
                </c:pt>
                <c:pt idx="20">
                  <c:v>-3857</c:v>
                </c:pt>
                <c:pt idx="21">
                  <c:v>-3609</c:v>
                </c:pt>
                <c:pt idx="22">
                  <c:v>-2943</c:v>
                </c:pt>
                <c:pt idx="23">
                  <c:v>-2282</c:v>
                </c:pt>
                <c:pt idx="24">
                  <c:v>-2273</c:v>
                </c:pt>
                <c:pt idx="25">
                  <c:v>-2249</c:v>
                </c:pt>
                <c:pt idx="26">
                  <c:v>-2044</c:v>
                </c:pt>
                <c:pt idx="27">
                  <c:v>-2020</c:v>
                </c:pt>
                <c:pt idx="28">
                  <c:v>-1861</c:v>
                </c:pt>
                <c:pt idx="29">
                  <c:v>-1827</c:v>
                </c:pt>
                <c:pt idx="30">
                  <c:v>-1823</c:v>
                </c:pt>
                <c:pt idx="31">
                  <c:v>-1598</c:v>
                </c:pt>
                <c:pt idx="32">
                  <c:v>-945</c:v>
                </c:pt>
                <c:pt idx="33">
                  <c:v>-668</c:v>
                </c:pt>
                <c:pt idx="34">
                  <c:v>-501</c:v>
                </c:pt>
                <c:pt idx="35">
                  <c:v>-482</c:v>
                </c:pt>
                <c:pt idx="36">
                  <c:v>-463</c:v>
                </c:pt>
                <c:pt idx="37">
                  <c:v>-280</c:v>
                </c:pt>
                <c:pt idx="38">
                  <c:v>-253</c:v>
                </c:pt>
                <c:pt idx="39">
                  <c:v>-19</c:v>
                </c:pt>
                <c:pt idx="40">
                  <c:v>0</c:v>
                </c:pt>
                <c:pt idx="41">
                  <c:v>210</c:v>
                </c:pt>
                <c:pt idx="42">
                  <c:v>598</c:v>
                </c:pt>
                <c:pt idx="43">
                  <c:v>643</c:v>
                </c:pt>
                <c:pt idx="44">
                  <c:v>853</c:v>
                </c:pt>
                <c:pt idx="45">
                  <c:v>1096</c:v>
                </c:pt>
                <c:pt idx="46">
                  <c:v>1296</c:v>
                </c:pt>
                <c:pt idx="47">
                  <c:v>1297.5</c:v>
                </c:pt>
                <c:pt idx="48">
                  <c:v>1324.5</c:v>
                </c:pt>
                <c:pt idx="49">
                  <c:v>1511</c:v>
                </c:pt>
                <c:pt idx="50">
                  <c:v>1538</c:v>
                </c:pt>
                <c:pt idx="51">
                  <c:v>1764</c:v>
                </c:pt>
                <c:pt idx="52">
                  <c:v>1766</c:v>
                </c:pt>
                <c:pt idx="53">
                  <c:v>1766</c:v>
                </c:pt>
                <c:pt idx="54">
                  <c:v>1766</c:v>
                </c:pt>
                <c:pt idx="55">
                  <c:v>1781</c:v>
                </c:pt>
                <c:pt idx="56">
                  <c:v>1985</c:v>
                </c:pt>
                <c:pt idx="57">
                  <c:v>2222</c:v>
                </c:pt>
                <c:pt idx="58">
                  <c:v>2225</c:v>
                </c:pt>
                <c:pt idx="59">
                  <c:v>2434</c:v>
                </c:pt>
                <c:pt idx="60">
                  <c:v>2434</c:v>
                </c:pt>
                <c:pt idx="61">
                  <c:v>2634</c:v>
                </c:pt>
                <c:pt idx="62">
                  <c:v>2710</c:v>
                </c:pt>
                <c:pt idx="63">
                  <c:v>2855</c:v>
                </c:pt>
              </c:numCache>
            </c:numRef>
          </c:xVal>
          <c:yVal>
            <c:numRef>
              <c:f>Active!$H$21:$H$983</c:f>
              <c:numCache>
                <c:formatCode>General</c:formatCode>
                <c:ptCount val="963"/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C0-4706-B8F6-679ADE0ED37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7.0000000000000001E-3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4.0000000000000002E-4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0</c:v>
                  </c:pt>
                  <c:pt idx="44">
                    <c:v>0</c:v>
                  </c:pt>
                  <c:pt idx="45">
                    <c:v>1E-4</c:v>
                  </c:pt>
                  <c:pt idx="46">
                    <c:v>1E-3</c:v>
                  </c:pt>
                  <c:pt idx="47">
                    <c:v>0</c:v>
                  </c:pt>
                  <c:pt idx="48">
                    <c:v>0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5.0000000000000001E-4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1E-4</c:v>
                  </c:pt>
                </c:numCache>
              </c:numRef>
            </c:plus>
            <c:minus>
              <c:numRef>
                <c:f>Active!$D$21:$D$983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7.0000000000000001E-3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4.0000000000000002E-4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0</c:v>
                  </c:pt>
                  <c:pt idx="44">
                    <c:v>0</c:v>
                  </c:pt>
                  <c:pt idx="45">
                    <c:v>1E-4</c:v>
                  </c:pt>
                  <c:pt idx="46">
                    <c:v>1E-3</c:v>
                  </c:pt>
                  <c:pt idx="47">
                    <c:v>0</c:v>
                  </c:pt>
                  <c:pt idx="48">
                    <c:v>0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5.0000000000000001E-4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-17812</c:v>
                </c:pt>
                <c:pt idx="1">
                  <c:v>-17790</c:v>
                </c:pt>
                <c:pt idx="2">
                  <c:v>-17584</c:v>
                </c:pt>
                <c:pt idx="3">
                  <c:v>-17104</c:v>
                </c:pt>
                <c:pt idx="4">
                  <c:v>-16958</c:v>
                </c:pt>
                <c:pt idx="5">
                  <c:v>-10801.5</c:v>
                </c:pt>
                <c:pt idx="6">
                  <c:v>-7673</c:v>
                </c:pt>
                <c:pt idx="7">
                  <c:v>-7439</c:v>
                </c:pt>
                <c:pt idx="8">
                  <c:v>-7242</c:v>
                </c:pt>
                <c:pt idx="9">
                  <c:v>-6763</c:v>
                </c:pt>
                <c:pt idx="10">
                  <c:v>-6534</c:v>
                </c:pt>
                <c:pt idx="11">
                  <c:v>-5680</c:v>
                </c:pt>
                <c:pt idx="12">
                  <c:v>-5629</c:v>
                </c:pt>
                <c:pt idx="13">
                  <c:v>-5232</c:v>
                </c:pt>
                <c:pt idx="14">
                  <c:v>-5214</c:v>
                </c:pt>
                <c:pt idx="15">
                  <c:v>-4971</c:v>
                </c:pt>
                <c:pt idx="16">
                  <c:v>-4952</c:v>
                </c:pt>
                <c:pt idx="17">
                  <c:v>-4296</c:v>
                </c:pt>
                <c:pt idx="18">
                  <c:v>-4269</c:v>
                </c:pt>
                <c:pt idx="19">
                  <c:v>-4080</c:v>
                </c:pt>
                <c:pt idx="20">
                  <c:v>-3857</c:v>
                </c:pt>
                <c:pt idx="21">
                  <c:v>-3609</c:v>
                </c:pt>
                <c:pt idx="22">
                  <c:v>-2943</c:v>
                </c:pt>
                <c:pt idx="23">
                  <c:v>-2282</c:v>
                </c:pt>
                <c:pt idx="24">
                  <c:v>-2273</c:v>
                </c:pt>
                <c:pt idx="25">
                  <c:v>-2249</c:v>
                </c:pt>
                <c:pt idx="26">
                  <c:v>-2044</c:v>
                </c:pt>
                <c:pt idx="27">
                  <c:v>-2020</c:v>
                </c:pt>
                <c:pt idx="28">
                  <c:v>-1861</c:v>
                </c:pt>
                <c:pt idx="29">
                  <c:v>-1827</c:v>
                </c:pt>
                <c:pt idx="30">
                  <c:v>-1823</c:v>
                </c:pt>
                <c:pt idx="31">
                  <c:v>-1598</c:v>
                </c:pt>
                <c:pt idx="32">
                  <c:v>-945</c:v>
                </c:pt>
                <c:pt idx="33">
                  <c:v>-668</c:v>
                </c:pt>
                <c:pt idx="34">
                  <c:v>-501</c:v>
                </c:pt>
                <c:pt idx="35">
                  <c:v>-482</c:v>
                </c:pt>
                <c:pt idx="36">
                  <c:v>-463</c:v>
                </c:pt>
                <c:pt idx="37">
                  <c:v>-280</c:v>
                </c:pt>
                <c:pt idx="38">
                  <c:v>-253</c:v>
                </c:pt>
                <c:pt idx="39">
                  <c:v>-19</c:v>
                </c:pt>
                <c:pt idx="40">
                  <c:v>0</c:v>
                </c:pt>
                <c:pt idx="41">
                  <c:v>210</c:v>
                </c:pt>
                <c:pt idx="42">
                  <c:v>598</c:v>
                </c:pt>
                <c:pt idx="43">
                  <c:v>643</c:v>
                </c:pt>
                <c:pt idx="44">
                  <c:v>853</c:v>
                </c:pt>
                <c:pt idx="45">
                  <c:v>1096</c:v>
                </c:pt>
                <c:pt idx="46">
                  <c:v>1296</c:v>
                </c:pt>
                <c:pt idx="47">
                  <c:v>1297.5</c:v>
                </c:pt>
                <c:pt idx="48">
                  <c:v>1324.5</c:v>
                </c:pt>
                <c:pt idx="49">
                  <c:v>1511</c:v>
                </c:pt>
                <c:pt idx="50">
                  <c:v>1538</c:v>
                </c:pt>
                <c:pt idx="51">
                  <c:v>1764</c:v>
                </c:pt>
                <c:pt idx="52">
                  <c:v>1766</c:v>
                </c:pt>
                <c:pt idx="53">
                  <c:v>1766</c:v>
                </c:pt>
                <c:pt idx="54">
                  <c:v>1766</c:v>
                </c:pt>
                <c:pt idx="55">
                  <c:v>1781</c:v>
                </c:pt>
                <c:pt idx="56">
                  <c:v>1985</c:v>
                </c:pt>
                <c:pt idx="57">
                  <c:v>2222</c:v>
                </c:pt>
                <c:pt idx="58">
                  <c:v>2225</c:v>
                </c:pt>
                <c:pt idx="59">
                  <c:v>2434</c:v>
                </c:pt>
                <c:pt idx="60">
                  <c:v>2434</c:v>
                </c:pt>
                <c:pt idx="61">
                  <c:v>2634</c:v>
                </c:pt>
                <c:pt idx="62">
                  <c:v>2710</c:v>
                </c:pt>
                <c:pt idx="63">
                  <c:v>2855</c:v>
                </c:pt>
              </c:numCache>
            </c:numRef>
          </c:xVal>
          <c:yVal>
            <c:numRef>
              <c:f>Active!$I$21:$I$983</c:f>
              <c:numCache>
                <c:formatCode>General</c:formatCode>
                <c:ptCount val="963"/>
                <c:pt idx="0">
                  <c:v>-2.9035439998551738E-2</c:v>
                </c:pt>
                <c:pt idx="1">
                  <c:v>-2.5719799999933457E-2</c:v>
                </c:pt>
                <c:pt idx="2">
                  <c:v>-2.7946079997491324E-2</c:v>
                </c:pt>
                <c:pt idx="3">
                  <c:v>-1.4968479998060502E-2</c:v>
                </c:pt>
                <c:pt idx="4">
                  <c:v>-3.5691959998075617E-2</c:v>
                </c:pt>
                <c:pt idx="6">
                  <c:v>-3.9750259995344095E-2</c:v>
                </c:pt>
                <c:pt idx="7">
                  <c:v>-5.0211179994221311E-2</c:v>
                </c:pt>
                <c:pt idx="8">
                  <c:v>-4.7112039996136446E-2</c:v>
                </c:pt>
                <c:pt idx="9">
                  <c:v>-3.9876060000096913E-2</c:v>
                </c:pt>
                <c:pt idx="10">
                  <c:v>-4.6045080001931638E-2</c:v>
                </c:pt>
                <c:pt idx="11">
                  <c:v>-2.6701599999796599E-2</c:v>
                </c:pt>
                <c:pt idx="12">
                  <c:v>-2.7878979999513831E-2</c:v>
                </c:pt>
                <c:pt idx="13">
                  <c:v>5.4416000057244673E-4</c:v>
                </c:pt>
                <c:pt idx="14">
                  <c:v>-3.0106679994787555E-2</c:v>
                </c:pt>
                <c:pt idx="15">
                  <c:v>-2.089301999512827E-2</c:v>
                </c:pt>
                <c:pt idx="16">
                  <c:v>-1.680223999574082E-2</c:v>
                </c:pt>
                <c:pt idx="17">
                  <c:v>-2.72995199993602E-2</c:v>
                </c:pt>
                <c:pt idx="18">
                  <c:v>-3.1275779998395592E-2</c:v>
                </c:pt>
                <c:pt idx="19">
                  <c:v>-2.4109600002702791E-2</c:v>
                </c:pt>
                <c:pt idx="20">
                  <c:v>-3.0728339996130671E-2</c:v>
                </c:pt>
                <c:pt idx="21">
                  <c:v>-2.2806579996540677E-2</c:v>
                </c:pt>
                <c:pt idx="22">
                  <c:v>1.1234000703552738E-4</c:v>
                </c:pt>
                <c:pt idx="23">
                  <c:v>-2.5768400009837933E-3</c:v>
                </c:pt>
                <c:pt idx="24">
                  <c:v>-1.8022599979303777E-3</c:v>
                </c:pt>
                <c:pt idx="25">
                  <c:v>-7.0337999932235107E-4</c:v>
                </c:pt>
                <c:pt idx="26">
                  <c:v>8.2871999620692804E-4</c:v>
                </c:pt>
                <c:pt idx="27">
                  <c:v>5.0276000038138591E-3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0C0-4706-B8F6-679ADE0ED37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7.0000000000000001E-3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7.0000000000000001E-3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-17812</c:v>
                </c:pt>
                <c:pt idx="1">
                  <c:v>-17790</c:v>
                </c:pt>
                <c:pt idx="2">
                  <c:v>-17584</c:v>
                </c:pt>
                <c:pt idx="3">
                  <c:v>-17104</c:v>
                </c:pt>
                <c:pt idx="4">
                  <c:v>-16958</c:v>
                </c:pt>
                <c:pt idx="5">
                  <c:v>-10801.5</c:v>
                </c:pt>
                <c:pt idx="6">
                  <c:v>-7673</c:v>
                </c:pt>
                <c:pt idx="7">
                  <c:v>-7439</c:v>
                </c:pt>
                <c:pt idx="8">
                  <c:v>-7242</c:v>
                </c:pt>
                <c:pt idx="9">
                  <c:v>-6763</c:v>
                </c:pt>
                <c:pt idx="10">
                  <c:v>-6534</c:v>
                </c:pt>
                <c:pt idx="11">
                  <c:v>-5680</c:v>
                </c:pt>
                <c:pt idx="12">
                  <c:v>-5629</c:v>
                </c:pt>
                <c:pt idx="13">
                  <c:v>-5232</c:v>
                </c:pt>
                <c:pt idx="14">
                  <c:v>-5214</c:v>
                </c:pt>
                <c:pt idx="15">
                  <c:v>-4971</c:v>
                </c:pt>
                <c:pt idx="16">
                  <c:v>-4952</c:v>
                </c:pt>
                <c:pt idx="17">
                  <c:v>-4296</c:v>
                </c:pt>
                <c:pt idx="18">
                  <c:v>-4269</c:v>
                </c:pt>
                <c:pt idx="19">
                  <c:v>-4080</c:v>
                </c:pt>
                <c:pt idx="20">
                  <c:v>-3857</c:v>
                </c:pt>
                <c:pt idx="21">
                  <c:v>-3609</c:v>
                </c:pt>
                <c:pt idx="22">
                  <c:v>-2943</c:v>
                </c:pt>
                <c:pt idx="23">
                  <c:v>-2282</c:v>
                </c:pt>
                <c:pt idx="24">
                  <c:v>-2273</c:v>
                </c:pt>
                <c:pt idx="25">
                  <c:v>-2249</c:v>
                </c:pt>
                <c:pt idx="26">
                  <c:v>-2044</c:v>
                </c:pt>
                <c:pt idx="27">
                  <c:v>-2020</c:v>
                </c:pt>
                <c:pt idx="28">
                  <c:v>-1861</c:v>
                </c:pt>
                <c:pt idx="29">
                  <c:v>-1827</c:v>
                </c:pt>
                <c:pt idx="30">
                  <c:v>-1823</c:v>
                </c:pt>
                <c:pt idx="31">
                  <c:v>-1598</c:v>
                </c:pt>
                <c:pt idx="32">
                  <c:v>-945</c:v>
                </c:pt>
                <c:pt idx="33">
                  <c:v>-668</c:v>
                </c:pt>
                <c:pt idx="34">
                  <c:v>-501</c:v>
                </c:pt>
                <c:pt idx="35">
                  <c:v>-482</c:v>
                </c:pt>
                <c:pt idx="36">
                  <c:v>-463</c:v>
                </c:pt>
                <c:pt idx="37">
                  <c:v>-280</c:v>
                </c:pt>
                <c:pt idx="38">
                  <c:v>-253</c:v>
                </c:pt>
                <c:pt idx="39">
                  <c:v>-19</c:v>
                </c:pt>
                <c:pt idx="40">
                  <c:v>0</c:v>
                </c:pt>
                <c:pt idx="41">
                  <c:v>210</c:v>
                </c:pt>
                <c:pt idx="42">
                  <c:v>598</c:v>
                </c:pt>
                <c:pt idx="43">
                  <c:v>643</c:v>
                </c:pt>
                <c:pt idx="44">
                  <c:v>853</c:v>
                </c:pt>
                <c:pt idx="45">
                  <c:v>1096</c:v>
                </c:pt>
                <c:pt idx="46">
                  <c:v>1296</c:v>
                </c:pt>
                <c:pt idx="47">
                  <c:v>1297.5</c:v>
                </c:pt>
                <c:pt idx="48">
                  <c:v>1324.5</c:v>
                </c:pt>
                <c:pt idx="49">
                  <c:v>1511</c:v>
                </c:pt>
                <c:pt idx="50">
                  <c:v>1538</c:v>
                </c:pt>
                <c:pt idx="51">
                  <c:v>1764</c:v>
                </c:pt>
                <c:pt idx="52">
                  <c:v>1766</c:v>
                </c:pt>
                <c:pt idx="53">
                  <c:v>1766</c:v>
                </c:pt>
                <c:pt idx="54">
                  <c:v>1766</c:v>
                </c:pt>
                <c:pt idx="55">
                  <c:v>1781</c:v>
                </c:pt>
                <c:pt idx="56">
                  <c:v>1985</c:v>
                </c:pt>
                <c:pt idx="57">
                  <c:v>2222</c:v>
                </c:pt>
                <c:pt idx="58">
                  <c:v>2225</c:v>
                </c:pt>
                <c:pt idx="59">
                  <c:v>2434</c:v>
                </c:pt>
                <c:pt idx="60">
                  <c:v>2434</c:v>
                </c:pt>
                <c:pt idx="61">
                  <c:v>2634</c:v>
                </c:pt>
                <c:pt idx="62">
                  <c:v>2710</c:v>
                </c:pt>
                <c:pt idx="63">
                  <c:v>2855</c:v>
                </c:pt>
              </c:numCache>
            </c:numRef>
          </c:xVal>
          <c:yVal>
            <c:numRef>
              <c:f>Active!$J$21:$J$983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0C0-4706-B8F6-679ADE0ED37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7.0000000000000001E-3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4.0000000000000002E-4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0</c:v>
                  </c:pt>
                  <c:pt idx="44">
                    <c:v>0</c:v>
                  </c:pt>
                  <c:pt idx="45">
                    <c:v>1E-4</c:v>
                  </c:pt>
                  <c:pt idx="46">
                    <c:v>1E-3</c:v>
                  </c:pt>
                  <c:pt idx="47">
                    <c:v>0</c:v>
                  </c:pt>
                  <c:pt idx="48">
                    <c:v>0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5.0000000000000001E-4</c:v>
                  </c:pt>
                  <c:pt idx="61">
                    <c:v>2.9999999999999997E-4</c:v>
                  </c:pt>
                  <c:pt idx="62">
                    <c:v>2.0000000000000001E-4</c:v>
                  </c:pt>
                </c:numCache>
              </c:numRef>
            </c:plus>
            <c:minus>
              <c:numRef>
                <c:f>Active!$D$21:$D$83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7.0000000000000001E-3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4.0000000000000002E-4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0</c:v>
                  </c:pt>
                  <c:pt idx="44">
                    <c:v>0</c:v>
                  </c:pt>
                  <c:pt idx="45">
                    <c:v>1E-4</c:v>
                  </c:pt>
                  <c:pt idx="46">
                    <c:v>1E-3</c:v>
                  </c:pt>
                  <c:pt idx="47">
                    <c:v>0</c:v>
                  </c:pt>
                  <c:pt idx="48">
                    <c:v>0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5.0000000000000001E-4</c:v>
                  </c:pt>
                  <c:pt idx="61">
                    <c:v>2.9999999999999997E-4</c:v>
                  </c:pt>
                  <c:pt idx="6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-17812</c:v>
                </c:pt>
                <c:pt idx="1">
                  <c:v>-17790</c:v>
                </c:pt>
                <c:pt idx="2">
                  <c:v>-17584</c:v>
                </c:pt>
                <c:pt idx="3">
                  <c:v>-17104</c:v>
                </c:pt>
                <c:pt idx="4">
                  <c:v>-16958</c:v>
                </c:pt>
                <c:pt idx="5">
                  <c:v>-10801.5</c:v>
                </c:pt>
                <c:pt idx="6">
                  <c:v>-7673</c:v>
                </c:pt>
                <c:pt idx="7">
                  <c:v>-7439</c:v>
                </c:pt>
                <c:pt idx="8">
                  <c:v>-7242</c:v>
                </c:pt>
                <c:pt idx="9">
                  <c:v>-6763</c:v>
                </c:pt>
                <c:pt idx="10">
                  <c:v>-6534</c:v>
                </c:pt>
                <c:pt idx="11">
                  <c:v>-5680</c:v>
                </c:pt>
                <c:pt idx="12">
                  <c:v>-5629</c:v>
                </c:pt>
                <c:pt idx="13">
                  <c:v>-5232</c:v>
                </c:pt>
                <c:pt idx="14">
                  <c:v>-5214</c:v>
                </c:pt>
                <c:pt idx="15">
                  <c:v>-4971</c:v>
                </c:pt>
                <c:pt idx="16">
                  <c:v>-4952</c:v>
                </c:pt>
                <c:pt idx="17">
                  <c:v>-4296</c:v>
                </c:pt>
                <c:pt idx="18">
                  <c:v>-4269</c:v>
                </c:pt>
                <c:pt idx="19">
                  <c:v>-4080</c:v>
                </c:pt>
                <c:pt idx="20">
                  <c:v>-3857</c:v>
                </c:pt>
                <c:pt idx="21">
                  <c:v>-3609</c:v>
                </c:pt>
                <c:pt idx="22">
                  <c:v>-2943</c:v>
                </c:pt>
                <c:pt idx="23">
                  <c:v>-2282</c:v>
                </c:pt>
                <c:pt idx="24">
                  <c:v>-2273</c:v>
                </c:pt>
                <c:pt idx="25">
                  <c:v>-2249</c:v>
                </c:pt>
                <c:pt idx="26">
                  <c:v>-2044</c:v>
                </c:pt>
                <c:pt idx="27">
                  <c:v>-2020</c:v>
                </c:pt>
                <c:pt idx="28">
                  <c:v>-1861</c:v>
                </c:pt>
                <c:pt idx="29">
                  <c:v>-1827</c:v>
                </c:pt>
                <c:pt idx="30">
                  <c:v>-1823</c:v>
                </c:pt>
                <c:pt idx="31">
                  <c:v>-1598</c:v>
                </c:pt>
                <c:pt idx="32">
                  <c:v>-945</c:v>
                </c:pt>
                <c:pt idx="33">
                  <c:v>-668</c:v>
                </c:pt>
                <c:pt idx="34">
                  <c:v>-501</c:v>
                </c:pt>
                <c:pt idx="35">
                  <c:v>-482</c:v>
                </c:pt>
                <c:pt idx="36">
                  <c:v>-463</c:v>
                </c:pt>
                <c:pt idx="37">
                  <c:v>-280</c:v>
                </c:pt>
                <c:pt idx="38">
                  <c:v>-253</c:v>
                </c:pt>
                <c:pt idx="39">
                  <c:v>-19</c:v>
                </c:pt>
                <c:pt idx="40">
                  <c:v>0</c:v>
                </c:pt>
                <c:pt idx="41">
                  <c:v>210</c:v>
                </c:pt>
                <c:pt idx="42">
                  <c:v>598</c:v>
                </c:pt>
                <c:pt idx="43">
                  <c:v>643</c:v>
                </c:pt>
                <c:pt idx="44">
                  <c:v>853</c:v>
                </c:pt>
                <c:pt idx="45">
                  <c:v>1096</c:v>
                </c:pt>
                <c:pt idx="46">
                  <c:v>1296</c:v>
                </c:pt>
                <c:pt idx="47">
                  <c:v>1297.5</c:v>
                </c:pt>
                <c:pt idx="48">
                  <c:v>1324.5</c:v>
                </c:pt>
                <c:pt idx="49">
                  <c:v>1511</c:v>
                </c:pt>
                <c:pt idx="50">
                  <c:v>1538</c:v>
                </c:pt>
                <c:pt idx="51">
                  <c:v>1764</c:v>
                </c:pt>
                <c:pt idx="52">
                  <c:v>1766</c:v>
                </c:pt>
                <c:pt idx="53">
                  <c:v>1766</c:v>
                </c:pt>
                <c:pt idx="54">
                  <c:v>1766</c:v>
                </c:pt>
                <c:pt idx="55">
                  <c:v>1781</c:v>
                </c:pt>
                <c:pt idx="56">
                  <c:v>1985</c:v>
                </c:pt>
                <c:pt idx="57">
                  <c:v>2222</c:v>
                </c:pt>
                <c:pt idx="58">
                  <c:v>2225</c:v>
                </c:pt>
                <c:pt idx="59">
                  <c:v>2434</c:v>
                </c:pt>
                <c:pt idx="60">
                  <c:v>2434</c:v>
                </c:pt>
                <c:pt idx="61">
                  <c:v>2634</c:v>
                </c:pt>
                <c:pt idx="62">
                  <c:v>2710</c:v>
                </c:pt>
                <c:pt idx="63">
                  <c:v>2855</c:v>
                </c:pt>
              </c:numCache>
            </c:numRef>
          </c:xVal>
          <c:yVal>
            <c:numRef>
              <c:f>Active!$K$21:$K$983</c:f>
              <c:numCache>
                <c:formatCode>General</c:formatCode>
                <c:ptCount val="963"/>
                <c:pt idx="28">
                  <c:v>6.3451800015172921E-3</c:v>
                </c:pt>
                <c:pt idx="29">
                  <c:v>5.5602600041311234E-3</c:v>
                </c:pt>
                <c:pt idx="30">
                  <c:v>6.2267399989650585E-3</c:v>
                </c:pt>
                <c:pt idx="31">
                  <c:v>1.2491240006056614E-2</c:v>
                </c:pt>
                <c:pt idx="32">
                  <c:v>-1.8309000006411225E-3</c:v>
                </c:pt>
                <c:pt idx="33">
                  <c:v>-2.8021599937346764E-3</c:v>
                </c:pt>
                <c:pt idx="34">
                  <c:v>-6.5162000100826845E-4</c:v>
                </c:pt>
                <c:pt idx="35">
                  <c:v>-1.3608399967779405E-3</c:v>
                </c:pt>
                <c:pt idx="36">
                  <c:v>-4.700599965872243E-4</c:v>
                </c:pt>
                <c:pt idx="37">
                  <c:v>-2.6536000004853122E-3</c:v>
                </c:pt>
                <c:pt idx="38">
                  <c:v>-1.4298599926405586E-3</c:v>
                </c:pt>
                <c:pt idx="39">
                  <c:v>4.0922000334830955E-4</c:v>
                </c:pt>
                <c:pt idx="40">
                  <c:v>0</c:v>
                </c:pt>
                <c:pt idx="41">
                  <c:v>1.4020000526215881E-4</c:v>
                </c:pt>
                <c:pt idx="42">
                  <c:v>-9.2112399943289347E-3</c:v>
                </c:pt>
                <c:pt idx="43">
                  <c:v>-1.1838339996756986E-2</c:v>
                </c:pt>
                <c:pt idx="44">
                  <c:v>-1.5798140164406504E-2</c:v>
                </c:pt>
                <c:pt idx="45">
                  <c:v>-1.7984479993174318E-2</c:v>
                </c:pt>
                <c:pt idx="46">
                  <c:v>-1.5840480140468571E-2</c:v>
                </c:pt>
                <c:pt idx="47">
                  <c:v>-1.0148050001589581E-2</c:v>
                </c:pt>
                <c:pt idx="48">
                  <c:v>7.4756900066859089E-3</c:v>
                </c:pt>
                <c:pt idx="49">
                  <c:v>-1.4412179996725172E-2</c:v>
                </c:pt>
                <c:pt idx="50">
                  <c:v>-1.3688439998077229E-2</c:v>
                </c:pt>
                <c:pt idx="51">
                  <c:v>-1.288231999205891E-2</c:v>
                </c:pt>
                <c:pt idx="52">
                  <c:v>-1.2099079998733941E-2</c:v>
                </c:pt>
                <c:pt idx="53">
                  <c:v>-1.1999079993984196E-2</c:v>
                </c:pt>
                <c:pt idx="54">
                  <c:v>-1.1399079994589556E-2</c:v>
                </c:pt>
                <c:pt idx="55">
                  <c:v>-1.1274780001258478E-2</c:v>
                </c:pt>
                <c:pt idx="56">
                  <c:v>-5.1842999964719638E-3</c:v>
                </c:pt>
                <c:pt idx="57">
                  <c:v>3.7963999784551561E-4</c:v>
                </c:pt>
                <c:pt idx="58">
                  <c:v>1.0450000991113484E-4</c:v>
                </c:pt>
                <c:pt idx="59">
                  <c:v>3.3030801132554188E-3</c:v>
                </c:pt>
                <c:pt idx="60">
                  <c:v>4.0030798554653302E-3</c:v>
                </c:pt>
                <c:pt idx="61">
                  <c:v>8.0270800026482902E-3</c:v>
                </c:pt>
                <c:pt idx="62">
                  <c:v>8.1902000019908883E-3</c:v>
                </c:pt>
                <c:pt idx="63">
                  <c:v>8.9251000026706606E-3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0C0-4706-B8F6-679ADE0ED37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7.0000000000000001E-3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4.0000000000000002E-4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0</c:v>
                  </c:pt>
                  <c:pt idx="44">
                    <c:v>0</c:v>
                  </c:pt>
                  <c:pt idx="45">
                    <c:v>1E-4</c:v>
                  </c:pt>
                  <c:pt idx="46">
                    <c:v>1E-3</c:v>
                  </c:pt>
                  <c:pt idx="47">
                    <c:v>0</c:v>
                  </c:pt>
                  <c:pt idx="48">
                    <c:v>0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5.0000000000000001E-4</c:v>
                  </c:pt>
                  <c:pt idx="61">
                    <c:v>2.9999999999999997E-4</c:v>
                  </c:pt>
                  <c:pt idx="62">
                    <c:v>2.0000000000000001E-4</c:v>
                  </c:pt>
                </c:numCache>
              </c:numRef>
            </c:plus>
            <c:minus>
              <c:numRef>
                <c:f>Active!$D$21:$D$83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7.0000000000000001E-3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4.0000000000000002E-4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0</c:v>
                  </c:pt>
                  <c:pt idx="44">
                    <c:v>0</c:v>
                  </c:pt>
                  <c:pt idx="45">
                    <c:v>1E-4</c:v>
                  </c:pt>
                  <c:pt idx="46">
                    <c:v>1E-3</c:v>
                  </c:pt>
                  <c:pt idx="47">
                    <c:v>0</c:v>
                  </c:pt>
                  <c:pt idx="48">
                    <c:v>0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5.0000000000000001E-4</c:v>
                  </c:pt>
                  <c:pt idx="61">
                    <c:v>2.9999999999999997E-4</c:v>
                  </c:pt>
                  <c:pt idx="6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-17812</c:v>
                </c:pt>
                <c:pt idx="1">
                  <c:v>-17790</c:v>
                </c:pt>
                <c:pt idx="2">
                  <c:v>-17584</c:v>
                </c:pt>
                <c:pt idx="3">
                  <c:v>-17104</c:v>
                </c:pt>
                <c:pt idx="4">
                  <c:v>-16958</c:v>
                </c:pt>
                <c:pt idx="5">
                  <c:v>-10801.5</c:v>
                </c:pt>
                <c:pt idx="6">
                  <c:v>-7673</c:v>
                </c:pt>
                <c:pt idx="7">
                  <c:v>-7439</c:v>
                </c:pt>
                <c:pt idx="8">
                  <c:v>-7242</c:v>
                </c:pt>
                <c:pt idx="9">
                  <c:v>-6763</c:v>
                </c:pt>
                <c:pt idx="10">
                  <c:v>-6534</c:v>
                </c:pt>
                <c:pt idx="11">
                  <c:v>-5680</c:v>
                </c:pt>
                <c:pt idx="12">
                  <c:v>-5629</c:v>
                </c:pt>
                <c:pt idx="13">
                  <c:v>-5232</c:v>
                </c:pt>
                <c:pt idx="14">
                  <c:v>-5214</c:v>
                </c:pt>
                <c:pt idx="15">
                  <c:v>-4971</c:v>
                </c:pt>
                <c:pt idx="16">
                  <c:v>-4952</c:v>
                </c:pt>
                <c:pt idx="17">
                  <c:v>-4296</c:v>
                </c:pt>
                <c:pt idx="18">
                  <c:v>-4269</c:v>
                </c:pt>
                <c:pt idx="19">
                  <c:v>-4080</c:v>
                </c:pt>
                <c:pt idx="20">
                  <c:v>-3857</c:v>
                </c:pt>
                <c:pt idx="21">
                  <c:v>-3609</c:v>
                </c:pt>
                <c:pt idx="22">
                  <c:v>-2943</c:v>
                </c:pt>
                <c:pt idx="23">
                  <c:v>-2282</c:v>
                </c:pt>
                <c:pt idx="24">
                  <c:v>-2273</c:v>
                </c:pt>
                <c:pt idx="25">
                  <c:v>-2249</c:v>
                </c:pt>
                <c:pt idx="26">
                  <c:v>-2044</c:v>
                </c:pt>
                <c:pt idx="27">
                  <c:v>-2020</c:v>
                </c:pt>
                <c:pt idx="28">
                  <c:v>-1861</c:v>
                </c:pt>
                <c:pt idx="29">
                  <c:v>-1827</c:v>
                </c:pt>
                <c:pt idx="30">
                  <c:v>-1823</c:v>
                </c:pt>
                <c:pt idx="31">
                  <c:v>-1598</c:v>
                </c:pt>
                <c:pt idx="32">
                  <c:v>-945</c:v>
                </c:pt>
                <c:pt idx="33">
                  <c:v>-668</c:v>
                </c:pt>
                <c:pt idx="34">
                  <c:v>-501</c:v>
                </c:pt>
                <c:pt idx="35">
                  <c:v>-482</c:v>
                </c:pt>
                <c:pt idx="36">
                  <c:v>-463</c:v>
                </c:pt>
                <c:pt idx="37">
                  <c:v>-280</c:v>
                </c:pt>
                <c:pt idx="38">
                  <c:v>-253</c:v>
                </c:pt>
                <c:pt idx="39">
                  <c:v>-19</c:v>
                </c:pt>
                <c:pt idx="40">
                  <c:v>0</c:v>
                </c:pt>
                <c:pt idx="41">
                  <c:v>210</c:v>
                </c:pt>
                <c:pt idx="42">
                  <c:v>598</c:v>
                </c:pt>
                <c:pt idx="43">
                  <c:v>643</c:v>
                </c:pt>
                <c:pt idx="44">
                  <c:v>853</c:v>
                </c:pt>
                <c:pt idx="45">
                  <c:v>1096</c:v>
                </c:pt>
                <c:pt idx="46">
                  <c:v>1296</c:v>
                </c:pt>
                <c:pt idx="47">
                  <c:v>1297.5</c:v>
                </c:pt>
                <c:pt idx="48">
                  <c:v>1324.5</c:v>
                </c:pt>
                <c:pt idx="49">
                  <c:v>1511</c:v>
                </c:pt>
                <c:pt idx="50">
                  <c:v>1538</c:v>
                </c:pt>
                <c:pt idx="51">
                  <c:v>1764</c:v>
                </c:pt>
                <c:pt idx="52">
                  <c:v>1766</c:v>
                </c:pt>
                <c:pt idx="53">
                  <c:v>1766</c:v>
                </c:pt>
                <c:pt idx="54">
                  <c:v>1766</c:v>
                </c:pt>
                <c:pt idx="55">
                  <c:v>1781</c:v>
                </c:pt>
                <c:pt idx="56">
                  <c:v>1985</c:v>
                </c:pt>
                <c:pt idx="57">
                  <c:v>2222</c:v>
                </c:pt>
                <c:pt idx="58">
                  <c:v>2225</c:v>
                </c:pt>
                <c:pt idx="59">
                  <c:v>2434</c:v>
                </c:pt>
                <c:pt idx="60">
                  <c:v>2434</c:v>
                </c:pt>
                <c:pt idx="61">
                  <c:v>2634</c:v>
                </c:pt>
                <c:pt idx="62">
                  <c:v>2710</c:v>
                </c:pt>
                <c:pt idx="63">
                  <c:v>2855</c:v>
                </c:pt>
              </c:numCache>
            </c:numRef>
          </c:xVal>
          <c:yVal>
            <c:numRef>
              <c:f>Active!$L$21:$L$983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0C0-4706-B8F6-679ADE0ED37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7.0000000000000001E-3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4.0000000000000002E-4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0</c:v>
                  </c:pt>
                  <c:pt idx="44">
                    <c:v>0</c:v>
                  </c:pt>
                  <c:pt idx="45">
                    <c:v>1E-4</c:v>
                  </c:pt>
                  <c:pt idx="46">
                    <c:v>1E-3</c:v>
                  </c:pt>
                  <c:pt idx="47">
                    <c:v>0</c:v>
                  </c:pt>
                  <c:pt idx="48">
                    <c:v>0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5.0000000000000001E-4</c:v>
                  </c:pt>
                  <c:pt idx="61">
                    <c:v>2.9999999999999997E-4</c:v>
                  </c:pt>
                  <c:pt idx="62">
                    <c:v>2.0000000000000001E-4</c:v>
                  </c:pt>
                </c:numCache>
              </c:numRef>
            </c:plus>
            <c:minus>
              <c:numRef>
                <c:f>Active!$D$21:$D$83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7.0000000000000001E-3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4.0000000000000002E-4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0</c:v>
                  </c:pt>
                  <c:pt idx="44">
                    <c:v>0</c:v>
                  </c:pt>
                  <c:pt idx="45">
                    <c:v>1E-4</c:v>
                  </c:pt>
                  <c:pt idx="46">
                    <c:v>1E-3</c:v>
                  </c:pt>
                  <c:pt idx="47">
                    <c:v>0</c:v>
                  </c:pt>
                  <c:pt idx="48">
                    <c:v>0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5.0000000000000001E-4</c:v>
                  </c:pt>
                  <c:pt idx="61">
                    <c:v>2.9999999999999997E-4</c:v>
                  </c:pt>
                  <c:pt idx="6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-17812</c:v>
                </c:pt>
                <c:pt idx="1">
                  <c:v>-17790</c:v>
                </c:pt>
                <c:pt idx="2">
                  <c:v>-17584</c:v>
                </c:pt>
                <c:pt idx="3">
                  <c:v>-17104</c:v>
                </c:pt>
                <c:pt idx="4">
                  <c:v>-16958</c:v>
                </c:pt>
                <c:pt idx="5">
                  <c:v>-10801.5</c:v>
                </c:pt>
                <c:pt idx="6">
                  <c:v>-7673</c:v>
                </c:pt>
                <c:pt idx="7">
                  <c:v>-7439</c:v>
                </c:pt>
                <c:pt idx="8">
                  <c:v>-7242</c:v>
                </c:pt>
                <c:pt idx="9">
                  <c:v>-6763</c:v>
                </c:pt>
                <c:pt idx="10">
                  <c:v>-6534</c:v>
                </c:pt>
                <c:pt idx="11">
                  <c:v>-5680</c:v>
                </c:pt>
                <c:pt idx="12">
                  <c:v>-5629</c:v>
                </c:pt>
                <c:pt idx="13">
                  <c:v>-5232</c:v>
                </c:pt>
                <c:pt idx="14">
                  <c:v>-5214</c:v>
                </c:pt>
                <c:pt idx="15">
                  <c:v>-4971</c:v>
                </c:pt>
                <c:pt idx="16">
                  <c:v>-4952</c:v>
                </c:pt>
                <c:pt idx="17">
                  <c:v>-4296</c:v>
                </c:pt>
                <c:pt idx="18">
                  <c:v>-4269</c:v>
                </c:pt>
                <c:pt idx="19">
                  <c:v>-4080</c:v>
                </c:pt>
                <c:pt idx="20">
                  <c:v>-3857</c:v>
                </c:pt>
                <c:pt idx="21">
                  <c:v>-3609</c:v>
                </c:pt>
                <c:pt idx="22">
                  <c:v>-2943</c:v>
                </c:pt>
                <c:pt idx="23">
                  <c:v>-2282</c:v>
                </c:pt>
                <c:pt idx="24">
                  <c:v>-2273</c:v>
                </c:pt>
                <c:pt idx="25">
                  <c:v>-2249</c:v>
                </c:pt>
                <c:pt idx="26">
                  <c:v>-2044</c:v>
                </c:pt>
                <c:pt idx="27">
                  <c:v>-2020</c:v>
                </c:pt>
                <c:pt idx="28">
                  <c:v>-1861</c:v>
                </c:pt>
                <c:pt idx="29">
                  <c:v>-1827</c:v>
                </c:pt>
                <c:pt idx="30">
                  <c:v>-1823</c:v>
                </c:pt>
                <c:pt idx="31">
                  <c:v>-1598</c:v>
                </c:pt>
                <c:pt idx="32">
                  <c:v>-945</c:v>
                </c:pt>
                <c:pt idx="33">
                  <c:v>-668</c:v>
                </c:pt>
                <c:pt idx="34">
                  <c:v>-501</c:v>
                </c:pt>
                <c:pt idx="35">
                  <c:v>-482</c:v>
                </c:pt>
                <c:pt idx="36">
                  <c:v>-463</c:v>
                </c:pt>
                <c:pt idx="37">
                  <c:v>-280</c:v>
                </c:pt>
                <c:pt idx="38">
                  <c:v>-253</c:v>
                </c:pt>
                <c:pt idx="39">
                  <c:v>-19</c:v>
                </c:pt>
                <c:pt idx="40">
                  <c:v>0</c:v>
                </c:pt>
                <c:pt idx="41">
                  <c:v>210</c:v>
                </c:pt>
                <c:pt idx="42">
                  <c:v>598</c:v>
                </c:pt>
                <c:pt idx="43">
                  <c:v>643</c:v>
                </c:pt>
                <c:pt idx="44">
                  <c:v>853</c:v>
                </c:pt>
                <c:pt idx="45">
                  <c:v>1096</c:v>
                </c:pt>
                <c:pt idx="46">
                  <c:v>1296</c:v>
                </c:pt>
                <c:pt idx="47">
                  <c:v>1297.5</c:v>
                </c:pt>
                <c:pt idx="48">
                  <c:v>1324.5</c:v>
                </c:pt>
                <c:pt idx="49">
                  <c:v>1511</c:v>
                </c:pt>
                <c:pt idx="50">
                  <c:v>1538</c:v>
                </c:pt>
                <c:pt idx="51">
                  <c:v>1764</c:v>
                </c:pt>
                <c:pt idx="52">
                  <c:v>1766</c:v>
                </c:pt>
                <c:pt idx="53">
                  <c:v>1766</c:v>
                </c:pt>
                <c:pt idx="54">
                  <c:v>1766</c:v>
                </c:pt>
                <c:pt idx="55">
                  <c:v>1781</c:v>
                </c:pt>
                <c:pt idx="56">
                  <c:v>1985</c:v>
                </c:pt>
                <c:pt idx="57">
                  <c:v>2222</c:v>
                </c:pt>
                <c:pt idx="58">
                  <c:v>2225</c:v>
                </c:pt>
                <c:pt idx="59">
                  <c:v>2434</c:v>
                </c:pt>
                <c:pt idx="60">
                  <c:v>2434</c:v>
                </c:pt>
                <c:pt idx="61">
                  <c:v>2634</c:v>
                </c:pt>
                <c:pt idx="62">
                  <c:v>2710</c:v>
                </c:pt>
                <c:pt idx="63">
                  <c:v>2855</c:v>
                </c:pt>
              </c:numCache>
            </c:numRef>
          </c:xVal>
          <c:yVal>
            <c:numRef>
              <c:f>Active!$M$21:$M$983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0C0-4706-B8F6-679ADE0ED37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7.0000000000000001E-3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4.0000000000000002E-4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0</c:v>
                  </c:pt>
                  <c:pt idx="44">
                    <c:v>0</c:v>
                  </c:pt>
                  <c:pt idx="45">
                    <c:v>1E-4</c:v>
                  </c:pt>
                  <c:pt idx="46">
                    <c:v>1E-3</c:v>
                  </c:pt>
                  <c:pt idx="47">
                    <c:v>0</c:v>
                  </c:pt>
                  <c:pt idx="48">
                    <c:v>0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5.0000000000000001E-4</c:v>
                  </c:pt>
                  <c:pt idx="61">
                    <c:v>2.9999999999999997E-4</c:v>
                  </c:pt>
                  <c:pt idx="62">
                    <c:v>2.0000000000000001E-4</c:v>
                  </c:pt>
                </c:numCache>
              </c:numRef>
            </c:plus>
            <c:minus>
              <c:numRef>
                <c:f>Active!$D$21:$D$83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7.0000000000000001E-3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4.0000000000000002E-4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0</c:v>
                  </c:pt>
                  <c:pt idx="44">
                    <c:v>0</c:v>
                  </c:pt>
                  <c:pt idx="45">
                    <c:v>1E-4</c:v>
                  </c:pt>
                  <c:pt idx="46">
                    <c:v>1E-3</c:v>
                  </c:pt>
                  <c:pt idx="47">
                    <c:v>0</c:v>
                  </c:pt>
                  <c:pt idx="48">
                    <c:v>0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5.0000000000000001E-4</c:v>
                  </c:pt>
                  <c:pt idx="61">
                    <c:v>2.9999999999999997E-4</c:v>
                  </c:pt>
                  <c:pt idx="6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-17812</c:v>
                </c:pt>
                <c:pt idx="1">
                  <c:v>-17790</c:v>
                </c:pt>
                <c:pt idx="2">
                  <c:v>-17584</c:v>
                </c:pt>
                <c:pt idx="3">
                  <c:v>-17104</c:v>
                </c:pt>
                <c:pt idx="4">
                  <c:v>-16958</c:v>
                </c:pt>
                <c:pt idx="5">
                  <c:v>-10801.5</c:v>
                </c:pt>
                <c:pt idx="6">
                  <c:v>-7673</c:v>
                </c:pt>
                <c:pt idx="7">
                  <c:v>-7439</c:v>
                </c:pt>
                <c:pt idx="8">
                  <c:v>-7242</c:v>
                </c:pt>
                <c:pt idx="9">
                  <c:v>-6763</c:v>
                </c:pt>
                <c:pt idx="10">
                  <c:v>-6534</c:v>
                </c:pt>
                <c:pt idx="11">
                  <c:v>-5680</c:v>
                </c:pt>
                <c:pt idx="12">
                  <c:v>-5629</c:v>
                </c:pt>
                <c:pt idx="13">
                  <c:v>-5232</c:v>
                </c:pt>
                <c:pt idx="14">
                  <c:v>-5214</c:v>
                </c:pt>
                <c:pt idx="15">
                  <c:v>-4971</c:v>
                </c:pt>
                <c:pt idx="16">
                  <c:v>-4952</c:v>
                </c:pt>
                <c:pt idx="17">
                  <c:v>-4296</c:v>
                </c:pt>
                <c:pt idx="18">
                  <c:v>-4269</c:v>
                </c:pt>
                <c:pt idx="19">
                  <c:v>-4080</c:v>
                </c:pt>
                <c:pt idx="20">
                  <c:v>-3857</c:v>
                </c:pt>
                <c:pt idx="21">
                  <c:v>-3609</c:v>
                </c:pt>
                <c:pt idx="22">
                  <c:v>-2943</c:v>
                </c:pt>
                <c:pt idx="23">
                  <c:v>-2282</c:v>
                </c:pt>
                <c:pt idx="24">
                  <c:v>-2273</c:v>
                </c:pt>
                <c:pt idx="25">
                  <c:v>-2249</c:v>
                </c:pt>
                <c:pt idx="26">
                  <c:v>-2044</c:v>
                </c:pt>
                <c:pt idx="27">
                  <c:v>-2020</c:v>
                </c:pt>
                <c:pt idx="28">
                  <c:v>-1861</c:v>
                </c:pt>
                <c:pt idx="29">
                  <c:v>-1827</c:v>
                </c:pt>
                <c:pt idx="30">
                  <c:v>-1823</c:v>
                </c:pt>
                <c:pt idx="31">
                  <c:v>-1598</c:v>
                </c:pt>
                <c:pt idx="32">
                  <c:v>-945</c:v>
                </c:pt>
                <c:pt idx="33">
                  <c:v>-668</c:v>
                </c:pt>
                <c:pt idx="34">
                  <c:v>-501</c:v>
                </c:pt>
                <c:pt idx="35">
                  <c:v>-482</c:v>
                </c:pt>
                <c:pt idx="36">
                  <c:v>-463</c:v>
                </c:pt>
                <c:pt idx="37">
                  <c:v>-280</c:v>
                </c:pt>
                <c:pt idx="38">
                  <c:v>-253</c:v>
                </c:pt>
                <c:pt idx="39">
                  <c:v>-19</c:v>
                </c:pt>
                <c:pt idx="40">
                  <c:v>0</c:v>
                </c:pt>
                <c:pt idx="41">
                  <c:v>210</c:v>
                </c:pt>
                <c:pt idx="42">
                  <c:v>598</c:v>
                </c:pt>
                <c:pt idx="43">
                  <c:v>643</c:v>
                </c:pt>
                <c:pt idx="44">
                  <c:v>853</c:v>
                </c:pt>
                <c:pt idx="45">
                  <c:v>1096</c:v>
                </c:pt>
                <c:pt idx="46">
                  <c:v>1296</c:v>
                </c:pt>
                <c:pt idx="47">
                  <c:v>1297.5</c:v>
                </c:pt>
                <c:pt idx="48">
                  <c:v>1324.5</c:v>
                </c:pt>
                <c:pt idx="49">
                  <c:v>1511</c:v>
                </c:pt>
                <c:pt idx="50">
                  <c:v>1538</c:v>
                </c:pt>
                <c:pt idx="51">
                  <c:v>1764</c:v>
                </c:pt>
                <c:pt idx="52">
                  <c:v>1766</c:v>
                </c:pt>
                <c:pt idx="53">
                  <c:v>1766</c:v>
                </c:pt>
                <c:pt idx="54">
                  <c:v>1766</c:v>
                </c:pt>
                <c:pt idx="55">
                  <c:v>1781</c:v>
                </c:pt>
                <c:pt idx="56">
                  <c:v>1985</c:v>
                </c:pt>
                <c:pt idx="57">
                  <c:v>2222</c:v>
                </c:pt>
                <c:pt idx="58">
                  <c:v>2225</c:v>
                </c:pt>
                <c:pt idx="59">
                  <c:v>2434</c:v>
                </c:pt>
                <c:pt idx="60">
                  <c:v>2434</c:v>
                </c:pt>
                <c:pt idx="61">
                  <c:v>2634</c:v>
                </c:pt>
                <c:pt idx="62">
                  <c:v>2710</c:v>
                </c:pt>
                <c:pt idx="63">
                  <c:v>2855</c:v>
                </c:pt>
              </c:numCache>
            </c:numRef>
          </c:xVal>
          <c:yVal>
            <c:numRef>
              <c:f>Active!$N$21:$N$983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0C0-4706-B8F6-679ADE0ED37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-17812</c:v>
                </c:pt>
                <c:pt idx="1">
                  <c:v>-17790</c:v>
                </c:pt>
                <c:pt idx="2">
                  <c:v>-17584</c:v>
                </c:pt>
                <c:pt idx="3">
                  <c:v>-17104</c:v>
                </c:pt>
                <c:pt idx="4">
                  <c:v>-16958</c:v>
                </c:pt>
                <c:pt idx="5">
                  <c:v>-10801.5</c:v>
                </c:pt>
                <c:pt idx="6">
                  <c:v>-7673</c:v>
                </c:pt>
                <c:pt idx="7">
                  <c:v>-7439</c:v>
                </c:pt>
                <c:pt idx="8">
                  <c:v>-7242</c:v>
                </c:pt>
                <c:pt idx="9">
                  <c:v>-6763</c:v>
                </c:pt>
                <c:pt idx="10">
                  <c:v>-6534</c:v>
                </c:pt>
                <c:pt idx="11">
                  <c:v>-5680</c:v>
                </c:pt>
                <c:pt idx="12">
                  <c:v>-5629</c:v>
                </c:pt>
                <c:pt idx="13">
                  <c:v>-5232</c:v>
                </c:pt>
                <c:pt idx="14">
                  <c:v>-5214</c:v>
                </c:pt>
                <c:pt idx="15">
                  <c:v>-4971</c:v>
                </c:pt>
                <c:pt idx="16">
                  <c:v>-4952</c:v>
                </c:pt>
                <c:pt idx="17">
                  <c:v>-4296</c:v>
                </c:pt>
                <c:pt idx="18">
                  <c:v>-4269</c:v>
                </c:pt>
                <c:pt idx="19">
                  <c:v>-4080</c:v>
                </c:pt>
                <c:pt idx="20">
                  <c:v>-3857</c:v>
                </c:pt>
                <c:pt idx="21">
                  <c:v>-3609</c:v>
                </c:pt>
                <c:pt idx="22">
                  <c:v>-2943</c:v>
                </c:pt>
                <c:pt idx="23">
                  <c:v>-2282</c:v>
                </c:pt>
                <c:pt idx="24">
                  <c:v>-2273</c:v>
                </c:pt>
                <c:pt idx="25">
                  <c:v>-2249</c:v>
                </c:pt>
                <c:pt idx="26">
                  <c:v>-2044</c:v>
                </c:pt>
                <c:pt idx="27">
                  <c:v>-2020</c:v>
                </c:pt>
                <c:pt idx="28">
                  <c:v>-1861</c:v>
                </c:pt>
                <c:pt idx="29">
                  <c:v>-1827</c:v>
                </c:pt>
                <c:pt idx="30">
                  <c:v>-1823</c:v>
                </c:pt>
                <c:pt idx="31">
                  <c:v>-1598</c:v>
                </c:pt>
                <c:pt idx="32">
                  <c:v>-945</c:v>
                </c:pt>
                <c:pt idx="33">
                  <c:v>-668</c:v>
                </c:pt>
                <c:pt idx="34">
                  <c:v>-501</c:v>
                </c:pt>
                <c:pt idx="35">
                  <c:v>-482</c:v>
                </c:pt>
                <c:pt idx="36">
                  <c:v>-463</c:v>
                </c:pt>
                <c:pt idx="37">
                  <c:v>-280</c:v>
                </c:pt>
                <c:pt idx="38">
                  <c:v>-253</c:v>
                </c:pt>
                <c:pt idx="39">
                  <c:v>-19</c:v>
                </c:pt>
                <c:pt idx="40">
                  <c:v>0</c:v>
                </c:pt>
                <c:pt idx="41">
                  <c:v>210</c:v>
                </c:pt>
                <c:pt idx="42">
                  <c:v>598</c:v>
                </c:pt>
                <c:pt idx="43">
                  <c:v>643</c:v>
                </c:pt>
                <c:pt idx="44">
                  <c:v>853</c:v>
                </c:pt>
                <c:pt idx="45">
                  <c:v>1096</c:v>
                </c:pt>
                <c:pt idx="46">
                  <c:v>1296</c:v>
                </c:pt>
                <c:pt idx="47">
                  <c:v>1297.5</c:v>
                </c:pt>
                <c:pt idx="48">
                  <c:v>1324.5</c:v>
                </c:pt>
                <c:pt idx="49">
                  <c:v>1511</c:v>
                </c:pt>
                <c:pt idx="50">
                  <c:v>1538</c:v>
                </c:pt>
                <c:pt idx="51">
                  <c:v>1764</c:v>
                </c:pt>
                <c:pt idx="52">
                  <c:v>1766</c:v>
                </c:pt>
                <c:pt idx="53">
                  <c:v>1766</c:v>
                </c:pt>
                <c:pt idx="54">
                  <c:v>1766</c:v>
                </c:pt>
                <c:pt idx="55">
                  <c:v>1781</c:v>
                </c:pt>
                <c:pt idx="56">
                  <c:v>1985</c:v>
                </c:pt>
                <c:pt idx="57">
                  <c:v>2222</c:v>
                </c:pt>
                <c:pt idx="58">
                  <c:v>2225</c:v>
                </c:pt>
                <c:pt idx="59">
                  <c:v>2434</c:v>
                </c:pt>
                <c:pt idx="60">
                  <c:v>2434</c:v>
                </c:pt>
                <c:pt idx="61">
                  <c:v>2634</c:v>
                </c:pt>
                <c:pt idx="62">
                  <c:v>2710</c:v>
                </c:pt>
                <c:pt idx="63">
                  <c:v>2855</c:v>
                </c:pt>
              </c:numCache>
            </c:numRef>
          </c:xVal>
          <c:yVal>
            <c:numRef>
              <c:f>Active!$O$21:$O$983</c:f>
              <c:numCache>
                <c:formatCode>General</c:formatCode>
                <c:ptCount val="963"/>
                <c:pt idx="0">
                  <c:v>-6.7499686339476547E-2</c:v>
                </c:pt>
                <c:pt idx="1">
                  <c:v>-6.7423556902422882E-2</c:v>
                </c:pt>
                <c:pt idx="2">
                  <c:v>-6.671070853728403E-2</c:v>
                </c:pt>
                <c:pt idx="3">
                  <c:v>-6.5049702637931375E-2</c:v>
                </c:pt>
                <c:pt idx="4">
                  <c:v>-6.4544480010211611E-2</c:v>
                </c:pt>
                <c:pt idx="5">
                  <c:v>-4.324034913653526E-2</c:v>
                </c:pt>
                <c:pt idx="6">
                  <c:v>-3.2414397144608607E-2</c:v>
                </c:pt>
                <c:pt idx="7">
                  <c:v>-3.1604656768674182E-2</c:v>
                </c:pt>
                <c:pt idx="8">
                  <c:v>-3.0922952264148196E-2</c:v>
                </c:pt>
                <c:pt idx="9">
                  <c:v>-2.9265406793752523E-2</c:v>
                </c:pt>
                <c:pt idx="10">
                  <c:v>-2.8472968562603024E-2</c:v>
                </c:pt>
                <c:pt idx="11">
                  <c:v>-2.5517762233338088E-2</c:v>
                </c:pt>
                <c:pt idx="12">
                  <c:v>-2.5341280356531867E-2</c:v>
                </c:pt>
                <c:pt idx="13">
                  <c:v>-2.3967490060608939E-2</c:v>
                </c:pt>
                <c:pt idx="14">
                  <c:v>-2.3905202339383213E-2</c:v>
                </c:pt>
                <c:pt idx="15">
                  <c:v>-2.3064318102835931E-2</c:v>
                </c:pt>
                <c:pt idx="16">
                  <c:v>-2.299856995265322E-2</c:v>
                </c:pt>
                <c:pt idx="17">
                  <c:v>-2.0728528556871254E-2</c:v>
                </c:pt>
                <c:pt idx="18">
                  <c:v>-2.0635096975032664E-2</c:v>
                </c:pt>
                <c:pt idx="19">
                  <c:v>-1.9981075902162557E-2</c:v>
                </c:pt>
                <c:pt idx="20">
                  <c:v>-1.9209400244754968E-2</c:v>
                </c:pt>
                <c:pt idx="21">
                  <c:v>-1.8351213863422759E-2</c:v>
                </c:pt>
                <c:pt idx="22">
                  <c:v>-1.6046568178070944E-2</c:v>
                </c:pt>
                <c:pt idx="23">
                  <c:v>-1.3759224637504053E-2</c:v>
                </c:pt>
                <c:pt idx="24">
                  <c:v>-1.372808077689119E-2</c:v>
                </c:pt>
                <c:pt idx="25">
                  <c:v>-1.3645030481923559E-2</c:v>
                </c:pt>
                <c:pt idx="26">
                  <c:v>-1.2935642545741694E-2</c:v>
                </c:pt>
                <c:pt idx="27">
                  <c:v>-1.2852592250774061E-2</c:v>
                </c:pt>
                <c:pt idx="28">
                  <c:v>-1.2302384046613494E-2</c:v>
                </c:pt>
                <c:pt idx="29">
                  <c:v>-1.2184729462076013E-2</c:v>
                </c:pt>
                <c:pt idx="30">
                  <c:v>-1.2170887746248074E-2</c:v>
                </c:pt>
                <c:pt idx="31">
                  <c:v>-1.1392291230926516E-2</c:v>
                </c:pt>
                <c:pt idx="32">
                  <c:v>-9.1326311220155023E-3</c:v>
                </c:pt>
                <c:pt idx="33">
                  <c:v>-8.1740923009307378E-3</c:v>
                </c:pt>
                <c:pt idx="34">
                  <c:v>-7.5962006651142926E-3</c:v>
                </c:pt>
                <c:pt idx="35">
                  <c:v>-7.5304525149315835E-3</c:v>
                </c:pt>
                <c:pt idx="36">
                  <c:v>-7.4647043647488734E-3</c:v>
                </c:pt>
                <c:pt idx="37">
                  <c:v>-6.8314458656206726E-3</c:v>
                </c:pt>
                <c:pt idx="38">
                  <c:v>-6.7380142837820851E-3</c:v>
                </c:pt>
                <c:pt idx="39">
                  <c:v>-5.9282739078476638E-3</c:v>
                </c:pt>
                <c:pt idx="40">
                  <c:v>-5.8625257576649546E-3</c:v>
                </c:pt>
                <c:pt idx="41">
                  <c:v>-5.1358356766981663E-3</c:v>
                </c:pt>
                <c:pt idx="42">
                  <c:v>-3.7931892413881002E-3</c:v>
                </c:pt>
                <c:pt idx="43">
                  <c:v>-3.6374699383237884E-3</c:v>
                </c:pt>
                <c:pt idx="44">
                  <c:v>-2.9107798573570001E-3</c:v>
                </c:pt>
                <c:pt idx="45">
                  <c:v>-2.0698956208097165E-3</c:v>
                </c:pt>
                <c:pt idx="46">
                  <c:v>-1.3778098294127752E-3</c:v>
                </c:pt>
                <c:pt idx="47">
                  <c:v>-1.3726191859772981E-3</c:v>
                </c:pt>
                <c:pt idx="48">
                  <c:v>-1.2791876041387115E-3</c:v>
                </c:pt>
                <c:pt idx="49">
                  <c:v>-6.3381760366106304E-4</c:v>
                </c:pt>
                <c:pt idx="50">
                  <c:v>-5.4038602182247646E-4</c:v>
                </c:pt>
                <c:pt idx="51">
                  <c:v>2.4167092245606751E-4</c:v>
                </c:pt>
                <c:pt idx="52">
                  <c:v>2.4859178037003622E-4</c:v>
                </c:pt>
                <c:pt idx="53">
                  <c:v>2.4859178037003622E-4</c:v>
                </c:pt>
                <c:pt idx="54">
                  <c:v>2.4859178037003622E-4</c:v>
                </c:pt>
                <c:pt idx="55">
                  <c:v>3.0049821472480712E-4</c:v>
                </c:pt>
                <c:pt idx="56">
                  <c:v>1.0064257219496876E-3</c:v>
                </c:pt>
                <c:pt idx="57">
                  <c:v>1.8265473847550624E-3</c:v>
                </c:pt>
                <c:pt idx="58">
                  <c:v>1.8369286716260168E-3</c:v>
                </c:pt>
                <c:pt idx="59">
                  <c:v>2.5601583236358203E-3</c:v>
                </c:pt>
                <c:pt idx="60">
                  <c:v>2.5601583236358203E-3</c:v>
                </c:pt>
                <c:pt idx="61">
                  <c:v>3.2522441150327616E-3</c:v>
                </c:pt>
                <c:pt idx="62">
                  <c:v>3.5152367157636E-3</c:v>
                </c:pt>
                <c:pt idx="63">
                  <c:v>4.0169989145263816E-3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0C0-4706-B8F6-679ADE0ED3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6611000"/>
        <c:axId val="1"/>
      </c:scatterChart>
      <c:valAx>
        <c:axId val="4966110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31404958677685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239669421487603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66110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95867768595041"/>
          <c:y val="0.92024539877300615"/>
          <c:w val="0.69090909090909092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66674</xdr:colOff>
      <xdr:row>0</xdr:row>
      <xdr:rowOff>0</xdr:rowOff>
    </xdr:from>
    <xdr:to>
      <xdr:col>17</xdr:col>
      <xdr:colOff>609599</xdr:colOff>
      <xdr:row>18</xdr:row>
      <xdr:rowOff>19050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F4B52452-9088-A6E3-C5A5-7E76A3A975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647700</xdr:colOff>
      <xdr:row>0</xdr:row>
      <xdr:rowOff>28575</xdr:rowOff>
    </xdr:from>
    <xdr:to>
      <xdr:col>26</xdr:col>
      <xdr:colOff>581025</xdr:colOff>
      <xdr:row>18</xdr:row>
      <xdr:rowOff>57150</xdr:rowOff>
    </xdr:to>
    <xdr:graphicFrame macro="">
      <xdr:nvGraphicFramePr>
        <xdr:cNvPr id="1032" name="Chart 2">
          <a:extLst>
            <a:ext uri="{FF2B5EF4-FFF2-40B4-BE49-F238E27FC236}">
              <a16:creationId xmlns:a16="http://schemas.microsoft.com/office/drawing/2014/main" id="{FCACA08C-E032-17CF-23D9-6292C6E3E9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992" TargetMode="External"/><Relationship Id="rId3" Type="http://schemas.openxmlformats.org/officeDocument/2006/relationships/hyperlink" Target="http://vsolj.cetus-net.org/no43.pdf" TargetMode="External"/><Relationship Id="rId7" Type="http://schemas.openxmlformats.org/officeDocument/2006/relationships/hyperlink" Target="http://www.aavso.org/sites/default/files/jaavso/v37n1/44.pdf" TargetMode="External"/><Relationship Id="rId2" Type="http://schemas.openxmlformats.org/officeDocument/2006/relationships/hyperlink" Target="http://vsolj.cetus-net.org/no42.pdf" TargetMode="External"/><Relationship Id="rId1" Type="http://schemas.openxmlformats.org/officeDocument/2006/relationships/hyperlink" Target="http://vsolj.cetus-net.org/no39.pdf" TargetMode="External"/><Relationship Id="rId6" Type="http://schemas.openxmlformats.org/officeDocument/2006/relationships/hyperlink" Target="http://www.aavso.org/sites/default/files/jaavso/v37n1/44.pdf" TargetMode="External"/><Relationship Id="rId5" Type="http://schemas.openxmlformats.org/officeDocument/2006/relationships/hyperlink" Target="http://www.aavso.org/sites/default/files/jaavso/v37n1/44.pdf" TargetMode="External"/><Relationship Id="rId4" Type="http://schemas.openxmlformats.org/officeDocument/2006/relationships/hyperlink" Target="http://www.aavso.org/sites/default/files/jaavso/v36n2/186.pdf" TargetMode="External"/><Relationship Id="rId9" Type="http://schemas.openxmlformats.org/officeDocument/2006/relationships/hyperlink" Target="http://vsolj.cetus-net.org/vsoljno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760"/>
  <sheetViews>
    <sheetView tabSelected="1" workbookViewId="0">
      <pane xSplit="13" ySplit="22" topLeftCell="N56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ColWidth="10.28515625" defaultRowHeight="12.75"/>
  <cols>
    <col min="1" max="1" width="16.85546875" customWidth="1"/>
    <col min="2" max="2" width="5.140625" customWidth="1"/>
    <col min="3" max="3" width="11.85546875" customWidth="1"/>
    <col min="4" max="4" width="9.42578125" customWidth="1"/>
    <col min="5" max="5" width="11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40</v>
      </c>
    </row>
    <row r="2" spans="1:6" s="28" customFormat="1" ht="12.95" customHeight="1">
      <c r="A2" s="28" t="s">
        <v>26</v>
      </c>
      <c r="B2" s="29" t="s">
        <v>39</v>
      </c>
    </row>
    <row r="3" spans="1:6" s="28" customFormat="1" ht="12.95" customHeight="1"/>
    <row r="4" spans="1:6" s="28" customFormat="1" ht="12.95" customHeight="1" thickTop="1" thickBot="1">
      <c r="A4" s="30" t="s">
        <v>2</v>
      </c>
      <c r="C4" s="31">
        <v>38095.4</v>
      </c>
      <c r="D4" s="32">
        <v>1.6242583799999999</v>
      </c>
    </row>
    <row r="5" spans="1:6" s="28" customFormat="1" ht="12.95" customHeight="1" thickTop="1">
      <c r="A5" s="33" t="s">
        <v>41</v>
      </c>
      <c r="C5" s="34">
        <v>-9.5</v>
      </c>
      <c r="D5" s="28" t="s">
        <v>42</v>
      </c>
    </row>
    <row r="6" spans="1:6" s="28" customFormat="1" ht="12.95" customHeight="1">
      <c r="A6" s="30" t="s">
        <v>3</v>
      </c>
    </row>
    <row r="7" spans="1:6" s="28" customFormat="1" ht="12.95" customHeight="1">
      <c r="A7" s="28" t="s">
        <v>4</v>
      </c>
      <c r="C7" s="28">
        <v>55639.609299999996</v>
      </c>
      <c r="D7" s="65" t="s">
        <v>247</v>
      </c>
    </row>
    <row r="8" spans="1:6" s="28" customFormat="1" ht="12.95" customHeight="1">
      <c r="A8" s="28" t="s">
        <v>5</v>
      </c>
      <c r="C8" s="28">
        <v>1.6242583799999999</v>
      </c>
      <c r="D8" s="65" t="s">
        <v>247</v>
      </c>
    </row>
    <row r="9" spans="1:6" s="28" customFormat="1" ht="12.95" customHeight="1">
      <c r="A9" s="35" t="s">
        <v>47</v>
      </c>
      <c r="B9" s="36">
        <v>26</v>
      </c>
      <c r="C9" s="37" t="str">
        <f>"F"&amp;B9</f>
        <v>F26</v>
      </c>
      <c r="D9" s="38" t="str">
        <f>"G"&amp;B9</f>
        <v>G26</v>
      </c>
    </row>
    <row r="10" spans="1:6" s="28" customFormat="1" ht="12.95" customHeight="1" thickBot="1">
      <c r="C10" s="39" t="s">
        <v>22</v>
      </c>
      <c r="D10" s="39" t="s">
        <v>23</v>
      </c>
    </row>
    <row r="11" spans="1:6" s="28" customFormat="1" ht="12.95" customHeight="1">
      <c r="A11" s="28" t="s">
        <v>18</v>
      </c>
      <c r="C11" s="38">
        <f ca="1">INTERCEPT(INDIRECT($D$9):G982,INDIRECT($C$9):F982)</f>
        <v>-5.8625257576649546E-3</v>
      </c>
      <c r="D11" s="40"/>
    </row>
    <row r="12" spans="1:6" s="28" customFormat="1" ht="12.95" customHeight="1">
      <c r="A12" s="28" t="s">
        <v>19</v>
      </c>
      <c r="C12" s="38">
        <f ca="1">SLOPE(INDIRECT($D$9):G982,INDIRECT($C$9):F982)</f>
        <v>3.4604289569847062E-6</v>
      </c>
      <c r="D12" s="40"/>
      <c r="E12" s="81" t="s">
        <v>243</v>
      </c>
      <c r="F12" s="83" t="s">
        <v>246</v>
      </c>
    </row>
    <row r="13" spans="1:6" s="28" customFormat="1" ht="12.95" customHeight="1">
      <c r="A13" s="28" t="s">
        <v>21</v>
      </c>
      <c r="C13" s="40" t="s">
        <v>16</v>
      </c>
      <c r="E13" s="79" t="s">
        <v>43</v>
      </c>
      <c r="F13" s="78">
        <v>1</v>
      </c>
    </row>
    <row r="14" spans="1:6" s="28" customFormat="1" ht="12.95" customHeight="1">
      <c r="E14" s="79" t="s">
        <v>44</v>
      </c>
      <c r="F14" s="82">
        <f ca="1">NOW()+15018.5+$C$5/24</f>
        <v>60576.712635069445</v>
      </c>
    </row>
    <row r="15" spans="1:6" s="28" customFormat="1" ht="12.95" customHeight="1">
      <c r="A15" s="41" t="s">
        <v>20</v>
      </c>
      <c r="C15" s="42">
        <f ca="1">(C7+C11)+(C8+C12)*INT(MAX(F21:F3523))</f>
        <v>60276.870991898912</v>
      </c>
      <c r="E15" s="79" t="s">
        <v>45</v>
      </c>
      <c r="F15" s="82">
        <f ca="1">ROUND(2*($F$14-$C$7)/$C$8,0)/2+$F$13</f>
        <v>3040.5</v>
      </c>
    </row>
    <row r="16" spans="1:6" s="28" customFormat="1" ht="12.95" customHeight="1">
      <c r="A16" s="30" t="s">
        <v>6</v>
      </c>
      <c r="C16" s="44">
        <f ca="1">+C8+C12</f>
        <v>1.6242618404289568</v>
      </c>
      <c r="E16" s="79" t="s">
        <v>46</v>
      </c>
      <c r="F16" s="82">
        <f ca="1">ROUND(2*($F$14-$C$15)/$C$16,0)/2+$F$13</f>
        <v>185.5</v>
      </c>
    </row>
    <row r="17" spans="1:17" s="28" customFormat="1" ht="12.95" customHeight="1" thickBot="1">
      <c r="A17" s="43" t="s">
        <v>38</v>
      </c>
      <c r="C17" s="28">
        <f>COUNT(C21:C2181)</f>
        <v>64</v>
      </c>
      <c r="E17" s="79" t="s">
        <v>244</v>
      </c>
      <c r="F17" s="84">
        <f ca="1">+$C$15+$C$16*$F$16-15018.5-$C$5/24</f>
        <v>45560.067396631821</v>
      </c>
    </row>
    <row r="18" spans="1:17" s="28" customFormat="1" ht="12.95" customHeight="1" thickTop="1" thickBot="1">
      <c r="A18" s="30" t="s">
        <v>7</v>
      </c>
      <c r="C18" s="31">
        <f ca="1">+C15</f>
        <v>60276.870991898912</v>
      </c>
      <c r="D18" s="77">
        <f ca="1">+C16</f>
        <v>1.6242618404289568</v>
      </c>
      <c r="E18" s="80" t="s">
        <v>245</v>
      </c>
      <c r="F18" s="85">
        <f ca="1">+($C$15+$C$16*$F$16)-($C$16/2)-15018.5-$C$5/24</f>
        <v>45559.255265711603</v>
      </c>
    </row>
    <row r="19" spans="1:17" s="28" customFormat="1" ht="12.95" customHeight="1" thickTop="1">
      <c r="E19" s="43"/>
      <c r="F19" s="45"/>
    </row>
    <row r="20" spans="1:17" s="28" customFormat="1" ht="12.95" customHeight="1" thickBot="1">
      <c r="A20" s="39" t="s">
        <v>8</v>
      </c>
      <c r="B20" s="39" t="s">
        <v>9</v>
      </c>
      <c r="C20" s="46" t="s">
        <v>10</v>
      </c>
      <c r="D20" s="39" t="s">
        <v>15</v>
      </c>
      <c r="E20" s="39" t="s">
        <v>11</v>
      </c>
      <c r="F20" s="39" t="s">
        <v>12</v>
      </c>
      <c r="G20" s="39" t="s">
        <v>13</v>
      </c>
      <c r="H20" s="47" t="s">
        <v>64</v>
      </c>
      <c r="I20" s="47" t="s">
        <v>67</v>
      </c>
      <c r="J20" s="47" t="s">
        <v>61</v>
      </c>
      <c r="K20" s="47" t="s">
        <v>59</v>
      </c>
      <c r="L20" s="47" t="s">
        <v>27</v>
      </c>
      <c r="M20" s="47" t="s">
        <v>28</v>
      </c>
      <c r="N20" s="47" t="s">
        <v>29</v>
      </c>
      <c r="O20" s="47" t="s">
        <v>25</v>
      </c>
      <c r="P20" s="48" t="s">
        <v>24</v>
      </c>
      <c r="Q20" s="39" t="s">
        <v>17</v>
      </c>
    </row>
    <row r="21" spans="1:17" s="28" customFormat="1" ht="12.95" customHeight="1">
      <c r="A21" s="49" t="s">
        <v>74</v>
      </c>
      <c r="B21" s="50" t="s">
        <v>49</v>
      </c>
      <c r="C21" s="51">
        <v>26708.29</v>
      </c>
      <c r="D21" s="51" t="s">
        <v>67</v>
      </c>
      <c r="E21" s="28">
        <f>+(C21-C$7)/C$8</f>
        <v>-17812.017876121408</v>
      </c>
      <c r="F21" s="28">
        <f>ROUND(2*E21,0)/2</f>
        <v>-17812</v>
      </c>
      <c r="G21" s="28">
        <f>+C21-(C$7+F21*C$8)</f>
        <v>-2.9035439998551738E-2</v>
      </c>
      <c r="I21" s="28">
        <f>+G21</f>
        <v>-2.9035439998551738E-2</v>
      </c>
      <c r="O21" s="28">
        <f ca="1">+C$11+C$12*F21</f>
        <v>-6.7499686339476547E-2</v>
      </c>
      <c r="Q21" s="52">
        <f>+C21-15018.5</f>
        <v>11689.79</v>
      </c>
    </row>
    <row r="22" spans="1:17" s="28" customFormat="1" ht="12.95" customHeight="1">
      <c r="A22" s="49" t="s">
        <v>78</v>
      </c>
      <c r="B22" s="50" t="s">
        <v>49</v>
      </c>
      <c r="C22" s="51">
        <v>26744.026999999998</v>
      </c>
      <c r="D22" s="51" t="s">
        <v>67</v>
      </c>
      <c r="E22" s="28">
        <f>+(C22-C$7)/C$8</f>
        <v>-17790.01583479594</v>
      </c>
      <c r="F22" s="28">
        <f>ROUND(2*E22,0)/2</f>
        <v>-17790</v>
      </c>
      <c r="G22" s="28">
        <f>+C22-(C$7+F22*C$8)</f>
        <v>-2.5719799999933457E-2</v>
      </c>
      <c r="I22" s="28">
        <f>+G22</f>
        <v>-2.5719799999933457E-2</v>
      </c>
      <c r="O22" s="28">
        <f ca="1">+C$11+C$12*F22</f>
        <v>-6.7423556902422882E-2</v>
      </c>
      <c r="Q22" s="52">
        <f>+C22-15018.5</f>
        <v>11725.526999999998</v>
      </c>
    </row>
    <row r="23" spans="1:17" s="28" customFormat="1" ht="12.95" customHeight="1">
      <c r="A23" s="49" t="s">
        <v>78</v>
      </c>
      <c r="B23" s="50" t="s">
        <v>49</v>
      </c>
      <c r="C23" s="51">
        <v>27078.621999999999</v>
      </c>
      <c r="D23" s="51" t="s">
        <v>67</v>
      </c>
      <c r="E23" s="28">
        <f>+(C23-C$7)/C$8</f>
        <v>-17584.017205439937</v>
      </c>
      <c r="F23" s="28">
        <f>ROUND(2*E23,0)/2</f>
        <v>-17584</v>
      </c>
      <c r="G23" s="28">
        <f>+C23-(C$7+F23*C$8)</f>
        <v>-2.7946079997491324E-2</v>
      </c>
      <c r="I23" s="28">
        <f>+G23</f>
        <v>-2.7946079997491324E-2</v>
      </c>
      <c r="O23" s="28">
        <f ca="1">+C$11+C$12*F23</f>
        <v>-6.671070853728403E-2</v>
      </c>
      <c r="Q23" s="52">
        <f>+C23-15018.5</f>
        <v>12060.121999999999</v>
      </c>
    </row>
    <row r="24" spans="1:17" s="28" customFormat="1" ht="12.95" customHeight="1">
      <c r="A24" s="49" t="s">
        <v>78</v>
      </c>
      <c r="B24" s="50" t="s">
        <v>49</v>
      </c>
      <c r="C24" s="51">
        <v>27858.278999999999</v>
      </c>
      <c r="D24" s="51" t="s">
        <v>67</v>
      </c>
      <c r="E24" s="28">
        <f>+(C24-C$7)/C$8</f>
        <v>-17104.009215578128</v>
      </c>
      <c r="F24" s="28">
        <f>ROUND(2*E24,0)/2</f>
        <v>-17104</v>
      </c>
      <c r="G24" s="28">
        <f>+C24-(C$7+F24*C$8)</f>
        <v>-1.4968479998060502E-2</v>
      </c>
      <c r="I24" s="28">
        <f>+G24</f>
        <v>-1.4968479998060502E-2</v>
      </c>
      <c r="O24" s="28">
        <f ca="1">+C$11+C$12*F24</f>
        <v>-6.5049702637931375E-2</v>
      </c>
      <c r="Q24" s="52">
        <f>+C24-15018.5</f>
        <v>12839.778999999999</v>
      </c>
    </row>
    <row r="25" spans="1:17" s="28" customFormat="1" ht="12.95" customHeight="1">
      <c r="A25" s="49" t="s">
        <v>88</v>
      </c>
      <c r="B25" s="50" t="s">
        <v>49</v>
      </c>
      <c r="C25" s="51">
        <v>28095.4</v>
      </c>
      <c r="D25" s="51" t="s">
        <v>67</v>
      </c>
      <c r="E25" s="28">
        <f>+(C25-C$7)/C$8</f>
        <v>-16958.021974311745</v>
      </c>
      <c r="F25" s="28">
        <f>ROUND(2*E25,0)/2</f>
        <v>-16958</v>
      </c>
      <c r="G25" s="28">
        <f>+C25-(C$7+F25*C$8)</f>
        <v>-3.5691959998075617E-2</v>
      </c>
      <c r="I25" s="28">
        <f>+G25</f>
        <v>-3.5691959998075617E-2</v>
      </c>
      <c r="O25" s="28">
        <f ca="1">+C$11+C$12*F25</f>
        <v>-6.4544480010211611E-2</v>
      </c>
      <c r="Q25" s="52">
        <f>+C25-15018.5</f>
        <v>13076.900000000001</v>
      </c>
    </row>
    <row r="26" spans="1:17" s="28" customFormat="1" ht="12.95" customHeight="1">
      <c r="A26" s="28" t="s">
        <v>14</v>
      </c>
      <c r="B26" s="40"/>
      <c r="C26" s="53">
        <v>38095.4</v>
      </c>
      <c r="D26" s="53" t="s">
        <v>16</v>
      </c>
      <c r="E26" s="28">
        <f>+(C26-C$7)/C$8</f>
        <v>-10801.366036356849</v>
      </c>
      <c r="F26" s="28">
        <f>ROUND(2*E26,0)/2</f>
        <v>-10801.5</v>
      </c>
      <c r="H26" s="38">
        <v>0</v>
      </c>
      <c r="O26" s="28">
        <f ca="1">+C$11+C$12*F26</f>
        <v>-4.324034913653526E-2</v>
      </c>
      <c r="Q26" s="52">
        <f>+C26-15018.5</f>
        <v>23076.9</v>
      </c>
    </row>
    <row r="27" spans="1:17" s="28" customFormat="1" ht="12.95" customHeight="1">
      <c r="A27" s="49" t="s">
        <v>93</v>
      </c>
      <c r="B27" s="50" t="s">
        <v>49</v>
      </c>
      <c r="C27" s="51">
        <v>43176.635000000002</v>
      </c>
      <c r="D27" s="51" t="s">
        <v>67</v>
      </c>
      <c r="E27" s="28">
        <f>+(C27-C$7)/C$8</f>
        <v>-7673.0244728674234</v>
      </c>
      <c r="F27" s="28">
        <f>ROUND(2*E27,0)/2</f>
        <v>-7673</v>
      </c>
      <c r="G27" s="28">
        <f>+C27-(C$7+F27*C$8)</f>
        <v>-3.9750259995344095E-2</v>
      </c>
      <c r="I27" s="28">
        <f>+G27</f>
        <v>-3.9750259995344095E-2</v>
      </c>
      <c r="O27" s="28">
        <f ca="1">+C$11+C$12*F27</f>
        <v>-3.2414397144608607E-2</v>
      </c>
      <c r="Q27" s="52">
        <f>+C27-15018.5</f>
        <v>28158.135000000002</v>
      </c>
    </row>
    <row r="28" spans="1:17" s="28" customFormat="1" ht="12.95" customHeight="1">
      <c r="A28" s="49" t="s">
        <v>93</v>
      </c>
      <c r="B28" s="50" t="s">
        <v>49</v>
      </c>
      <c r="C28" s="51">
        <v>43556.701000000001</v>
      </c>
      <c r="D28" s="51" t="s">
        <v>67</v>
      </c>
      <c r="E28" s="28">
        <f>+(C28-C$7)/C$8</f>
        <v>-7439.0309132959474</v>
      </c>
      <c r="F28" s="28">
        <f>ROUND(2*E28,0)/2</f>
        <v>-7439</v>
      </c>
      <c r="G28" s="28">
        <f>+C28-(C$7+F28*C$8)</f>
        <v>-5.0211179994221311E-2</v>
      </c>
      <c r="I28" s="28">
        <f>+G28</f>
        <v>-5.0211179994221311E-2</v>
      </c>
      <c r="O28" s="28">
        <f ca="1">+C$11+C$12*F28</f>
        <v>-3.1604656768674182E-2</v>
      </c>
      <c r="Q28" s="52">
        <f>+C28-15018.5</f>
        <v>28538.201000000001</v>
      </c>
    </row>
    <row r="29" spans="1:17" s="28" customFormat="1" ht="12.95" customHeight="1">
      <c r="A29" s="49" t="s">
        <v>93</v>
      </c>
      <c r="B29" s="50" t="s">
        <v>49</v>
      </c>
      <c r="C29" s="51">
        <v>43876.682999999997</v>
      </c>
      <c r="D29" s="51" t="s">
        <v>67</v>
      </c>
      <c r="E29" s="28">
        <f>+(C29-C$7)/C$8</f>
        <v>-7242.0290052620812</v>
      </c>
      <c r="F29" s="28">
        <f>ROUND(2*E29,0)/2</f>
        <v>-7242</v>
      </c>
      <c r="G29" s="28">
        <f>+C29-(C$7+F29*C$8)</f>
        <v>-4.7112039996136446E-2</v>
      </c>
      <c r="I29" s="28">
        <f>+G29</f>
        <v>-4.7112039996136446E-2</v>
      </c>
      <c r="O29" s="28">
        <f ca="1">+C$11+C$12*F29</f>
        <v>-3.0922952264148196E-2</v>
      </c>
      <c r="Q29" s="52">
        <f>+C29-15018.5</f>
        <v>28858.182999999997</v>
      </c>
    </row>
    <row r="30" spans="1:17" s="28" customFormat="1" ht="12.95" customHeight="1">
      <c r="A30" s="49" t="s">
        <v>93</v>
      </c>
      <c r="B30" s="50" t="s">
        <v>49</v>
      </c>
      <c r="C30" s="51">
        <v>44654.71</v>
      </c>
      <c r="D30" s="51" t="s">
        <v>67</v>
      </c>
      <c r="E30" s="28">
        <f>+(C30-C$7)/C$8</f>
        <v>-6763.0245503181568</v>
      </c>
      <c r="F30" s="28">
        <f>ROUND(2*E30,0)/2</f>
        <v>-6763</v>
      </c>
      <c r="G30" s="28">
        <f>+C30-(C$7+F30*C$8)</f>
        <v>-3.9876060000096913E-2</v>
      </c>
      <c r="I30" s="28">
        <f>+G30</f>
        <v>-3.9876060000096913E-2</v>
      </c>
      <c r="O30" s="28">
        <f ca="1">+C$11+C$12*F30</f>
        <v>-2.9265406793752523E-2</v>
      </c>
      <c r="Q30" s="52">
        <f>+C30-15018.5</f>
        <v>29636.21</v>
      </c>
    </row>
    <row r="31" spans="1:17" s="28" customFormat="1" ht="12.95" customHeight="1">
      <c r="A31" s="49" t="s">
        <v>93</v>
      </c>
      <c r="B31" s="50" t="s">
        <v>49</v>
      </c>
      <c r="C31" s="51">
        <v>45026.659</v>
      </c>
      <c r="D31" s="51" t="s">
        <v>67</v>
      </c>
      <c r="E31" s="28">
        <f>+(C31-C$7)/C$8</f>
        <v>-6534.0283483715184</v>
      </c>
      <c r="F31" s="28">
        <f>ROUND(2*E31,0)/2</f>
        <v>-6534</v>
      </c>
      <c r="G31" s="28">
        <f>+C31-(C$7+F31*C$8)</f>
        <v>-4.6045080001931638E-2</v>
      </c>
      <c r="I31" s="28">
        <f>+G31</f>
        <v>-4.6045080001931638E-2</v>
      </c>
      <c r="O31" s="28">
        <f ca="1">+C$11+C$12*F31</f>
        <v>-2.8472968562603024E-2</v>
      </c>
      <c r="Q31" s="52">
        <f>+C31-15018.5</f>
        <v>30008.159</v>
      </c>
    </row>
    <row r="32" spans="1:17" s="28" customFormat="1" ht="12.95" customHeight="1">
      <c r="A32" s="49" t="s">
        <v>93</v>
      </c>
      <c r="B32" s="50" t="s">
        <v>49</v>
      </c>
      <c r="C32" s="51">
        <v>46413.794999999998</v>
      </c>
      <c r="D32" s="51" t="s">
        <v>67</v>
      </c>
      <c r="E32" s="28">
        <f>+(C32-C$7)/C$8</f>
        <v>-5680.0164392564184</v>
      </c>
      <c r="F32" s="28">
        <f>ROUND(2*E32,0)/2</f>
        <v>-5680</v>
      </c>
      <c r="G32" s="28">
        <f>+C32-(C$7+F32*C$8)</f>
        <v>-2.6701599999796599E-2</v>
      </c>
      <c r="I32" s="28">
        <f>+G32</f>
        <v>-2.6701599999796599E-2</v>
      </c>
      <c r="O32" s="28">
        <f ca="1">+C$11+C$12*F32</f>
        <v>-2.5517762233338088E-2</v>
      </c>
      <c r="Q32" s="52">
        <f>+C32-15018.5</f>
        <v>31395.294999999998</v>
      </c>
    </row>
    <row r="33" spans="1:33" s="28" customFormat="1" ht="12.95" customHeight="1">
      <c r="A33" s="49" t="s">
        <v>93</v>
      </c>
      <c r="B33" s="50" t="s">
        <v>49</v>
      </c>
      <c r="C33" s="51">
        <v>46496.631000000001</v>
      </c>
      <c r="D33" s="51" t="s">
        <v>67</v>
      </c>
      <c r="E33" s="28">
        <f>+(C33-C$7)/C$8</f>
        <v>-5629.0171641287734</v>
      </c>
      <c r="F33" s="28">
        <f>ROUND(2*E33,0)/2</f>
        <v>-5629</v>
      </c>
      <c r="G33" s="28">
        <f>+C33-(C$7+F33*C$8)</f>
        <v>-2.7878979999513831E-2</v>
      </c>
      <c r="I33" s="28">
        <f>+G33</f>
        <v>-2.7878979999513831E-2</v>
      </c>
      <c r="O33" s="28">
        <f ca="1">+C$11+C$12*F33</f>
        <v>-2.5341280356531867E-2</v>
      </c>
      <c r="Q33" s="52">
        <f>+C33-15018.5</f>
        <v>31478.131000000001</v>
      </c>
    </row>
    <row r="34" spans="1:33" s="28" customFormat="1" ht="12.95" customHeight="1">
      <c r="A34" s="28" t="s">
        <v>31</v>
      </c>
      <c r="B34" s="40"/>
      <c r="C34" s="54">
        <v>47141.49</v>
      </c>
      <c r="D34" s="53"/>
      <c r="E34" s="28">
        <f>+(C34-C$7)/C$8</f>
        <v>-5231.9996649794102</v>
      </c>
      <c r="F34" s="28">
        <f>ROUND(2*E34,0)/2</f>
        <v>-5232</v>
      </c>
      <c r="G34" s="28">
        <f>+C34-(C$7+F34*C$8)</f>
        <v>5.4416000057244673E-4</v>
      </c>
      <c r="I34" s="28">
        <f>+G34</f>
        <v>5.4416000057244673E-4</v>
      </c>
      <c r="O34" s="28">
        <f ca="1">+C$11+C$12*F34</f>
        <v>-2.3967490060608939E-2</v>
      </c>
      <c r="Q34" s="52">
        <f>+C34-15018.5</f>
        <v>32122.989999999998</v>
      </c>
      <c r="AC34" s="28">
        <v>16</v>
      </c>
      <c r="AE34" s="28" t="s">
        <v>30</v>
      </c>
      <c r="AG34" s="28" t="s">
        <v>32</v>
      </c>
    </row>
    <row r="35" spans="1:33" s="28" customFormat="1" ht="12.95" customHeight="1">
      <c r="A35" s="49" t="s">
        <v>93</v>
      </c>
      <c r="B35" s="50" t="s">
        <v>49</v>
      </c>
      <c r="C35" s="51">
        <v>47170.696000000004</v>
      </c>
      <c r="D35" s="51" t="s">
        <v>67</v>
      </c>
      <c r="E35" s="28">
        <f>+(C35-C$7)/C$8</f>
        <v>-5214.0185356470156</v>
      </c>
      <c r="F35" s="28">
        <f>ROUND(2*E35,0)/2</f>
        <v>-5214</v>
      </c>
      <c r="G35" s="28">
        <f>+C35-(C$7+F35*C$8)</f>
        <v>-3.0106679994787555E-2</v>
      </c>
      <c r="I35" s="28">
        <f>+G35</f>
        <v>-3.0106679994787555E-2</v>
      </c>
      <c r="O35" s="28">
        <f ca="1">+C$11+C$12*F35</f>
        <v>-2.3905202339383213E-2</v>
      </c>
      <c r="Q35" s="52">
        <f>+C35-15018.5</f>
        <v>32152.196000000004</v>
      </c>
    </row>
    <row r="36" spans="1:33" s="28" customFormat="1" ht="12.95" customHeight="1">
      <c r="A36" s="28" t="s">
        <v>34</v>
      </c>
      <c r="B36" s="40"/>
      <c r="C36" s="54">
        <v>47565.4</v>
      </c>
      <c r="D36" s="53"/>
      <c r="E36" s="28">
        <f>+(C36-C$7)/C$8</f>
        <v>-4971.0128631135622</v>
      </c>
      <c r="F36" s="28">
        <f>ROUND(2*E36,0)/2</f>
        <v>-4971</v>
      </c>
      <c r="G36" s="28">
        <f>+C36-(C$7+F36*C$8)</f>
        <v>-2.089301999512827E-2</v>
      </c>
      <c r="I36" s="28">
        <f>+G36</f>
        <v>-2.089301999512827E-2</v>
      </c>
      <c r="O36" s="28">
        <f ca="1">+C$11+C$12*F36</f>
        <v>-2.3064318102835931E-2</v>
      </c>
      <c r="Q36" s="52">
        <f>+C36-15018.5</f>
        <v>32546.9</v>
      </c>
      <c r="AB36" s="28" t="s">
        <v>33</v>
      </c>
      <c r="AC36" s="28">
        <v>8</v>
      </c>
      <c r="AE36" s="28" t="s">
        <v>30</v>
      </c>
      <c r="AG36" s="28" t="s">
        <v>32</v>
      </c>
    </row>
    <row r="37" spans="1:33" s="28" customFormat="1" ht="12.95" customHeight="1">
      <c r="A37" s="28" t="s">
        <v>34</v>
      </c>
      <c r="B37" s="40"/>
      <c r="C37" s="54">
        <v>47596.264999999999</v>
      </c>
      <c r="D37" s="53"/>
      <c r="E37" s="28">
        <f>+(C37-C$7)/C$8</f>
        <v>-4952.0103445610648</v>
      </c>
      <c r="F37" s="28">
        <f>ROUND(2*E37,0)/2</f>
        <v>-4952</v>
      </c>
      <c r="G37" s="28">
        <f>+C37-(C$7+F37*C$8)</f>
        <v>-1.680223999574082E-2</v>
      </c>
      <c r="I37" s="28">
        <f>+G37</f>
        <v>-1.680223999574082E-2</v>
      </c>
      <c r="O37" s="28">
        <f ca="1">+C$11+C$12*F37</f>
        <v>-2.299856995265322E-2</v>
      </c>
      <c r="Q37" s="52">
        <f>+C37-15018.5</f>
        <v>32577.764999999999</v>
      </c>
      <c r="AA37" s="28" t="s">
        <v>35</v>
      </c>
      <c r="AB37" s="28" t="s">
        <v>33</v>
      </c>
      <c r="AC37" s="28">
        <v>14</v>
      </c>
      <c r="AE37" s="28" t="s">
        <v>30</v>
      </c>
      <c r="AG37" s="28" t="s">
        <v>32</v>
      </c>
    </row>
    <row r="38" spans="1:33" s="28" customFormat="1" ht="12.95" customHeight="1">
      <c r="A38" s="49" t="s">
        <v>93</v>
      </c>
      <c r="B38" s="50" t="s">
        <v>49</v>
      </c>
      <c r="C38" s="51">
        <v>48661.767999999996</v>
      </c>
      <c r="D38" s="51" t="s">
        <v>67</v>
      </c>
      <c r="E38" s="28">
        <f>+(C38-C$7)/C$8</f>
        <v>-4296.0168073751911</v>
      </c>
      <c r="F38" s="28">
        <f>ROUND(2*E38,0)/2</f>
        <v>-4296</v>
      </c>
      <c r="G38" s="28">
        <f>+C38-(C$7+F38*C$8)</f>
        <v>-2.72995199993602E-2</v>
      </c>
      <c r="I38" s="28">
        <f>+G38</f>
        <v>-2.72995199993602E-2</v>
      </c>
      <c r="O38" s="28">
        <f ca="1">+C$11+C$12*F38</f>
        <v>-2.0728528556871254E-2</v>
      </c>
      <c r="Q38" s="52">
        <f>+C38-15018.5</f>
        <v>33643.267999999996</v>
      </c>
    </row>
    <row r="39" spans="1:33" s="28" customFormat="1" ht="12.95" customHeight="1">
      <c r="A39" s="49" t="s">
        <v>93</v>
      </c>
      <c r="B39" s="50" t="s">
        <v>49</v>
      </c>
      <c r="C39" s="51">
        <v>48705.618999999999</v>
      </c>
      <c r="D39" s="51" t="s">
        <v>67</v>
      </c>
      <c r="E39" s="28">
        <f>+(C39-C$7)/C$8</f>
        <v>-4269.0192554216637</v>
      </c>
      <c r="F39" s="28">
        <f>ROUND(2*E39,0)/2</f>
        <v>-4269</v>
      </c>
      <c r="G39" s="28">
        <f>+C39-(C$7+F39*C$8)</f>
        <v>-3.1275779998395592E-2</v>
      </c>
      <c r="I39" s="28">
        <f>+G39</f>
        <v>-3.1275779998395592E-2</v>
      </c>
      <c r="O39" s="28">
        <f ca="1">+C$11+C$12*F39</f>
        <v>-2.0635096975032664E-2</v>
      </c>
      <c r="Q39" s="52">
        <f>+C39-15018.5</f>
        <v>33687.118999999999</v>
      </c>
    </row>
    <row r="40" spans="1:33" s="28" customFormat="1" ht="12.95" customHeight="1">
      <c r="A40" s="49" t="s">
        <v>93</v>
      </c>
      <c r="B40" s="50" t="s">
        <v>49</v>
      </c>
      <c r="C40" s="51">
        <v>49012.610999999997</v>
      </c>
      <c r="D40" s="51" t="s">
        <v>67</v>
      </c>
      <c r="E40" s="28">
        <f>+(C40-C$7)/C$8</f>
        <v>-4080.0148434511998</v>
      </c>
      <c r="F40" s="28">
        <f>ROUND(2*E40,0)/2</f>
        <v>-4080</v>
      </c>
      <c r="G40" s="28">
        <f>+C40-(C$7+F40*C$8)</f>
        <v>-2.4109600002702791E-2</v>
      </c>
      <c r="I40" s="28">
        <f>+G40</f>
        <v>-2.4109600002702791E-2</v>
      </c>
      <c r="O40" s="28">
        <f ca="1">+C$11+C$12*F40</f>
        <v>-1.9981075902162557E-2</v>
      </c>
      <c r="Q40" s="52">
        <f>+C40-15018.5</f>
        <v>33994.110999999997</v>
      </c>
    </row>
    <row r="41" spans="1:33" s="28" customFormat="1" ht="12.95" customHeight="1">
      <c r="A41" s="49" t="s">
        <v>93</v>
      </c>
      <c r="B41" s="50" t="s">
        <v>49</v>
      </c>
      <c r="C41" s="51">
        <v>49374.813999999998</v>
      </c>
      <c r="D41" s="51" t="s">
        <v>67</v>
      </c>
      <c r="E41" s="28">
        <f>+(C41-C$7)/C$8</f>
        <v>-3857.0189183816915</v>
      </c>
      <c r="F41" s="28">
        <f>ROUND(2*E41,0)/2</f>
        <v>-3857</v>
      </c>
      <c r="G41" s="28">
        <f>+C41-(C$7+F41*C$8)</f>
        <v>-3.0728339996130671E-2</v>
      </c>
      <c r="I41" s="28">
        <f>+G41</f>
        <v>-3.0728339996130671E-2</v>
      </c>
      <c r="O41" s="28">
        <f ca="1">+C$11+C$12*F41</f>
        <v>-1.9209400244754968E-2</v>
      </c>
      <c r="Q41" s="52">
        <f>+C41-15018.5</f>
        <v>34356.313999999998</v>
      </c>
    </row>
    <row r="42" spans="1:33" s="28" customFormat="1" ht="12.95" customHeight="1">
      <c r="A42" s="49" t="s">
        <v>93</v>
      </c>
      <c r="B42" s="50" t="s">
        <v>49</v>
      </c>
      <c r="C42" s="51">
        <v>49777.637999999999</v>
      </c>
      <c r="D42" s="51" t="s">
        <v>67</v>
      </c>
      <c r="E42" s="28">
        <f>+(C42-C$7)/C$8</f>
        <v>-3609.0140412266169</v>
      </c>
      <c r="F42" s="28">
        <f>ROUND(2*E42,0)/2</f>
        <v>-3609</v>
      </c>
      <c r="G42" s="28">
        <f>+C42-(C$7+F42*C$8)</f>
        <v>-2.2806579996540677E-2</v>
      </c>
      <c r="I42" s="28">
        <f>+G42</f>
        <v>-2.2806579996540677E-2</v>
      </c>
      <c r="O42" s="28">
        <f ca="1">+C$11+C$12*F42</f>
        <v>-1.8351213863422759E-2</v>
      </c>
      <c r="Q42" s="52">
        <f>+C42-15018.5</f>
        <v>34759.137999999999</v>
      </c>
    </row>
    <row r="43" spans="1:33" s="28" customFormat="1" ht="12.95" customHeight="1">
      <c r="A43" s="55" t="s">
        <v>37</v>
      </c>
      <c r="B43" s="58"/>
      <c r="C43" s="56">
        <v>50859.417000000001</v>
      </c>
      <c r="D43" s="57">
        <v>7.0000000000000001E-3</v>
      </c>
      <c r="E43" s="28">
        <f>+(C43-C$7)/C$8</f>
        <v>-2942.9999308361243</v>
      </c>
      <c r="F43" s="28">
        <f>ROUND(2*E43,0)/2</f>
        <v>-2943</v>
      </c>
      <c r="G43" s="28">
        <f>+C43-(C$7+F43*C$8)</f>
        <v>1.1234000703552738E-4</v>
      </c>
      <c r="I43" s="28">
        <f>+G43</f>
        <v>1.1234000703552738E-4</v>
      </c>
      <c r="O43" s="28">
        <f ca="1">+C$11+C$12*F43</f>
        <v>-1.6046568178070944E-2</v>
      </c>
      <c r="Q43" s="52">
        <f>+C43-15018.5</f>
        <v>35840.917000000001</v>
      </c>
      <c r="AB43" s="28" t="s">
        <v>33</v>
      </c>
      <c r="AC43" s="28">
        <v>11</v>
      </c>
      <c r="AE43" s="28" t="s">
        <v>36</v>
      </c>
      <c r="AG43" s="28" t="s">
        <v>32</v>
      </c>
    </row>
    <row r="44" spans="1:33" s="28" customFormat="1" ht="12.95" customHeight="1">
      <c r="A44" s="49" t="s">
        <v>149</v>
      </c>
      <c r="B44" s="50" t="s">
        <v>49</v>
      </c>
      <c r="C44" s="51">
        <v>51933.049099999997</v>
      </c>
      <c r="D44" s="51" t="s">
        <v>67</v>
      </c>
      <c r="E44" s="28">
        <f>+(C44-C$7)/C$8</f>
        <v>-2282.0015864717288</v>
      </c>
      <c r="F44" s="28">
        <f>ROUND(2*E44,0)/2</f>
        <v>-2282</v>
      </c>
      <c r="G44" s="28">
        <f>+C44-(C$7+F44*C$8)</f>
        <v>-2.5768400009837933E-3</v>
      </c>
      <c r="I44" s="28">
        <f>+G44</f>
        <v>-2.5768400009837933E-3</v>
      </c>
      <c r="O44" s="28">
        <f ca="1">+C$11+C$12*F44</f>
        <v>-1.3759224637504053E-2</v>
      </c>
      <c r="Q44" s="52">
        <f>+C44-15018.5</f>
        <v>36914.549099999997</v>
      </c>
    </row>
    <row r="45" spans="1:33" s="28" customFormat="1" ht="12.95" customHeight="1">
      <c r="A45" s="49" t="s">
        <v>93</v>
      </c>
      <c r="B45" s="50" t="s">
        <v>49</v>
      </c>
      <c r="C45" s="51">
        <v>51947.6682</v>
      </c>
      <c r="D45" s="51" t="s">
        <v>67</v>
      </c>
      <c r="E45" s="28">
        <f>+(C45-C$7)/C$8</f>
        <v>-2273.0011095894711</v>
      </c>
      <c r="F45" s="28">
        <f>ROUND(2*E45,0)/2</f>
        <v>-2273</v>
      </c>
      <c r="G45" s="28">
        <f>+C45-(C$7+F45*C$8)</f>
        <v>-1.8022599979303777E-3</v>
      </c>
      <c r="I45" s="28">
        <f>+G45</f>
        <v>-1.8022599979303777E-3</v>
      </c>
      <c r="O45" s="28">
        <f ca="1">+C$11+C$12*F45</f>
        <v>-1.372808077689119E-2</v>
      </c>
      <c r="Q45" s="52">
        <f>+C45-15018.5</f>
        <v>36929.1682</v>
      </c>
    </row>
    <row r="46" spans="1:33" s="28" customFormat="1" ht="12.95" customHeight="1">
      <c r="A46" s="49" t="s">
        <v>93</v>
      </c>
      <c r="B46" s="50" t="s">
        <v>49</v>
      </c>
      <c r="C46" s="51">
        <v>51986.6515</v>
      </c>
      <c r="D46" s="51" t="s">
        <v>67</v>
      </c>
      <c r="E46" s="28">
        <f>+(C46-C$7)/C$8</f>
        <v>-2249.0004330468632</v>
      </c>
      <c r="F46" s="28">
        <f>ROUND(2*E46,0)/2</f>
        <v>-2249</v>
      </c>
      <c r="G46" s="28">
        <f>+C46-(C$7+F46*C$8)</f>
        <v>-7.0337999932235107E-4</v>
      </c>
      <c r="I46" s="28">
        <f>+G46</f>
        <v>-7.0337999932235107E-4</v>
      </c>
      <c r="O46" s="28">
        <f ca="1">+C$11+C$12*F46</f>
        <v>-1.3645030481923559E-2</v>
      </c>
      <c r="Q46" s="52">
        <f>+C46-15018.5</f>
        <v>36968.1515</v>
      </c>
    </row>
    <row r="47" spans="1:33" s="28" customFormat="1" ht="12.95" customHeight="1">
      <c r="A47" s="49" t="s">
        <v>93</v>
      </c>
      <c r="B47" s="50" t="s">
        <v>49</v>
      </c>
      <c r="C47" s="51">
        <v>52319.625999999997</v>
      </c>
      <c r="D47" s="51" t="s">
        <v>67</v>
      </c>
      <c r="E47" s="28">
        <f>+(C47-C$7)/C$8</f>
        <v>-2043.9994897856091</v>
      </c>
      <c r="F47" s="28">
        <f>ROUND(2*E47,0)/2</f>
        <v>-2044</v>
      </c>
      <c r="G47" s="28">
        <f>+C47-(C$7+F47*C$8)</f>
        <v>8.2871999620692804E-4</v>
      </c>
      <c r="I47" s="28">
        <f>+G47</f>
        <v>8.2871999620692804E-4</v>
      </c>
      <c r="O47" s="28">
        <f ca="1">+C$11+C$12*F47</f>
        <v>-1.2935642545741694E-2</v>
      </c>
      <c r="Q47" s="52">
        <f>+C47-15018.5</f>
        <v>37301.125999999997</v>
      </c>
    </row>
    <row r="48" spans="1:33" s="28" customFormat="1" ht="12.95" customHeight="1">
      <c r="A48" s="49" t="s">
        <v>93</v>
      </c>
      <c r="B48" s="50" t="s">
        <v>49</v>
      </c>
      <c r="C48" s="51">
        <v>52358.612399999998</v>
      </c>
      <c r="D48" s="51" t="s">
        <v>67</v>
      </c>
      <c r="E48" s="28">
        <f>+(C48-C$7)/C$8</f>
        <v>-2019.9969046796598</v>
      </c>
      <c r="F48" s="28">
        <f>ROUND(2*E48,0)/2</f>
        <v>-2020</v>
      </c>
      <c r="G48" s="28">
        <f>+C48-(C$7+F48*C$8)</f>
        <v>5.0276000038138591E-3</v>
      </c>
      <c r="I48" s="28">
        <f>+G48</f>
        <v>5.0276000038138591E-3</v>
      </c>
      <c r="O48" s="28">
        <f ca="1">+C$11+C$12*F48</f>
        <v>-1.2852592250774061E-2</v>
      </c>
      <c r="Q48" s="52">
        <f>+C48-15018.5</f>
        <v>37340.112399999998</v>
      </c>
    </row>
    <row r="49" spans="1:17" s="28" customFormat="1" ht="12.95" customHeight="1">
      <c r="A49" s="49" t="s">
        <v>93</v>
      </c>
      <c r="B49" s="50" t="s">
        <v>49</v>
      </c>
      <c r="C49" s="51">
        <v>52616.870799999997</v>
      </c>
      <c r="D49" s="51" t="s">
        <v>67</v>
      </c>
      <c r="E49" s="28">
        <f>+(C49-C$7)/C$8</f>
        <v>-1860.9960934909873</v>
      </c>
      <c r="F49" s="28">
        <f>ROUND(2*E49,0)/2</f>
        <v>-1861</v>
      </c>
      <c r="G49" s="28">
        <f>+C49-(C$7+F49*C$8)</f>
        <v>6.3451800015172921E-3</v>
      </c>
      <c r="K49" s="28">
        <f>+G49</f>
        <v>6.3451800015172921E-3</v>
      </c>
      <c r="O49" s="28">
        <f ca="1">+C$11+C$12*F49</f>
        <v>-1.2302384046613494E-2</v>
      </c>
      <c r="Q49" s="52">
        <f>+C49-15018.5</f>
        <v>37598.370799999997</v>
      </c>
    </row>
    <row r="50" spans="1:17" s="28" customFormat="1" ht="12.95" customHeight="1">
      <c r="A50" s="49" t="s">
        <v>171</v>
      </c>
      <c r="B50" s="50" t="s">
        <v>49</v>
      </c>
      <c r="C50" s="51">
        <v>52672.094799999999</v>
      </c>
      <c r="D50" s="51" t="s">
        <v>67</v>
      </c>
      <c r="E50" s="28">
        <f>+(C50-C$7)/C$8</f>
        <v>-1826.9965767392241</v>
      </c>
      <c r="F50" s="28">
        <f>ROUND(2*E50,0)/2</f>
        <v>-1827</v>
      </c>
      <c r="G50" s="28">
        <f>+C50-(C$7+F50*C$8)</f>
        <v>5.5602600041311234E-3</v>
      </c>
      <c r="K50" s="28">
        <f>+G50</f>
        <v>5.5602600041311234E-3</v>
      </c>
      <c r="O50" s="28">
        <f ca="1">+C$11+C$12*F50</f>
        <v>-1.2184729462076013E-2</v>
      </c>
      <c r="Q50" s="52">
        <f>+C50-15018.5</f>
        <v>37653.594799999999</v>
      </c>
    </row>
    <row r="51" spans="1:17" s="28" customFormat="1" ht="12.95" customHeight="1">
      <c r="A51" s="49" t="s">
        <v>93</v>
      </c>
      <c r="B51" s="50" t="s">
        <v>49</v>
      </c>
      <c r="C51" s="51">
        <v>52678.592499999999</v>
      </c>
      <c r="D51" s="51" t="s">
        <v>67</v>
      </c>
      <c r="E51" s="28">
        <f>+(C51-C$7)/C$8</f>
        <v>-1822.9961664104192</v>
      </c>
      <c r="F51" s="28">
        <f>ROUND(2*E51,0)/2</f>
        <v>-1823</v>
      </c>
      <c r="G51" s="28">
        <f>+C51-(C$7+F51*C$8)</f>
        <v>6.2267399989650585E-3</v>
      </c>
      <c r="K51" s="28">
        <f>+G51</f>
        <v>6.2267399989650585E-3</v>
      </c>
      <c r="O51" s="28">
        <f ca="1">+C$11+C$12*F51</f>
        <v>-1.2170887746248074E-2</v>
      </c>
      <c r="Q51" s="52">
        <f>+C51-15018.5</f>
        <v>37660.092499999999</v>
      </c>
    </row>
    <row r="52" spans="1:17" s="28" customFormat="1" ht="12.95" customHeight="1">
      <c r="A52" s="49" t="s">
        <v>180</v>
      </c>
      <c r="B52" s="50" t="s">
        <v>49</v>
      </c>
      <c r="C52" s="51">
        <v>53044.056900000003</v>
      </c>
      <c r="D52" s="51" t="s">
        <v>67</v>
      </c>
      <c r="E52" s="28">
        <f>+(C52-C$7)/C$8</f>
        <v>-1597.9923095733041</v>
      </c>
      <c r="F52" s="28">
        <f>ROUND(2*E52,0)/2</f>
        <v>-1598</v>
      </c>
      <c r="G52" s="28">
        <f>+C52-(C$7+F52*C$8)</f>
        <v>1.2491240006056614E-2</v>
      </c>
      <c r="K52" s="28">
        <f>+G52</f>
        <v>1.2491240006056614E-2</v>
      </c>
      <c r="O52" s="28">
        <f ca="1">+C$11+C$12*F52</f>
        <v>-1.1392291230926516E-2</v>
      </c>
      <c r="Q52" s="52">
        <f>+C52-15018.5</f>
        <v>38025.556900000003</v>
      </c>
    </row>
    <row r="53" spans="1:17" s="28" customFormat="1" ht="12.95" customHeight="1">
      <c r="A53" s="49" t="s">
        <v>185</v>
      </c>
      <c r="B53" s="50" t="s">
        <v>49</v>
      </c>
      <c r="C53" s="51">
        <v>54104.683299999997</v>
      </c>
      <c r="D53" s="51" t="s">
        <v>67</v>
      </c>
      <c r="E53" s="28">
        <f>+(C53-C$7)/C$8</f>
        <v>-945.00112722213544</v>
      </c>
      <c r="F53" s="28">
        <f>ROUND(2*E53,0)/2</f>
        <v>-945</v>
      </c>
      <c r="G53" s="28">
        <f>+C53-(C$7+F53*C$8)</f>
        <v>-1.8309000006411225E-3</v>
      </c>
      <c r="K53" s="28">
        <f>+G53</f>
        <v>-1.8309000006411225E-3</v>
      </c>
      <c r="O53" s="28">
        <f ca="1">+C$11+C$12*F53</f>
        <v>-9.1326311220155023E-3</v>
      </c>
      <c r="Q53" s="52">
        <f>+C53-15018.5</f>
        <v>39086.183299999997</v>
      </c>
    </row>
    <row r="54" spans="1:17" s="28" customFormat="1" ht="12.95" customHeight="1">
      <c r="A54" s="55" t="s">
        <v>50</v>
      </c>
      <c r="B54" s="58" t="s">
        <v>49</v>
      </c>
      <c r="C54" s="57">
        <v>54554.601900000001</v>
      </c>
      <c r="D54" s="57">
        <v>4.0000000000000002E-4</v>
      </c>
      <c r="E54" s="28">
        <f>+(C54-C$7)/C$8</f>
        <v>-668.00172519349724</v>
      </c>
      <c r="F54" s="28">
        <f>ROUND(2*E54,0)/2</f>
        <v>-668</v>
      </c>
      <c r="G54" s="28">
        <f>+C54-(C$7+F54*C$8)</f>
        <v>-2.8021599937346764E-3</v>
      </c>
      <c r="K54" s="28">
        <f>+G54</f>
        <v>-2.8021599937346764E-3</v>
      </c>
      <c r="O54" s="28">
        <f ca="1">+C$11+C$12*F54</f>
        <v>-8.1740923009307378E-3</v>
      </c>
      <c r="Q54" s="52">
        <f>+C54-15018.5</f>
        <v>39536.101900000001</v>
      </c>
    </row>
    <row r="55" spans="1:17" s="28" customFormat="1" ht="12.95" customHeight="1">
      <c r="A55" s="55" t="s">
        <v>51</v>
      </c>
      <c r="B55" s="58" t="s">
        <v>49</v>
      </c>
      <c r="C55" s="59">
        <v>54825.855199999998</v>
      </c>
      <c r="D55" s="57">
        <v>2.0000000000000001E-4</v>
      </c>
      <c r="E55" s="28">
        <f>+(C55-C$7)/C$8</f>
        <v>-501.00040118001323</v>
      </c>
      <c r="F55" s="28">
        <f>ROUND(2*E55,0)/2</f>
        <v>-501</v>
      </c>
      <c r="G55" s="28">
        <f>+C55-(C$7+F55*C$8)</f>
        <v>-6.5162000100826845E-4</v>
      </c>
      <c r="K55" s="28">
        <f>+G55</f>
        <v>-6.5162000100826845E-4</v>
      </c>
      <c r="O55" s="28">
        <f ca="1">+C$11+C$12*F55</f>
        <v>-7.5962006651142926E-3</v>
      </c>
      <c r="Q55" s="52">
        <f>+C55-15018.5</f>
        <v>39807.355199999998</v>
      </c>
    </row>
    <row r="56" spans="1:17" s="28" customFormat="1" ht="12.95" customHeight="1">
      <c r="A56" s="55" t="s">
        <v>51</v>
      </c>
      <c r="B56" s="58" t="s">
        <v>49</v>
      </c>
      <c r="C56" s="59">
        <v>54856.715400000001</v>
      </c>
      <c r="D56" s="57">
        <v>2.0000000000000001E-4</v>
      </c>
      <c r="E56" s="28">
        <f>+(C56-C$7)/C$8</f>
        <v>-482.00083782236391</v>
      </c>
      <c r="F56" s="28">
        <f>ROUND(2*E56,0)/2</f>
        <v>-482</v>
      </c>
      <c r="G56" s="28">
        <f>+C56-(C$7+F56*C$8)</f>
        <v>-1.3608399967779405E-3</v>
      </c>
      <c r="K56" s="28">
        <f>+G56</f>
        <v>-1.3608399967779405E-3</v>
      </c>
      <c r="O56" s="28">
        <f ca="1">+C$11+C$12*F56</f>
        <v>-7.5304525149315835E-3</v>
      </c>
      <c r="Q56" s="52">
        <f>+C56-15018.5</f>
        <v>39838.215400000001</v>
      </c>
    </row>
    <row r="57" spans="1:17" s="28" customFormat="1" ht="12.95" customHeight="1">
      <c r="A57" s="55" t="s">
        <v>51</v>
      </c>
      <c r="B57" s="58" t="s">
        <v>49</v>
      </c>
      <c r="C57" s="59">
        <v>54887.5772</v>
      </c>
      <c r="D57" s="57">
        <v>2.9999999999999997E-4</v>
      </c>
      <c r="E57" s="28">
        <f>+(C57-C$7)/C$8</f>
        <v>-463.00028939976704</v>
      </c>
      <c r="F57" s="28">
        <f>ROUND(2*E57,0)/2</f>
        <v>-463</v>
      </c>
      <c r="G57" s="28">
        <f>+C57-(C$7+F57*C$8)</f>
        <v>-4.700599965872243E-4</v>
      </c>
      <c r="K57" s="28">
        <f>+G57</f>
        <v>-4.700599965872243E-4</v>
      </c>
      <c r="O57" s="28">
        <f ca="1">+C$11+C$12*F57</f>
        <v>-7.4647043647488734E-3</v>
      </c>
      <c r="Q57" s="52">
        <f>+C57-15018.5</f>
        <v>39869.0772</v>
      </c>
    </row>
    <row r="58" spans="1:17" s="28" customFormat="1" ht="12.95" customHeight="1">
      <c r="A58" s="55" t="s">
        <v>52</v>
      </c>
      <c r="B58" s="58" t="s">
        <v>49</v>
      </c>
      <c r="C58" s="57">
        <v>55184.814299999998</v>
      </c>
      <c r="D58" s="57">
        <v>2.9999999999999997E-4</v>
      </c>
      <c r="E58" s="28">
        <f>+(C58-C$7)/C$8</f>
        <v>-280.00163373021866</v>
      </c>
      <c r="F58" s="28">
        <f>ROUND(2*E58,0)/2</f>
        <v>-280</v>
      </c>
      <c r="G58" s="28">
        <f>+C58-(C$7+F58*C$8)</f>
        <v>-2.6536000004853122E-3</v>
      </c>
      <c r="K58" s="28">
        <f>+G58</f>
        <v>-2.6536000004853122E-3</v>
      </c>
      <c r="O58" s="28">
        <f ca="1">+C$11+C$12*F58</f>
        <v>-6.8314458656206726E-3</v>
      </c>
      <c r="Q58" s="52">
        <f>+C58-15018.5</f>
        <v>40166.314299999998</v>
      </c>
    </row>
    <row r="59" spans="1:17" s="28" customFormat="1" ht="12.95" customHeight="1">
      <c r="A59" s="55" t="s">
        <v>52</v>
      </c>
      <c r="B59" s="58" t="s">
        <v>49</v>
      </c>
      <c r="C59" s="57">
        <v>55228.6705</v>
      </c>
      <c r="D59" s="57">
        <v>2.0000000000000001E-4</v>
      </c>
      <c r="E59" s="28">
        <f>+(C59-C$7)/C$8</f>
        <v>-253.00088031560367</v>
      </c>
      <c r="F59" s="28">
        <f>ROUND(2*E59,0)/2</f>
        <v>-253</v>
      </c>
      <c r="G59" s="28">
        <f>+C59-(C$7+F59*C$8)</f>
        <v>-1.4298599926405586E-3</v>
      </c>
      <c r="K59" s="28">
        <f>+G59</f>
        <v>-1.4298599926405586E-3</v>
      </c>
      <c r="O59" s="28">
        <f ca="1">+C$11+C$12*F59</f>
        <v>-6.7380142837820851E-3</v>
      </c>
      <c r="Q59" s="52">
        <f>+C59-15018.5</f>
        <v>40210.1705</v>
      </c>
    </row>
    <row r="60" spans="1:17" s="28" customFormat="1" ht="12.95" customHeight="1">
      <c r="A60" s="5" t="s">
        <v>48</v>
      </c>
      <c r="B60" s="6" t="s">
        <v>49</v>
      </c>
      <c r="C60" s="5">
        <v>55608.748800000001</v>
      </c>
      <c r="D60" s="5">
        <v>4.0000000000000002E-4</v>
      </c>
      <c r="E60" s="28">
        <f>+(C60-C$7)/C$8</f>
        <v>-18.999748057322769</v>
      </c>
      <c r="F60" s="28">
        <f>ROUND(2*E60,0)/2</f>
        <v>-19</v>
      </c>
      <c r="G60" s="28">
        <f>+C60-(C$7+F60*C$8)</f>
        <v>4.0922000334830955E-4</v>
      </c>
      <c r="K60" s="28">
        <f>+G60</f>
        <v>4.0922000334830955E-4</v>
      </c>
      <c r="O60" s="28">
        <f ca="1">+C$11+C$12*F60</f>
        <v>-5.9282739078476638E-3</v>
      </c>
      <c r="Q60" s="52">
        <f>+C60-15018.5</f>
        <v>40590.248800000001</v>
      </c>
    </row>
    <row r="61" spans="1:17" s="28" customFormat="1" ht="12.95" customHeight="1">
      <c r="A61" s="57" t="s">
        <v>53</v>
      </c>
      <c r="B61" s="58" t="s">
        <v>54</v>
      </c>
      <c r="C61" s="57">
        <v>55639.609299999996</v>
      </c>
      <c r="D61" s="57">
        <v>2.0000000000000001E-4</v>
      </c>
      <c r="E61" s="28">
        <f>+(C61-C$7)/C$8</f>
        <v>0</v>
      </c>
      <c r="F61" s="28">
        <f>ROUND(2*E61,0)/2</f>
        <v>0</v>
      </c>
      <c r="G61" s="28">
        <f>+C61-(C$7+F61*C$8)</f>
        <v>0</v>
      </c>
      <c r="K61" s="28">
        <f>+G61</f>
        <v>0</v>
      </c>
      <c r="O61" s="28">
        <f ca="1">+C$11+C$12*F61</f>
        <v>-5.8625257576649546E-3</v>
      </c>
      <c r="Q61" s="52">
        <f>+C61-15018.5</f>
        <v>40621.109299999996</v>
      </c>
    </row>
    <row r="62" spans="1:17" s="28" customFormat="1" ht="12.95" customHeight="1">
      <c r="A62" s="55" t="s">
        <v>55</v>
      </c>
      <c r="B62" s="58" t="s">
        <v>49</v>
      </c>
      <c r="C62" s="57">
        <v>55980.703699999998</v>
      </c>
      <c r="D62" s="57">
        <v>2.9999999999999997E-4</v>
      </c>
      <c r="E62" s="28">
        <f>+(C62-C$7)/C$8</f>
        <v>210.00008631631735</v>
      </c>
      <c r="F62" s="28">
        <f>ROUND(2*E62,0)/2</f>
        <v>210</v>
      </c>
      <c r="G62" s="28">
        <f>+C62-(C$7+F62*C$8)</f>
        <v>1.4020000526215881E-4</v>
      </c>
      <c r="K62" s="28">
        <f>+G62</f>
        <v>1.4020000526215881E-4</v>
      </c>
      <c r="O62" s="28">
        <f ca="1">+C$11+C$12*F62</f>
        <v>-5.1358356766981663E-3</v>
      </c>
      <c r="Q62" s="52">
        <f>+C62-15018.5</f>
        <v>40962.203699999998</v>
      </c>
    </row>
    <row r="63" spans="1:17" s="28" customFormat="1" ht="12.95" customHeight="1">
      <c r="A63" s="55" t="s">
        <v>56</v>
      </c>
      <c r="B63" s="58" t="s">
        <v>49</v>
      </c>
      <c r="C63" s="57">
        <v>56610.906600000002</v>
      </c>
      <c r="D63" s="57">
        <v>2.0000000000000001E-4</v>
      </c>
      <c r="E63" s="28">
        <f>+(C63-C$7)/C$8</f>
        <v>597.9943289564593</v>
      </c>
      <c r="F63" s="28">
        <f>ROUND(2*E63,0)/2</f>
        <v>598</v>
      </c>
      <c r="G63" s="28">
        <f>+C63-(C$7+F63*C$8)</f>
        <v>-9.2112399943289347E-3</v>
      </c>
      <c r="K63" s="28">
        <f>+G63</f>
        <v>-9.2112399943289347E-3</v>
      </c>
      <c r="O63" s="28">
        <f ca="1">+C$11+C$12*F63</f>
        <v>-3.7931892413881002E-3</v>
      </c>
      <c r="Q63" s="52">
        <f>+C63-15018.5</f>
        <v>41592.406600000002</v>
      </c>
    </row>
    <row r="64" spans="1:17" s="28" customFormat="1" ht="12.95" customHeight="1">
      <c r="A64" s="49" t="s">
        <v>229</v>
      </c>
      <c r="B64" s="50" t="s">
        <v>49</v>
      </c>
      <c r="C64" s="51">
        <v>56683.995600000002</v>
      </c>
      <c r="D64" s="51" t="s">
        <v>67</v>
      </c>
      <c r="E64" s="28">
        <f>+(C64-C$7)/C$8</f>
        <v>642.99271154137784</v>
      </c>
      <c r="F64" s="28">
        <f>ROUND(2*E64,0)/2</f>
        <v>643</v>
      </c>
      <c r="G64" s="28">
        <f>+C64-(C$7+F64*C$8)</f>
        <v>-1.1838339996756986E-2</v>
      </c>
      <c r="K64" s="28">
        <f>+G64</f>
        <v>-1.1838339996756986E-2</v>
      </c>
      <c r="O64" s="28">
        <f ca="1">+C$11+C$12*F64</f>
        <v>-3.6374699383237884E-3</v>
      </c>
      <c r="Q64" s="52">
        <f>+C64-15018.5</f>
        <v>41665.495600000002</v>
      </c>
    </row>
    <row r="65" spans="1:22" s="28" customFormat="1" ht="12.95" customHeight="1">
      <c r="A65" s="60" t="s">
        <v>230</v>
      </c>
      <c r="B65" s="61" t="s">
        <v>49</v>
      </c>
      <c r="C65" s="20">
        <v>57025.085899999831</v>
      </c>
      <c r="D65" s="20" t="s">
        <v>227</v>
      </c>
      <c r="E65" s="28">
        <f>+(C65-C$7)/C$8</f>
        <v>852.99027362865411</v>
      </c>
      <c r="F65" s="28">
        <f>ROUND(2*E65,0)/2</f>
        <v>853</v>
      </c>
      <c r="G65" s="28">
        <f>+C65-(C$7+F65*C$8)</f>
        <v>-1.5798140164406504E-2</v>
      </c>
      <c r="K65" s="28">
        <f>+G65</f>
        <v>-1.5798140164406504E-2</v>
      </c>
      <c r="O65" s="28">
        <f ca="1">+C$11+C$12*F65</f>
        <v>-2.9107798573570001E-3</v>
      </c>
      <c r="Q65" s="52">
        <f>+C65-15018.5</f>
        <v>42006.585899999831</v>
      </c>
    </row>
    <row r="66" spans="1:22" s="28" customFormat="1" ht="12.95" customHeight="1">
      <c r="A66" s="5" t="s">
        <v>231</v>
      </c>
      <c r="B66" s="6" t="s">
        <v>49</v>
      </c>
      <c r="C66" s="5">
        <v>57419.7785</v>
      </c>
      <c r="D66" s="5">
        <v>1E-4</v>
      </c>
      <c r="E66" s="28">
        <f>+(C66-C$7)/C$8</f>
        <v>1095.9889275744442</v>
      </c>
      <c r="F66" s="28">
        <f>ROUND(2*E66,0)/2</f>
        <v>1096</v>
      </c>
      <c r="G66" s="28">
        <f>+C66-(C$7+F66*C$8)</f>
        <v>-1.7984479993174318E-2</v>
      </c>
      <c r="K66" s="28">
        <f>+G66</f>
        <v>-1.7984479993174318E-2</v>
      </c>
      <c r="O66" s="28">
        <f ca="1">+C$11+C$12*F66</f>
        <v>-2.0698956208097165E-3</v>
      </c>
      <c r="Q66" s="52">
        <f>+C66-15018.5</f>
        <v>42401.2785</v>
      </c>
    </row>
    <row r="67" spans="1:22" s="28" customFormat="1" ht="12.95" customHeight="1">
      <c r="A67" s="62" t="s">
        <v>235</v>
      </c>
      <c r="B67" s="63" t="s">
        <v>49</v>
      </c>
      <c r="C67" s="64">
        <v>57744.632319999859</v>
      </c>
      <c r="D67" s="64">
        <v>1E-3</v>
      </c>
      <c r="E67" s="65">
        <f>+(C67-C$7)/C$8</f>
        <v>1295.9902475613901</v>
      </c>
      <c r="F67" s="65">
        <f>ROUND(2*E67,0)/2</f>
        <v>1296</v>
      </c>
      <c r="G67" s="65">
        <f>+C67-(C$7+F67*C$8)</f>
        <v>-1.5840480140468571E-2</v>
      </c>
      <c r="H67" s="65"/>
      <c r="I67" s="65"/>
      <c r="J67" s="65"/>
      <c r="K67" s="65">
        <f>+G67</f>
        <v>-1.5840480140468571E-2</v>
      </c>
      <c r="L67" s="65"/>
      <c r="M67" s="65"/>
      <c r="N67" s="65"/>
      <c r="O67" s="65">
        <f ca="1">+C$11+C$12*F67</f>
        <v>-1.3778098294127752E-3</v>
      </c>
      <c r="P67" s="65"/>
      <c r="Q67" s="66">
        <f>+C67-15018.5</f>
        <v>42726.132319999859</v>
      </c>
      <c r="R67" s="65"/>
      <c r="S67" s="65"/>
      <c r="T67" s="65"/>
    </row>
    <row r="68" spans="1:22" s="28" customFormat="1" ht="12.95" customHeight="1">
      <c r="A68" s="20" t="s">
        <v>1</v>
      </c>
      <c r="B68" s="61" t="s">
        <v>54</v>
      </c>
      <c r="C68" s="20">
        <v>57747.074399999998</v>
      </c>
      <c r="D68" s="20" t="s">
        <v>227</v>
      </c>
      <c r="E68" s="28">
        <f>+(C68-C$7)/C$8</f>
        <v>1297.4937521947718</v>
      </c>
      <c r="F68" s="28">
        <f>ROUND(2*E68,0)/2</f>
        <v>1297.5</v>
      </c>
      <c r="G68" s="28">
        <f>+C68-(C$7+F68*C$8)</f>
        <v>-1.0148050001589581E-2</v>
      </c>
      <c r="K68" s="28">
        <f>+G68</f>
        <v>-1.0148050001589581E-2</v>
      </c>
      <c r="O68" s="28">
        <f ca="1">+C$11+C$12*F68</f>
        <v>-1.3726191859772981E-3</v>
      </c>
      <c r="Q68" s="52">
        <f>+C68-15018.5</f>
        <v>42728.574399999998</v>
      </c>
    </row>
    <row r="69" spans="1:22" s="28" customFormat="1" ht="12.95" customHeight="1">
      <c r="A69" s="67" t="s">
        <v>233</v>
      </c>
      <c r="B69" s="6" t="s">
        <v>54</v>
      </c>
      <c r="C69" s="68">
        <v>57790.947</v>
      </c>
      <c r="D69" s="5" t="s">
        <v>227</v>
      </c>
      <c r="E69" s="28">
        <f>+(C69-C$7)/C$8</f>
        <v>1324.5046025251252</v>
      </c>
      <c r="F69" s="28">
        <f>ROUND(2*E69,0)/2</f>
        <v>1324.5</v>
      </c>
      <c r="G69" s="28">
        <f>+C69-(C$7+F69*C$8)</f>
        <v>7.4756900066859089E-3</v>
      </c>
      <c r="K69" s="28">
        <f>+G69</f>
        <v>7.4756900066859089E-3</v>
      </c>
      <c r="O69" s="28">
        <f ca="1">+C$11+C$12*F69</f>
        <v>-1.2791876041387115E-3</v>
      </c>
      <c r="Q69" s="52">
        <f>+C69-15018.5</f>
        <v>42772.447</v>
      </c>
    </row>
    <row r="70" spans="1:22" s="28" customFormat="1" ht="12.95" customHeight="1">
      <c r="A70" s="20" t="s">
        <v>232</v>
      </c>
      <c r="B70" s="61" t="s">
        <v>49</v>
      </c>
      <c r="C70" s="20">
        <v>58093.849300000002</v>
      </c>
      <c r="D70" s="20">
        <v>1E-4</v>
      </c>
      <c r="E70" s="28">
        <f>+(C70-C$7)/C$8</f>
        <v>1510.9911269166457</v>
      </c>
      <c r="F70" s="28">
        <f>ROUND(2*E70,0)/2</f>
        <v>1511</v>
      </c>
      <c r="G70" s="28">
        <f>+C70-(C$7+F70*C$8)</f>
        <v>-1.4412179996725172E-2</v>
      </c>
      <c r="K70" s="28">
        <f>+G70</f>
        <v>-1.4412179996725172E-2</v>
      </c>
      <c r="O70" s="28">
        <f ca="1">+C$11+C$12*F70</f>
        <v>-6.3381760366106304E-4</v>
      </c>
      <c r="Q70" s="52">
        <f>+C70-15018.5</f>
        <v>43075.349300000002</v>
      </c>
    </row>
    <row r="71" spans="1:22" s="65" customFormat="1" ht="12.95" customHeight="1">
      <c r="A71" s="20" t="s">
        <v>232</v>
      </c>
      <c r="B71" s="61" t="s">
        <v>49</v>
      </c>
      <c r="C71" s="20">
        <v>58137.705000000002</v>
      </c>
      <c r="D71" s="20">
        <v>1E-4</v>
      </c>
      <c r="E71" s="28">
        <f>+(C71-C$7)/C$8</f>
        <v>1537.9915724984626</v>
      </c>
      <c r="F71" s="28">
        <f>ROUND(2*E71,0)/2</f>
        <v>1538</v>
      </c>
      <c r="G71" s="28">
        <f>+C71-(C$7+F71*C$8)</f>
        <v>-1.3688439998077229E-2</v>
      </c>
      <c r="H71" s="28"/>
      <c r="I71" s="28"/>
      <c r="J71" s="28"/>
      <c r="K71" s="28">
        <f>+G71</f>
        <v>-1.3688439998077229E-2</v>
      </c>
      <c r="L71" s="28"/>
      <c r="M71" s="28"/>
      <c r="N71" s="28"/>
      <c r="O71" s="28">
        <f ca="1">+C$11+C$12*F71</f>
        <v>-5.4038602182247646E-4</v>
      </c>
      <c r="P71" s="28"/>
      <c r="Q71" s="52">
        <f>+C71-15018.5</f>
        <v>43119.205000000002</v>
      </c>
      <c r="R71" s="28"/>
      <c r="S71" s="28"/>
      <c r="T71" s="28"/>
      <c r="U71" s="28"/>
      <c r="V71" s="28"/>
    </row>
    <row r="72" spans="1:22" s="65" customFormat="1" ht="12.95" customHeight="1">
      <c r="A72" s="20" t="s">
        <v>0</v>
      </c>
      <c r="B72" s="61" t="s">
        <v>49</v>
      </c>
      <c r="C72" s="20">
        <v>58504.788200000003</v>
      </c>
      <c r="D72" s="20">
        <v>1E-4</v>
      </c>
      <c r="E72" s="28">
        <f>+(C72-C$7)/C$8</f>
        <v>1763.9920687988117</v>
      </c>
      <c r="F72" s="28">
        <f>ROUND(2*E72,0)/2</f>
        <v>1764</v>
      </c>
      <c r="G72" s="28">
        <f>+C72-(C$7+F72*C$8)</f>
        <v>-1.288231999205891E-2</v>
      </c>
      <c r="H72" s="28"/>
      <c r="I72" s="28"/>
      <c r="J72" s="28"/>
      <c r="K72" s="28">
        <f>+G72</f>
        <v>-1.288231999205891E-2</v>
      </c>
      <c r="L72" s="28"/>
      <c r="M72" s="28"/>
      <c r="N72" s="28"/>
      <c r="O72" s="28">
        <f ca="1">+C$11+C$12*F72</f>
        <v>2.4167092245606751E-4</v>
      </c>
      <c r="P72" s="28"/>
      <c r="Q72" s="52">
        <f>+C72-15018.5</f>
        <v>43486.288200000003</v>
      </c>
      <c r="R72" s="28"/>
      <c r="S72" s="28"/>
      <c r="T72" s="28"/>
    </row>
    <row r="73" spans="1:22" s="65" customFormat="1" ht="12.95" customHeight="1">
      <c r="A73" s="69" t="s">
        <v>236</v>
      </c>
      <c r="B73" s="70" t="s">
        <v>49</v>
      </c>
      <c r="C73" s="71">
        <v>58508.037499999999</v>
      </c>
      <c r="D73" s="71" t="s">
        <v>32</v>
      </c>
      <c r="E73" s="65">
        <f>+(C73-C$7)/C$8</f>
        <v>1765.9925510127289</v>
      </c>
      <c r="F73" s="65">
        <f>ROUND(2*E73,0)/2</f>
        <v>1766</v>
      </c>
      <c r="G73" s="65">
        <f>+C73-(C$7+F73*C$8)</f>
        <v>-1.2099079998733941E-2</v>
      </c>
      <c r="K73" s="65">
        <f>+G73</f>
        <v>-1.2099079998733941E-2</v>
      </c>
      <c r="O73" s="65">
        <f ca="1">+C$11+C$12*F73</f>
        <v>2.4859178037003622E-4</v>
      </c>
      <c r="Q73" s="66">
        <f>+C73-15018.5</f>
        <v>43489.537499999999</v>
      </c>
    </row>
    <row r="74" spans="1:22" s="65" customFormat="1" ht="12.95" customHeight="1">
      <c r="A74" s="69" t="s">
        <v>236</v>
      </c>
      <c r="B74" s="70" t="s">
        <v>49</v>
      </c>
      <c r="C74" s="71">
        <v>58508.037600000003</v>
      </c>
      <c r="D74" s="71" t="s">
        <v>227</v>
      </c>
      <c r="E74" s="65">
        <f>+(C74-C$7)/C$8</f>
        <v>1765.9926125792911</v>
      </c>
      <c r="F74" s="65">
        <f>ROUND(2*E74,0)/2</f>
        <v>1766</v>
      </c>
      <c r="G74" s="65">
        <f>+C74-(C$7+F74*C$8)</f>
        <v>-1.1999079993984196E-2</v>
      </c>
      <c r="K74" s="65">
        <f>+G74</f>
        <v>-1.1999079993984196E-2</v>
      </c>
      <c r="O74" s="65">
        <f ca="1">+C$11+C$12*F74</f>
        <v>2.4859178037003622E-4</v>
      </c>
      <c r="Q74" s="66">
        <f>+C74-15018.5</f>
        <v>43489.537600000003</v>
      </c>
    </row>
    <row r="75" spans="1:22" s="65" customFormat="1" ht="12.95" customHeight="1">
      <c r="A75" s="69" t="s">
        <v>236</v>
      </c>
      <c r="B75" s="70" t="s">
        <v>49</v>
      </c>
      <c r="C75" s="71">
        <v>58508.038200000003</v>
      </c>
      <c r="D75" s="71" t="s">
        <v>66</v>
      </c>
      <c r="E75" s="65">
        <f>+(C75-C$7)/C$8</f>
        <v>1765.9929819786471</v>
      </c>
      <c r="F75" s="65">
        <f>ROUND(2*E75,0)/2</f>
        <v>1766</v>
      </c>
      <c r="G75" s="65">
        <f>+C75-(C$7+F75*C$8)</f>
        <v>-1.1399079994589556E-2</v>
      </c>
      <c r="K75" s="65">
        <f>+G75</f>
        <v>-1.1399079994589556E-2</v>
      </c>
      <c r="O75" s="65">
        <f ca="1">+C$11+C$12*F75</f>
        <v>2.4859178037003622E-4</v>
      </c>
      <c r="Q75" s="66">
        <f>+C75-15018.5</f>
        <v>43489.538200000003</v>
      </c>
    </row>
    <row r="76" spans="1:22" s="65" customFormat="1" ht="12.95" customHeight="1">
      <c r="A76" s="69" t="s">
        <v>234</v>
      </c>
      <c r="B76" s="70" t="s">
        <v>49</v>
      </c>
      <c r="C76" s="71">
        <v>58532.402199999997</v>
      </c>
      <c r="D76" s="71">
        <v>1E-4</v>
      </c>
      <c r="E76" s="65">
        <f>+(C76-C$7)/C$8</f>
        <v>1780.9930585058767</v>
      </c>
      <c r="F76" s="65">
        <f>ROUND(2*E76,0)/2</f>
        <v>1781</v>
      </c>
      <c r="G76" s="65">
        <f>+C76-(C$7+F76*C$8)</f>
        <v>-1.1274780001258478E-2</v>
      </c>
      <c r="K76" s="65">
        <f>+G76</f>
        <v>-1.1274780001258478E-2</v>
      </c>
      <c r="O76" s="65">
        <f ca="1">+C$11+C$12*F76</f>
        <v>3.0049821472480712E-4</v>
      </c>
      <c r="Q76" s="66">
        <f>+C76-15018.5</f>
        <v>43513.902199999997</v>
      </c>
    </row>
    <row r="77" spans="1:22" s="65" customFormat="1" ht="12.95" customHeight="1">
      <c r="A77" s="21" t="s">
        <v>237</v>
      </c>
      <c r="B77" s="22" t="s">
        <v>49</v>
      </c>
      <c r="C77" s="26">
        <v>58863.756999999998</v>
      </c>
      <c r="D77" s="21">
        <v>2.0000000000000001E-4</v>
      </c>
      <c r="E77" s="65">
        <f>+(C77-C$7)/C$8</f>
        <v>1984.9968082048631</v>
      </c>
      <c r="F77" s="65">
        <f>ROUND(2*E77,0)/2</f>
        <v>1985</v>
      </c>
      <c r="G77" s="65">
        <f>+C77-(C$7+F77*C$8)</f>
        <v>-5.1842999964719638E-3</v>
      </c>
      <c r="K77" s="65">
        <f>+G77</f>
        <v>-5.1842999964719638E-3</v>
      </c>
      <c r="O77" s="65">
        <f ca="1">+C$11+C$12*F77</f>
        <v>1.0064257219496876E-3</v>
      </c>
      <c r="Q77" s="66">
        <f>+C77-15018.5</f>
        <v>43845.256999999998</v>
      </c>
    </row>
    <row r="78" spans="1:22" s="65" customFormat="1" ht="12.95" customHeight="1">
      <c r="A78" s="23" t="s">
        <v>238</v>
      </c>
      <c r="B78" s="22" t="s">
        <v>49</v>
      </c>
      <c r="C78" s="26">
        <v>59248.711799999997</v>
      </c>
      <c r="D78" s="21">
        <v>2.0000000000000001E-4</v>
      </c>
      <c r="E78" s="65">
        <f>+(C78-C$7)/C$8</f>
        <v>2222.0002337312867</v>
      </c>
      <c r="F78" s="65">
        <f>ROUND(2*E78,0)/2</f>
        <v>2222</v>
      </c>
      <c r="G78" s="65">
        <f>+C78-(C$7+F78*C$8)</f>
        <v>3.7963999784551561E-4</v>
      </c>
      <c r="K78" s="65">
        <f>+G78</f>
        <v>3.7963999784551561E-4</v>
      </c>
      <c r="O78" s="65">
        <f ca="1">+C$11+C$12*F78</f>
        <v>1.8265473847550624E-3</v>
      </c>
      <c r="Q78" s="66">
        <f>+C78-15018.5</f>
        <v>44230.211799999997</v>
      </c>
    </row>
    <row r="79" spans="1:22" s="65" customFormat="1" ht="12.95" customHeight="1">
      <c r="A79" s="24" t="s">
        <v>242</v>
      </c>
      <c r="B79" s="73" t="s">
        <v>49</v>
      </c>
      <c r="C79" s="76">
        <v>59253.584300000002</v>
      </c>
      <c r="D79" s="76">
        <v>5.0000000000000001E-4</v>
      </c>
      <c r="E79" s="65">
        <f>+(C79-C$7)/C$8</f>
        <v>2225.0000643370581</v>
      </c>
      <c r="F79" s="65">
        <f>ROUND(2*E79,0)/2</f>
        <v>2225</v>
      </c>
      <c r="G79" s="65">
        <f>+C79-(C$7+F79*C$8)</f>
        <v>1.0450000991113484E-4</v>
      </c>
      <c r="K79" s="65">
        <f>+G79</f>
        <v>1.0450000991113484E-4</v>
      </c>
      <c r="O79" s="65">
        <f ca="1">+C$11+C$12*F79</f>
        <v>1.8369286716260168E-3</v>
      </c>
      <c r="Q79" s="66">
        <f>+C79-15018.5</f>
        <v>44235.084300000002</v>
      </c>
    </row>
    <row r="80" spans="1:22" s="65" customFormat="1" ht="12.95" customHeight="1">
      <c r="A80" s="72" t="s">
        <v>240</v>
      </c>
      <c r="B80" s="73" t="s">
        <v>49</v>
      </c>
      <c r="C80" s="27">
        <v>59593.057500000112</v>
      </c>
      <c r="D80" s="75"/>
      <c r="E80" s="65">
        <f>+(C80-C$7)/C$8</f>
        <v>2434.0020335927807</v>
      </c>
      <c r="F80" s="65">
        <f>ROUND(2*E80,0)/2</f>
        <v>2434</v>
      </c>
      <c r="G80" s="65">
        <f>+C80-(C$7+F80*C$8)</f>
        <v>3.3030801132554188E-3</v>
      </c>
      <c r="K80" s="65">
        <f>+G80</f>
        <v>3.3030801132554188E-3</v>
      </c>
      <c r="O80" s="65">
        <f ca="1">+C$11+C$12*F80</f>
        <v>2.5601583236358203E-3</v>
      </c>
      <c r="Q80" s="66">
        <f>+C80-15018.5</f>
        <v>44574.557500000112</v>
      </c>
    </row>
    <row r="81" spans="1:22" s="65" customFormat="1" ht="12.95" customHeight="1">
      <c r="A81" s="72" t="s">
        <v>240</v>
      </c>
      <c r="B81" s="73" t="s">
        <v>49</v>
      </c>
      <c r="C81" s="27">
        <v>59593.058199999854</v>
      </c>
      <c r="D81" s="75"/>
      <c r="E81" s="65">
        <f>+(C81-C$7)/C$8</f>
        <v>2434.0024645585377</v>
      </c>
      <c r="F81" s="65">
        <f>ROUND(2*E81,0)/2</f>
        <v>2434</v>
      </c>
      <c r="G81" s="65">
        <f>+C81-(C$7+F81*C$8)</f>
        <v>4.0030798554653302E-3</v>
      </c>
      <c r="K81" s="65">
        <f>+G81</f>
        <v>4.0030798554653302E-3</v>
      </c>
      <c r="O81" s="65">
        <f ca="1">+C$11+C$12*F81</f>
        <v>2.5601583236358203E-3</v>
      </c>
      <c r="Q81" s="66">
        <f>+C81-15018.5</f>
        <v>44574.558199999854</v>
      </c>
    </row>
    <row r="82" spans="1:22" s="65" customFormat="1" ht="12.95" customHeight="1">
      <c r="A82" s="24" t="s">
        <v>239</v>
      </c>
      <c r="B82" s="25" t="s">
        <v>49</v>
      </c>
      <c r="C82" s="26">
        <v>59917.9139</v>
      </c>
      <c r="D82" s="21">
        <v>2.9999999999999997E-4</v>
      </c>
      <c r="E82" s="65">
        <f>+(C82-C$7)/C$8</f>
        <v>2634.0049419969769</v>
      </c>
      <c r="F82" s="65">
        <f>ROUND(2*E82,0)/2</f>
        <v>2634</v>
      </c>
      <c r="G82" s="65">
        <f>+C82-(C$7+F82*C$8)</f>
        <v>8.0270800026482902E-3</v>
      </c>
      <c r="K82" s="65">
        <f>+G82</f>
        <v>8.0270800026482902E-3</v>
      </c>
      <c r="O82" s="65">
        <f ca="1">+C$11+C$12*F82</f>
        <v>3.2522441150327616E-3</v>
      </c>
      <c r="Q82" s="66">
        <f>+C82-15018.5</f>
        <v>44899.4139</v>
      </c>
    </row>
    <row r="83" spans="1:22" s="28" customFormat="1" ht="12.95" customHeight="1">
      <c r="A83" s="74" t="s">
        <v>241</v>
      </c>
      <c r="B83" s="73" t="s">
        <v>49</v>
      </c>
      <c r="C83" s="21">
        <v>60041.3577</v>
      </c>
      <c r="D83" s="21">
        <v>2.0000000000000001E-4</v>
      </c>
      <c r="E83" s="65">
        <f>+(C83-C$7)/C$8</f>
        <v>2710.0050424243491</v>
      </c>
      <c r="F83" s="65">
        <f>ROUND(2*E83,0)/2</f>
        <v>2710</v>
      </c>
      <c r="G83" s="65">
        <f>+C83-(C$7+F83*C$8)</f>
        <v>8.1902000019908883E-3</v>
      </c>
      <c r="H83" s="65"/>
      <c r="I83" s="65"/>
      <c r="J83" s="65"/>
      <c r="K83" s="65">
        <f>+G83</f>
        <v>8.1902000019908883E-3</v>
      </c>
      <c r="L83" s="65"/>
      <c r="M83" s="65"/>
      <c r="N83" s="65"/>
      <c r="O83" s="65">
        <f ca="1">+C$11+C$12*F83</f>
        <v>3.5152367157636E-3</v>
      </c>
      <c r="P83" s="65"/>
      <c r="Q83" s="66">
        <f>+C83-15018.5</f>
        <v>45022.8577</v>
      </c>
      <c r="R83" s="65"/>
      <c r="S83" s="65"/>
      <c r="T83" s="65"/>
      <c r="U83" s="65"/>
      <c r="V83" s="65"/>
    </row>
    <row r="84" spans="1:22" s="28" customFormat="1" ht="12.95" customHeight="1">
      <c r="A84" s="24" t="s">
        <v>242</v>
      </c>
      <c r="B84" s="73" t="s">
        <v>49</v>
      </c>
      <c r="C84" s="76">
        <v>60276.875899999999</v>
      </c>
      <c r="D84" s="76">
        <v>1E-4</v>
      </c>
      <c r="E84" s="65">
        <f>+(C84-C$7)/C$8</f>
        <v>2855.005494876993</v>
      </c>
      <c r="F84" s="65">
        <f>ROUND(2*E84,0)/2</f>
        <v>2855</v>
      </c>
      <c r="G84" s="65">
        <f>+C84-(C$7+F84*C$8)</f>
        <v>8.9251000026706606E-3</v>
      </c>
      <c r="H84" s="65"/>
      <c r="I84" s="65"/>
      <c r="J84" s="65"/>
      <c r="K84" s="65">
        <f>+G84</f>
        <v>8.9251000026706606E-3</v>
      </c>
      <c r="L84" s="65"/>
      <c r="M84" s="65"/>
      <c r="N84" s="65"/>
      <c r="O84" s="65">
        <f ca="1">+C$11+C$12*F84</f>
        <v>4.0169989145263816E-3</v>
      </c>
      <c r="P84" s="65"/>
      <c r="Q84" s="66">
        <f>+C84-15018.5</f>
        <v>45258.375899999999</v>
      </c>
    </row>
    <row r="85" spans="1:22" s="28" customFormat="1" ht="12.95" customHeight="1">
      <c r="B85" s="40"/>
      <c r="C85" s="53"/>
      <c r="D85" s="53"/>
    </row>
    <row r="86" spans="1:22" s="28" customFormat="1" ht="12.95" customHeight="1">
      <c r="B86" s="40"/>
      <c r="C86" s="53"/>
      <c r="D86" s="53"/>
    </row>
    <row r="87" spans="1:22" s="28" customFormat="1" ht="12.95" customHeight="1">
      <c r="B87" s="40"/>
      <c r="C87" s="53"/>
      <c r="D87" s="53"/>
    </row>
    <row r="88" spans="1:22" s="28" customFormat="1" ht="12.95" customHeight="1">
      <c r="B88" s="40"/>
      <c r="C88" s="53"/>
      <c r="D88" s="53"/>
    </row>
    <row r="89" spans="1:22" s="28" customFormat="1" ht="12.95" customHeight="1">
      <c r="B89" s="40"/>
      <c r="C89" s="53"/>
      <c r="D89" s="53"/>
    </row>
    <row r="90" spans="1:22" s="28" customFormat="1" ht="12.95" customHeight="1">
      <c r="B90" s="40"/>
      <c r="C90" s="53"/>
      <c r="D90" s="53"/>
    </row>
    <row r="91" spans="1:22" s="28" customFormat="1" ht="12.95" customHeight="1">
      <c r="B91" s="40"/>
      <c r="C91" s="53"/>
      <c r="D91" s="53"/>
    </row>
    <row r="92" spans="1:22" s="28" customFormat="1" ht="12.95" customHeight="1">
      <c r="B92" s="40"/>
      <c r="C92" s="53"/>
      <c r="D92" s="53"/>
    </row>
    <row r="93" spans="1:22" s="28" customFormat="1" ht="12.95" customHeight="1">
      <c r="B93" s="40"/>
      <c r="C93" s="53"/>
      <c r="D93" s="53"/>
    </row>
    <row r="94" spans="1:22" s="28" customFormat="1" ht="12.95" customHeight="1">
      <c r="B94" s="40"/>
      <c r="C94" s="53"/>
      <c r="D94" s="53"/>
    </row>
    <row r="95" spans="1:22" s="28" customFormat="1" ht="12.95" customHeight="1">
      <c r="B95" s="40"/>
      <c r="C95" s="53"/>
      <c r="D95" s="53"/>
    </row>
    <row r="96" spans="1:22" s="28" customFormat="1" ht="12.95" customHeight="1">
      <c r="B96" s="40"/>
      <c r="C96" s="53"/>
      <c r="D96" s="53"/>
    </row>
    <row r="97" spans="2:4" s="28" customFormat="1" ht="12.95" customHeight="1">
      <c r="B97" s="40"/>
      <c r="C97" s="53"/>
      <c r="D97" s="53"/>
    </row>
    <row r="98" spans="2:4" s="28" customFormat="1" ht="12.95" customHeight="1">
      <c r="B98" s="40"/>
      <c r="C98" s="53"/>
      <c r="D98" s="53"/>
    </row>
    <row r="99" spans="2:4" s="28" customFormat="1" ht="12.95" customHeight="1">
      <c r="B99" s="40"/>
      <c r="C99" s="53"/>
      <c r="D99" s="53"/>
    </row>
    <row r="100" spans="2:4" s="28" customFormat="1" ht="12.95" customHeight="1">
      <c r="B100" s="40"/>
      <c r="C100" s="53"/>
      <c r="D100" s="53"/>
    </row>
    <row r="101" spans="2:4" s="28" customFormat="1" ht="12.95" customHeight="1">
      <c r="B101" s="40"/>
      <c r="C101" s="53"/>
      <c r="D101" s="53"/>
    </row>
    <row r="102" spans="2:4" s="28" customFormat="1" ht="12.95" customHeight="1">
      <c r="B102" s="40"/>
      <c r="C102" s="53"/>
      <c r="D102" s="53"/>
    </row>
    <row r="103" spans="2:4" s="28" customFormat="1" ht="12.95" customHeight="1">
      <c r="B103" s="40"/>
      <c r="C103" s="53"/>
      <c r="D103" s="53"/>
    </row>
    <row r="104" spans="2:4" s="28" customFormat="1" ht="12.95" customHeight="1">
      <c r="B104" s="40"/>
      <c r="C104" s="53"/>
      <c r="D104" s="53"/>
    </row>
    <row r="105" spans="2:4" s="28" customFormat="1" ht="12.95" customHeight="1">
      <c r="B105" s="40"/>
      <c r="C105" s="53"/>
      <c r="D105" s="53"/>
    </row>
    <row r="106" spans="2:4" s="28" customFormat="1" ht="12.95" customHeight="1">
      <c r="B106" s="40"/>
      <c r="C106" s="53"/>
      <c r="D106" s="53"/>
    </row>
    <row r="107" spans="2:4" s="28" customFormat="1" ht="12.95" customHeight="1">
      <c r="B107" s="40"/>
      <c r="C107" s="53"/>
      <c r="D107" s="53"/>
    </row>
    <row r="108" spans="2:4" s="28" customFormat="1" ht="12.95" customHeight="1">
      <c r="B108" s="40"/>
      <c r="C108" s="53"/>
      <c r="D108" s="53"/>
    </row>
    <row r="109" spans="2:4" s="28" customFormat="1" ht="12.95" customHeight="1">
      <c r="B109" s="40"/>
      <c r="C109" s="53"/>
      <c r="D109" s="53"/>
    </row>
    <row r="110" spans="2:4" s="28" customFormat="1" ht="12.95" customHeight="1">
      <c r="B110" s="40"/>
      <c r="C110" s="53"/>
      <c r="D110" s="53"/>
    </row>
    <row r="111" spans="2:4" s="28" customFormat="1" ht="12.95" customHeight="1">
      <c r="B111" s="40"/>
      <c r="C111" s="53"/>
      <c r="D111" s="53"/>
    </row>
    <row r="112" spans="2:4" s="28" customFormat="1" ht="12.95" customHeight="1">
      <c r="B112" s="40"/>
      <c r="C112" s="53"/>
      <c r="D112" s="53"/>
    </row>
    <row r="113" spans="2:4" s="28" customFormat="1" ht="12.95" customHeight="1">
      <c r="B113" s="40"/>
      <c r="C113" s="53"/>
      <c r="D113" s="53"/>
    </row>
    <row r="114" spans="2:4" s="28" customFormat="1" ht="12.95" customHeight="1">
      <c r="B114" s="40"/>
      <c r="C114" s="53"/>
      <c r="D114" s="53"/>
    </row>
    <row r="115" spans="2:4" s="28" customFormat="1" ht="12.95" customHeight="1">
      <c r="B115" s="40"/>
      <c r="C115" s="53"/>
      <c r="D115" s="53"/>
    </row>
    <row r="116" spans="2:4" s="28" customFormat="1" ht="12.95" customHeight="1">
      <c r="B116" s="40"/>
      <c r="C116" s="53"/>
      <c r="D116" s="53"/>
    </row>
    <row r="117" spans="2:4" s="28" customFormat="1" ht="12.95" customHeight="1">
      <c r="B117" s="40"/>
      <c r="C117" s="53"/>
      <c r="D117" s="53"/>
    </row>
    <row r="118" spans="2:4" s="28" customFormat="1" ht="12.95" customHeight="1">
      <c r="B118" s="40"/>
      <c r="C118" s="53"/>
      <c r="D118" s="53"/>
    </row>
    <row r="119" spans="2:4" s="28" customFormat="1" ht="12.95" customHeight="1">
      <c r="B119" s="40"/>
      <c r="C119" s="53"/>
      <c r="D119" s="53"/>
    </row>
    <row r="120" spans="2:4" s="28" customFormat="1" ht="12.95" customHeight="1">
      <c r="B120" s="40"/>
      <c r="C120" s="53"/>
      <c r="D120" s="53"/>
    </row>
    <row r="121" spans="2:4" s="28" customFormat="1" ht="12.95" customHeight="1">
      <c r="B121" s="40"/>
      <c r="C121" s="53"/>
      <c r="D121" s="53"/>
    </row>
    <row r="122" spans="2:4" s="28" customFormat="1" ht="12.95" customHeight="1">
      <c r="B122" s="40"/>
      <c r="C122" s="53"/>
      <c r="D122" s="53"/>
    </row>
    <row r="123" spans="2:4" s="28" customFormat="1" ht="12.95" customHeight="1">
      <c r="B123" s="40"/>
      <c r="C123" s="53"/>
      <c r="D123" s="53"/>
    </row>
    <row r="124" spans="2:4" s="28" customFormat="1" ht="12.95" customHeight="1">
      <c r="B124" s="40"/>
      <c r="C124" s="53"/>
      <c r="D124" s="53"/>
    </row>
    <row r="125" spans="2:4" s="28" customFormat="1" ht="12.95" customHeight="1">
      <c r="B125" s="40"/>
      <c r="C125" s="53"/>
      <c r="D125" s="53"/>
    </row>
    <row r="126" spans="2:4" s="28" customFormat="1" ht="12.95" customHeight="1">
      <c r="B126" s="40"/>
      <c r="C126" s="53"/>
      <c r="D126" s="53"/>
    </row>
    <row r="127" spans="2:4" s="28" customFormat="1" ht="12.95" customHeight="1">
      <c r="B127" s="40"/>
      <c r="C127" s="53"/>
      <c r="D127" s="53"/>
    </row>
    <row r="128" spans="2:4" s="28" customFormat="1" ht="12.95" customHeight="1">
      <c r="B128" s="40"/>
      <c r="C128" s="53"/>
      <c r="D128" s="53"/>
    </row>
    <row r="129" spans="2:4" s="28" customFormat="1" ht="12.95" customHeight="1">
      <c r="B129" s="40"/>
      <c r="C129" s="53"/>
      <c r="D129" s="53"/>
    </row>
    <row r="130" spans="2:4" s="28" customFormat="1" ht="12.95" customHeight="1">
      <c r="B130" s="40"/>
      <c r="C130" s="53"/>
      <c r="D130" s="53"/>
    </row>
    <row r="131" spans="2:4" s="28" customFormat="1" ht="12.95" customHeight="1">
      <c r="B131" s="40"/>
      <c r="C131" s="53"/>
      <c r="D131" s="53"/>
    </row>
    <row r="132" spans="2:4" s="28" customFormat="1" ht="12.95" customHeight="1">
      <c r="B132" s="40"/>
      <c r="C132" s="53"/>
      <c r="D132" s="53"/>
    </row>
    <row r="133" spans="2:4" s="28" customFormat="1" ht="12.95" customHeight="1">
      <c r="B133" s="40"/>
      <c r="C133" s="53"/>
      <c r="D133" s="53"/>
    </row>
    <row r="134" spans="2:4" s="28" customFormat="1" ht="12.95" customHeight="1">
      <c r="B134" s="40"/>
      <c r="C134" s="53"/>
      <c r="D134" s="53"/>
    </row>
    <row r="135" spans="2:4" s="28" customFormat="1" ht="12.95" customHeight="1">
      <c r="B135" s="40"/>
      <c r="C135" s="53"/>
      <c r="D135" s="53"/>
    </row>
    <row r="136" spans="2:4" s="28" customFormat="1" ht="12.95" customHeight="1">
      <c r="B136" s="40"/>
      <c r="C136" s="53"/>
      <c r="D136" s="53"/>
    </row>
    <row r="137" spans="2:4" s="28" customFormat="1" ht="12.95" customHeight="1">
      <c r="B137" s="40"/>
      <c r="C137" s="53"/>
      <c r="D137" s="53"/>
    </row>
    <row r="138" spans="2:4" s="28" customFormat="1" ht="12.95" customHeight="1">
      <c r="B138" s="40"/>
      <c r="C138" s="53"/>
      <c r="D138" s="53"/>
    </row>
    <row r="139" spans="2:4" s="28" customFormat="1" ht="12.95" customHeight="1">
      <c r="B139" s="40"/>
      <c r="C139" s="53"/>
      <c r="D139" s="53"/>
    </row>
    <row r="140" spans="2:4" s="28" customFormat="1" ht="12.95" customHeight="1">
      <c r="B140" s="40"/>
      <c r="C140" s="53"/>
      <c r="D140" s="53"/>
    </row>
    <row r="141" spans="2:4" s="28" customFormat="1" ht="12.95" customHeight="1">
      <c r="B141" s="40"/>
      <c r="C141" s="53"/>
      <c r="D141" s="53"/>
    </row>
    <row r="142" spans="2:4" s="28" customFormat="1" ht="12.95" customHeight="1">
      <c r="B142" s="40"/>
      <c r="C142" s="53"/>
      <c r="D142" s="53"/>
    </row>
    <row r="143" spans="2:4" s="28" customFormat="1" ht="12.95" customHeight="1">
      <c r="B143" s="40"/>
      <c r="C143" s="53"/>
      <c r="D143" s="53"/>
    </row>
    <row r="144" spans="2:4" s="28" customFormat="1" ht="12.95" customHeight="1">
      <c r="B144" s="40"/>
      <c r="C144" s="53"/>
      <c r="D144" s="53"/>
    </row>
    <row r="145" spans="2:4" s="28" customFormat="1" ht="12.95" customHeight="1">
      <c r="B145" s="40"/>
      <c r="C145" s="53"/>
      <c r="D145" s="53"/>
    </row>
    <row r="146" spans="2:4" s="28" customFormat="1" ht="12.95" customHeight="1">
      <c r="B146" s="40"/>
      <c r="C146" s="53"/>
      <c r="D146" s="53"/>
    </row>
    <row r="147" spans="2:4" s="28" customFormat="1" ht="12.95" customHeight="1">
      <c r="B147" s="40"/>
      <c r="C147" s="53"/>
      <c r="D147" s="53"/>
    </row>
    <row r="148" spans="2:4" s="28" customFormat="1" ht="12.95" customHeight="1">
      <c r="B148" s="40"/>
      <c r="C148" s="53"/>
      <c r="D148" s="53"/>
    </row>
    <row r="149" spans="2:4" s="28" customFormat="1" ht="12.95" customHeight="1">
      <c r="B149" s="40"/>
      <c r="C149" s="53"/>
      <c r="D149" s="53"/>
    </row>
    <row r="150" spans="2:4" s="28" customFormat="1" ht="12.95" customHeight="1">
      <c r="B150" s="40"/>
      <c r="C150" s="53"/>
      <c r="D150" s="53"/>
    </row>
    <row r="151" spans="2:4" s="28" customFormat="1" ht="12.95" customHeight="1">
      <c r="B151" s="40"/>
      <c r="C151" s="53"/>
      <c r="D151" s="53"/>
    </row>
    <row r="152" spans="2:4" s="28" customFormat="1" ht="12.95" customHeight="1">
      <c r="B152" s="40"/>
      <c r="C152" s="53"/>
      <c r="D152" s="53"/>
    </row>
    <row r="153" spans="2:4" s="28" customFormat="1" ht="12.95" customHeight="1">
      <c r="B153" s="40"/>
      <c r="C153" s="53"/>
      <c r="D153" s="53"/>
    </row>
    <row r="154" spans="2:4" s="28" customFormat="1" ht="12.95" customHeight="1">
      <c r="B154" s="40"/>
      <c r="C154" s="53"/>
      <c r="D154" s="53"/>
    </row>
    <row r="155" spans="2:4" s="28" customFormat="1" ht="12.95" customHeight="1">
      <c r="B155" s="40"/>
      <c r="C155" s="53"/>
      <c r="D155" s="53"/>
    </row>
    <row r="156" spans="2:4" s="28" customFormat="1" ht="12.95" customHeight="1">
      <c r="B156" s="40"/>
      <c r="C156" s="53"/>
      <c r="D156" s="53"/>
    </row>
    <row r="157" spans="2:4" s="28" customFormat="1" ht="12.95" customHeight="1">
      <c r="B157" s="40"/>
      <c r="C157" s="53"/>
      <c r="D157" s="53"/>
    </row>
    <row r="158" spans="2:4" s="28" customFormat="1" ht="12.95" customHeight="1">
      <c r="B158" s="40"/>
      <c r="C158" s="53"/>
      <c r="D158" s="53"/>
    </row>
    <row r="159" spans="2:4" s="28" customFormat="1" ht="12.95" customHeight="1">
      <c r="B159" s="40"/>
      <c r="C159" s="53"/>
      <c r="D159" s="53"/>
    </row>
    <row r="160" spans="2:4" s="28" customFormat="1" ht="12.95" customHeight="1">
      <c r="B160" s="40"/>
      <c r="C160" s="53"/>
      <c r="D160" s="53"/>
    </row>
    <row r="161" spans="2:4" s="28" customFormat="1" ht="12.95" customHeight="1">
      <c r="B161" s="40"/>
      <c r="C161" s="53"/>
      <c r="D161" s="53"/>
    </row>
    <row r="162" spans="2:4" s="28" customFormat="1" ht="12.95" customHeight="1">
      <c r="B162" s="40"/>
      <c r="C162" s="53"/>
      <c r="D162" s="53"/>
    </row>
    <row r="163" spans="2:4" s="28" customFormat="1" ht="12.95" customHeight="1">
      <c r="B163" s="40"/>
      <c r="C163" s="53"/>
      <c r="D163" s="53"/>
    </row>
    <row r="164" spans="2:4" s="28" customFormat="1" ht="12.95" customHeight="1">
      <c r="B164" s="40"/>
      <c r="C164" s="53"/>
      <c r="D164" s="53"/>
    </row>
    <row r="165" spans="2:4" s="28" customFormat="1" ht="12.95" customHeight="1">
      <c r="B165" s="40"/>
      <c r="C165" s="53"/>
      <c r="D165" s="53"/>
    </row>
    <row r="166" spans="2:4" s="28" customFormat="1" ht="12.95" customHeight="1">
      <c r="B166" s="40"/>
      <c r="C166" s="53"/>
      <c r="D166" s="53"/>
    </row>
    <row r="167" spans="2:4" s="28" customFormat="1" ht="12.95" customHeight="1">
      <c r="B167" s="40"/>
      <c r="C167" s="53"/>
      <c r="D167" s="53"/>
    </row>
    <row r="168" spans="2:4" s="28" customFormat="1" ht="12.95" customHeight="1">
      <c r="B168" s="40"/>
      <c r="C168" s="53"/>
      <c r="D168" s="53"/>
    </row>
    <row r="169" spans="2:4" s="28" customFormat="1" ht="12.95" customHeight="1">
      <c r="B169" s="40"/>
      <c r="C169" s="53"/>
      <c r="D169" s="53"/>
    </row>
    <row r="170" spans="2:4" s="28" customFormat="1" ht="12.95" customHeight="1">
      <c r="B170" s="40"/>
      <c r="C170" s="53"/>
      <c r="D170" s="53"/>
    </row>
    <row r="171" spans="2:4" s="28" customFormat="1" ht="12.95" customHeight="1">
      <c r="B171" s="40"/>
      <c r="C171" s="53"/>
      <c r="D171" s="53"/>
    </row>
    <row r="172" spans="2:4" s="28" customFormat="1" ht="12.95" customHeight="1">
      <c r="B172" s="40"/>
      <c r="C172" s="53"/>
      <c r="D172" s="53"/>
    </row>
    <row r="173" spans="2:4" s="28" customFormat="1" ht="12.95" customHeight="1">
      <c r="B173" s="40"/>
      <c r="C173" s="53"/>
      <c r="D173" s="53"/>
    </row>
    <row r="174" spans="2:4" s="28" customFormat="1" ht="12.95" customHeight="1">
      <c r="B174" s="40"/>
      <c r="C174" s="53"/>
      <c r="D174" s="53"/>
    </row>
    <row r="175" spans="2:4" s="28" customFormat="1" ht="12.95" customHeight="1">
      <c r="B175" s="40"/>
      <c r="C175" s="53"/>
      <c r="D175" s="53"/>
    </row>
    <row r="176" spans="2:4" s="28" customFormat="1" ht="12.95" customHeight="1">
      <c r="B176" s="40"/>
      <c r="C176" s="53"/>
      <c r="D176" s="53"/>
    </row>
    <row r="177" spans="2:4" s="28" customFormat="1" ht="12.95" customHeight="1">
      <c r="B177" s="40"/>
      <c r="C177" s="53"/>
      <c r="D177" s="53"/>
    </row>
    <row r="178" spans="2:4" s="28" customFormat="1" ht="12.95" customHeight="1">
      <c r="B178" s="40"/>
      <c r="C178" s="53"/>
      <c r="D178" s="53"/>
    </row>
    <row r="179" spans="2:4" s="28" customFormat="1" ht="12.95" customHeight="1">
      <c r="B179" s="40"/>
      <c r="C179" s="53"/>
      <c r="D179" s="53"/>
    </row>
    <row r="180" spans="2:4" s="28" customFormat="1" ht="12.95" customHeight="1">
      <c r="B180" s="40"/>
      <c r="C180" s="53"/>
      <c r="D180" s="53"/>
    </row>
    <row r="181" spans="2:4" s="28" customFormat="1" ht="12.95" customHeight="1">
      <c r="B181" s="40"/>
      <c r="C181" s="53"/>
      <c r="D181" s="53"/>
    </row>
    <row r="182" spans="2:4" s="28" customFormat="1" ht="12.95" customHeight="1">
      <c r="B182" s="40"/>
      <c r="C182" s="53"/>
      <c r="D182" s="53"/>
    </row>
    <row r="183" spans="2:4" s="28" customFormat="1" ht="12.95" customHeight="1">
      <c r="B183" s="40"/>
      <c r="C183" s="53"/>
      <c r="D183" s="53"/>
    </row>
    <row r="184" spans="2:4" s="28" customFormat="1" ht="12.95" customHeight="1">
      <c r="B184" s="40"/>
      <c r="C184" s="53"/>
      <c r="D184" s="53"/>
    </row>
    <row r="185" spans="2:4" s="28" customFormat="1" ht="12.95" customHeight="1">
      <c r="B185" s="40"/>
      <c r="C185" s="53"/>
      <c r="D185" s="53"/>
    </row>
    <row r="186" spans="2:4" s="28" customFormat="1" ht="12.95" customHeight="1">
      <c r="B186" s="40"/>
      <c r="C186" s="53"/>
      <c r="D186" s="53"/>
    </row>
    <row r="187" spans="2:4" s="28" customFormat="1" ht="12.95" customHeight="1">
      <c r="B187" s="40"/>
      <c r="C187" s="53"/>
      <c r="D187" s="53"/>
    </row>
    <row r="188" spans="2:4" s="28" customFormat="1" ht="12.95" customHeight="1">
      <c r="B188" s="40"/>
      <c r="C188" s="53"/>
      <c r="D188" s="53"/>
    </row>
    <row r="189" spans="2:4" s="28" customFormat="1" ht="12.95" customHeight="1">
      <c r="B189" s="40"/>
      <c r="C189" s="53"/>
      <c r="D189" s="53"/>
    </row>
    <row r="190" spans="2:4" s="28" customFormat="1" ht="12.95" customHeight="1">
      <c r="B190" s="40"/>
      <c r="C190" s="53"/>
      <c r="D190" s="53"/>
    </row>
    <row r="191" spans="2:4" s="28" customFormat="1" ht="12.95" customHeight="1">
      <c r="B191" s="40"/>
      <c r="C191" s="53"/>
      <c r="D191" s="53"/>
    </row>
    <row r="192" spans="2:4" s="28" customFormat="1" ht="12.95" customHeight="1">
      <c r="B192" s="40"/>
      <c r="C192" s="53"/>
      <c r="D192" s="53"/>
    </row>
    <row r="193" spans="2:4" s="28" customFormat="1" ht="12.95" customHeight="1">
      <c r="B193" s="40"/>
      <c r="C193" s="53"/>
      <c r="D193" s="53"/>
    </row>
    <row r="194" spans="2:4" s="28" customFormat="1" ht="12.95" customHeight="1">
      <c r="B194" s="40"/>
      <c r="C194" s="53"/>
      <c r="D194" s="53"/>
    </row>
    <row r="195" spans="2:4" s="28" customFormat="1" ht="12.95" customHeight="1">
      <c r="B195" s="40"/>
      <c r="C195" s="53"/>
      <c r="D195" s="53"/>
    </row>
    <row r="196" spans="2:4" s="28" customFormat="1" ht="12.95" customHeight="1">
      <c r="B196" s="40"/>
      <c r="C196" s="53"/>
      <c r="D196" s="53"/>
    </row>
    <row r="197" spans="2:4" s="28" customFormat="1" ht="12.95" customHeight="1">
      <c r="B197" s="40"/>
      <c r="C197" s="53"/>
      <c r="D197" s="53"/>
    </row>
    <row r="198" spans="2:4" s="28" customFormat="1" ht="12.95" customHeight="1">
      <c r="B198" s="40"/>
      <c r="C198" s="53"/>
      <c r="D198" s="53"/>
    </row>
    <row r="199" spans="2:4" s="28" customFormat="1" ht="12.95" customHeight="1">
      <c r="B199" s="40"/>
      <c r="C199" s="53"/>
      <c r="D199" s="53"/>
    </row>
    <row r="200" spans="2:4" s="28" customFormat="1" ht="12.95" customHeight="1">
      <c r="B200" s="40"/>
      <c r="C200" s="53"/>
      <c r="D200" s="53"/>
    </row>
    <row r="201" spans="2:4" s="28" customFormat="1" ht="12.95" customHeight="1">
      <c r="B201" s="40"/>
      <c r="C201" s="53"/>
      <c r="D201" s="53"/>
    </row>
    <row r="202" spans="2:4" s="28" customFormat="1" ht="12.95" customHeight="1">
      <c r="B202" s="40"/>
      <c r="C202" s="53"/>
      <c r="D202" s="53"/>
    </row>
    <row r="203" spans="2:4" s="28" customFormat="1" ht="12.95" customHeight="1">
      <c r="B203" s="40"/>
      <c r="C203" s="53"/>
      <c r="D203" s="53"/>
    </row>
    <row r="204" spans="2:4" s="28" customFormat="1" ht="12.95" customHeight="1">
      <c r="B204" s="40"/>
      <c r="C204" s="53"/>
      <c r="D204" s="53"/>
    </row>
    <row r="205" spans="2:4" s="28" customFormat="1" ht="12.95" customHeight="1">
      <c r="B205" s="40"/>
      <c r="C205" s="53"/>
      <c r="D205" s="53"/>
    </row>
    <row r="206" spans="2:4" s="28" customFormat="1" ht="12.95" customHeight="1">
      <c r="B206" s="40"/>
      <c r="C206" s="53"/>
      <c r="D206" s="53"/>
    </row>
    <row r="207" spans="2:4" s="28" customFormat="1" ht="12.95" customHeight="1">
      <c r="B207" s="40"/>
      <c r="C207" s="53"/>
      <c r="D207" s="53"/>
    </row>
    <row r="208" spans="2:4" s="28" customFormat="1" ht="12.95" customHeight="1">
      <c r="B208" s="40"/>
      <c r="C208" s="53"/>
      <c r="D208" s="53"/>
    </row>
    <row r="209" spans="2:4" s="28" customFormat="1" ht="12.95" customHeight="1">
      <c r="B209" s="40"/>
      <c r="C209" s="53"/>
      <c r="D209" s="53"/>
    </row>
    <row r="210" spans="2:4" s="28" customFormat="1" ht="12.95" customHeight="1">
      <c r="B210" s="40"/>
      <c r="C210" s="53"/>
      <c r="D210" s="53"/>
    </row>
    <row r="211" spans="2:4" s="28" customFormat="1" ht="12.95" customHeight="1">
      <c r="B211" s="40"/>
      <c r="C211" s="53"/>
      <c r="D211" s="53"/>
    </row>
    <row r="212" spans="2:4" s="28" customFormat="1" ht="12.95" customHeight="1">
      <c r="B212" s="40"/>
      <c r="C212" s="53"/>
      <c r="D212" s="53"/>
    </row>
    <row r="213" spans="2:4" s="28" customFormat="1" ht="12.95" customHeight="1">
      <c r="B213" s="40"/>
      <c r="C213" s="53"/>
      <c r="D213" s="53"/>
    </row>
    <row r="214" spans="2:4" s="28" customFormat="1" ht="12.95" customHeight="1">
      <c r="B214" s="40"/>
      <c r="C214" s="53"/>
      <c r="D214" s="53"/>
    </row>
    <row r="215" spans="2:4" s="28" customFormat="1" ht="12.95" customHeight="1">
      <c r="B215" s="40"/>
      <c r="C215" s="53"/>
      <c r="D215" s="53"/>
    </row>
    <row r="216" spans="2:4" s="28" customFormat="1" ht="12.95" customHeight="1">
      <c r="B216" s="40"/>
      <c r="C216" s="53"/>
      <c r="D216" s="53"/>
    </row>
    <row r="217" spans="2:4" s="28" customFormat="1" ht="12.95" customHeight="1">
      <c r="B217" s="40"/>
      <c r="C217" s="53"/>
      <c r="D217" s="53"/>
    </row>
    <row r="218" spans="2:4" s="28" customFormat="1" ht="12.95" customHeight="1">
      <c r="B218" s="40"/>
      <c r="C218" s="53"/>
      <c r="D218" s="53"/>
    </row>
    <row r="219" spans="2:4" s="28" customFormat="1" ht="12.95" customHeight="1">
      <c r="B219" s="40"/>
      <c r="C219" s="53"/>
      <c r="D219" s="53"/>
    </row>
    <row r="220" spans="2:4" s="28" customFormat="1" ht="12.95" customHeight="1">
      <c r="B220" s="40"/>
      <c r="C220" s="53"/>
      <c r="D220" s="53"/>
    </row>
    <row r="221" spans="2:4" s="28" customFormat="1" ht="12.95" customHeight="1">
      <c r="B221" s="40"/>
      <c r="C221" s="53"/>
      <c r="D221" s="53"/>
    </row>
    <row r="222" spans="2:4" s="28" customFormat="1" ht="12.95" customHeight="1">
      <c r="B222" s="40"/>
      <c r="C222" s="53"/>
      <c r="D222" s="53"/>
    </row>
    <row r="223" spans="2:4" s="28" customFormat="1" ht="12.95" customHeight="1">
      <c r="B223" s="40"/>
      <c r="C223" s="53"/>
      <c r="D223" s="53"/>
    </row>
    <row r="224" spans="2:4" s="28" customFormat="1" ht="12.95" customHeight="1">
      <c r="B224" s="40"/>
      <c r="C224" s="53"/>
      <c r="D224" s="53"/>
    </row>
    <row r="225" spans="2:4" s="28" customFormat="1" ht="12.95" customHeight="1">
      <c r="B225" s="40"/>
      <c r="C225" s="53"/>
      <c r="D225" s="53"/>
    </row>
    <row r="226" spans="2:4" s="28" customFormat="1" ht="12.95" customHeight="1">
      <c r="B226" s="40"/>
      <c r="C226" s="53"/>
      <c r="D226" s="53"/>
    </row>
    <row r="227" spans="2:4" s="28" customFormat="1" ht="12.95" customHeight="1">
      <c r="B227" s="40"/>
      <c r="C227" s="53"/>
      <c r="D227" s="53"/>
    </row>
    <row r="228" spans="2:4" s="28" customFormat="1" ht="12.95" customHeight="1">
      <c r="B228" s="40"/>
      <c r="C228" s="53"/>
      <c r="D228" s="53"/>
    </row>
    <row r="229" spans="2:4" s="28" customFormat="1" ht="12.95" customHeight="1">
      <c r="B229" s="40"/>
      <c r="C229" s="53"/>
      <c r="D229" s="53"/>
    </row>
    <row r="230" spans="2:4" s="28" customFormat="1" ht="12.95" customHeight="1">
      <c r="B230" s="40"/>
      <c r="C230" s="53"/>
      <c r="D230" s="53"/>
    </row>
    <row r="231" spans="2:4" s="28" customFormat="1" ht="12.95" customHeight="1">
      <c r="B231" s="40"/>
      <c r="C231" s="53"/>
      <c r="D231" s="53"/>
    </row>
    <row r="232" spans="2:4" s="28" customFormat="1" ht="12.95" customHeight="1">
      <c r="B232" s="40"/>
      <c r="C232" s="53"/>
      <c r="D232" s="53"/>
    </row>
    <row r="233" spans="2:4" s="28" customFormat="1" ht="12.95" customHeight="1">
      <c r="B233" s="40"/>
      <c r="C233" s="53"/>
      <c r="D233" s="53"/>
    </row>
    <row r="234" spans="2:4" s="28" customFormat="1" ht="12.95" customHeight="1">
      <c r="B234" s="40"/>
      <c r="C234" s="53"/>
      <c r="D234" s="53"/>
    </row>
    <row r="235" spans="2:4" s="28" customFormat="1" ht="12.95" customHeight="1">
      <c r="B235" s="40"/>
      <c r="C235" s="53"/>
      <c r="D235" s="53"/>
    </row>
    <row r="236" spans="2:4" s="28" customFormat="1" ht="12.95" customHeight="1">
      <c r="B236" s="40"/>
      <c r="C236" s="53"/>
      <c r="D236" s="53"/>
    </row>
    <row r="237" spans="2:4" s="28" customFormat="1" ht="12.95" customHeight="1">
      <c r="B237" s="40"/>
      <c r="C237" s="53"/>
      <c r="D237" s="53"/>
    </row>
    <row r="238" spans="2:4" s="28" customFormat="1" ht="12.95" customHeight="1">
      <c r="B238" s="40"/>
      <c r="C238" s="53"/>
      <c r="D238" s="53"/>
    </row>
    <row r="239" spans="2:4" s="28" customFormat="1" ht="12.95" customHeight="1">
      <c r="B239" s="40"/>
      <c r="C239" s="53"/>
      <c r="D239" s="53"/>
    </row>
    <row r="240" spans="2:4" s="28" customFormat="1" ht="12.95" customHeight="1">
      <c r="B240" s="40"/>
      <c r="C240" s="53"/>
      <c r="D240" s="53"/>
    </row>
    <row r="241" spans="3:4" s="28" customFormat="1" ht="12.95" customHeight="1">
      <c r="C241" s="53"/>
      <c r="D241" s="53"/>
    </row>
    <row r="242" spans="3:4" s="28" customFormat="1" ht="12.95" customHeight="1">
      <c r="C242" s="53"/>
      <c r="D242" s="53"/>
    </row>
    <row r="243" spans="3:4" s="28" customFormat="1" ht="12.95" customHeight="1">
      <c r="C243" s="53"/>
      <c r="D243" s="53"/>
    </row>
    <row r="244" spans="3:4" s="28" customFormat="1" ht="12.95" customHeight="1">
      <c r="C244" s="53"/>
      <c r="D244" s="53"/>
    </row>
    <row r="245" spans="3:4" s="28" customFormat="1" ht="12.95" customHeight="1">
      <c r="C245" s="53"/>
      <c r="D245" s="53"/>
    </row>
    <row r="246" spans="3:4" s="28" customFormat="1" ht="12.95" customHeight="1">
      <c r="C246" s="53"/>
      <c r="D246" s="53"/>
    </row>
    <row r="247" spans="3:4" s="28" customFormat="1" ht="12.95" customHeight="1">
      <c r="C247" s="53"/>
      <c r="D247" s="53"/>
    </row>
    <row r="248" spans="3:4" s="28" customFormat="1" ht="12.95" customHeight="1">
      <c r="C248" s="53"/>
      <c r="D248" s="53"/>
    </row>
    <row r="249" spans="3:4" s="28" customFormat="1" ht="12.95" customHeight="1">
      <c r="C249" s="53"/>
      <c r="D249" s="53"/>
    </row>
    <row r="250" spans="3:4" s="28" customFormat="1" ht="12.95" customHeight="1">
      <c r="C250" s="53"/>
      <c r="D250" s="53"/>
    </row>
    <row r="251" spans="3:4" s="28" customFormat="1" ht="12.95" customHeight="1">
      <c r="C251" s="53"/>
      <c r="D251" s="53"/>
    </row>
    <row r="252" spans="3:4" s="28" customFormat="1" ht="12.95" customHeight="1">
      <c r="C252" s="53"/>
      <c r="D252" s="53"/>
    </row>
    <row r="253" spans="3:4" s="28" customFormat="1" ht="12.95" customHeight="1">
      <c r="C253" s="53"/>
      <c r="D253" s="53"/>
    </row>
    <row r="254" spans="3:4" s="28" customFormat="1" ht="12.95" customHeight="1">
      <c r="C254" s="53"/>
      <c r="D254" s="53"/>
    </row>
    <row r="255" spans="3:4" s="28" customFormat="1" ht="12.95" customHeight="1">
      <c r="C255" s="53"/>
      <c r="D255" s="53"/>
    </row>
    <row r="256" spans="3:4" s="28" customFormat="1" ht="12.95" customHeight="1">
      <c r="C256" s="53"/>
      <c r="D256" s="53"/>
    </row>
    <row r="257" spans="3:4" s="28" customFormat="1" ht="12.95" customHeight="1">
      <c r="C257" s="53"/>
      <c r="D257" s="53"/>
    </row>
    <row r="258" spans="3:4" s="28" customFormat="1" ht="12.95" customHeight="1">
      <c r="C258" s="53"/>
      <c r="D258" s="53"/>
    </row>
    <row r="259" spans="3:4" s="28" customFormat="1" ht="12.95" customHeight="1">
      <c r="C259" s="53"/>
      <c r="D259" s="53"/>
    </row>
    <row r="260" spans="3:4" s="28" customFormat="1" ht="12.95" customHeight="1">
      <c r="C260" s="53"/>
      <c r="D260" s="53"/>
    </row>
    <row r="261" spans="3:4" s="28" customFormat="1" ht="12.95" customHeight="1">
      <c r="C261" s="53"/>
      <c r="D261" s="53"/>
    </row>
    <row r="262" spans="3:4" s="28" customFormat="1" ht="12.95" customHeight="1">
      <c r="C262" s="53"/>
      <c r="D262" s="53"/>
    </row>
    <row r="263" spans="3:4" s="28" customFormat="1" ht="12.95" customHeight="1">
      <c r="C263" s="53"/>
      <c r="D263" s="53"/>
    </row>
    <row r="264" spans="3:4" s="28" customFormat="1" ht="12.95" customHeight="1">
      <c r="C264" s="53"/>
      <c r="D264" s="53"/>
    </row>
    <row r="265" spans="3:4" s="28" customFormat="1" ht="12.95" customHeight="1">
      <c r="C265" s="53"/>
      <c r="D265" s="53"/>
    </row>
    <row r="266" spans="3:4" s="28" customFormat="1" ht="12.95" customHeight="1">
      <c r="C266" s="53"/>
      <c r="D266" s="53"/>
    </row>
    <row r="267" spans="3:4" s="28" customFormat="1" ht="12.95" customHeight="1">
      <c r="C267" s="53"/>
      <c r="D267" s="53"/>
    </row>
    <row r="268" spans="3:4" s="28" customFormat="1" ht="12.95" customHeight="1">
      <c r="C268" s="53"/>
      <c r="D268" s="53"/>
    </row>
    <row r="269" spans="3:4" s="28" customFormat="1" ht="12.95" customHeight="1">
      <c r="C269" s="53"/>
      <c r="D269" s="53"/>
    </row>
    <row r="270" spans="3:4" s="28" customFormat="1" ht="12.95" customHeight="1">
      <c r="C270" s="53"/>
      <c r="D270" s="53"/>
    </row>
    <row r="271" spans="3:4" s="28" customFormat="1" ht="12.95" customHeight="1">
      <c r="C271" s="53"/>
      <c r="D271" s="53"/>
    </row>
    <row r="272" spans="3:4" s="28" customFormat="1" ht="12.95" customHeight="1">
      <c r="C272" s="53"/>
      <c r="D272" s="53"/>
    </row>
    <row r="273" spans="3:4" s="28" customFormat="1" ht="12.95" customHeight="1">
      <c r="C273" s="53"/>
      <c r="D273" s="53"/>
    </row>
    <row r="274" spans="3:4" s="28" customFormat="1" ht="12.95" customHeight="1">
      <c r="C274" s="53"/>
      <c r="D274" s="53"/>
    </row>
    <row r="275" spans="3:4" s="28" customFormat="1" ht="12.95" customHeight="1">
      <c r="C275" s="53"/>
      <c r="D275" s="53"/>
    </row>
    <row r="276" spans="3:4" s="28" customFormat="1" ht="12.95" customHeight="1">
      <c r="C276" s="53"/>
      <c r="D276" s="53"/>
    </row>
    <row r="277" spans="3:4" s="28" customFormat="1" ht="12.95" customHeight="1">
      <c r="C277" s="53"/>
      <c r="D277" s="53"/>
    </row>
    <row r="278" spans="3:4" s="28" customFormat="1" ht="12.95" customHeight="1">
      <c r="C278" s="53"/>
      <c r="D278" s="53"/>
    </row>
    <row r="279" spans="3:4" s="28" customFormat="1" ht="12.95" customHeight="1">
      <c r="C279" s="53"/>
      <c r="D279" s="53"/>
    </row>
    <row r="280" spans="3:4" s="28" customFormat="1" ht="12.95" customHeight="1">
      <c r="C280" s="53"/>
      <c r="D280" s="53"/>
    </row>
    <row r="281" spans="3:4" s="28" customFormat="1" ht="12.95" customHeight="1">
      <c r="C281" s="53"/>
      <c r="D281" s="53"/>
    </row>
    <row r="282" spans="3:4" s="28" customFormat="1" ht="12.95" customHeight="1">
      <c r="C282" s="53"/>
      <c r="D282" s="53"/>
    </row>
    <row r="283" spans="3:4" s="28" customFormat="1" ht="12.95" customHeight="1">
      <c r="C283" s="53"/>
      <c r="D283" s="53"/>
    </row>
    <row r="284" spans="3:4" s="28" customFormat="1" ht="12.95" customHeight="1">
      <c r="C284" s="53"/>
      <c r="D284" s="53"/>
    </row>
    <row r="285" spans="3:4" s="28" customFormat="1" ht="12.95" customHeight="1">
      <c r="C285" s="53"/>
      <c r="D285" s="53"/>
    </row>
    <row r="286" spans="3:4" s="28" customFormat="1" ht="12.95" customHeight="1">
      <c r="C286" s="53"/>
      <c r="D286" s="53"/>
    </row>
    <row r="287" spans="3:4" s="28" customFormat="1" ht="12.95" customHeight="1">
      <c r="C287" s="53"/>
      <c r="D287" s="53"/>
    </row>
    <row r="288" spans="3:4" s="28" customFormat="1" ht="12.95" customHeight="1">
      <c r="C288" s="53"/>
      <c r="D288" s="53"/>
    </row>
    <row r="289" spans="3:4" s="28" customFormat="1" ht="12.95" customHeight="1">
      <c r="C289" s="53"/>
      <c r="D289" s="53"/>
    </row>
    <row r="290" spans="3:4" s="28" customFormat="1" ht="12.95" customHeight="1">
      <c r="C290" s="53"/>
      <c r="D290" s="53"/>
    </row>
    <row r="291" spans="3:4" s="28" customFormat="1" ht="12.95" customHeight="1">
      <c r="C291" s="53"/>
      <c r="D291" s="53"/>
    </row>
    <row r="292" spans="3:4" s="28" customFormat="1" ht="12.95" customHeight="1">
      <c r="C292" s="53"/>
      <c r="D292" s="53"/>
    </row>
    <row r="293" spans="3:4" s="28" customFormat="1" ht="12.95" customHeight="1">
      <c r="C293" s="53"/>
      <c r="D293" s="53"/>
    </row>
    <row r="294" spans="3:4" s="28" customFormat="1" ht="12.95" customHeight="1">
      <c r="C294" s="53"/>
      <c r="D294" s="53"/>
    </row>
    <row r="295" spans="3:4" s="28" customFormat="1" ht="12.95" customHeight="1">
      <c r="C295" s="53"/>
      <c r="D295" s="53"/>
    </row>
    <row r="296" spans="3:4" s="28" customFormat="1" ht="12.95" customHeight="1">
      <c r="C296" s="53"/>
      <c r="D296" s="53"/>
    </row>
    <row r="297" spans="3:4" s="28" customFormat="1" ht="12.95" customHeight="1">
      <c r="C297" s="53"/>
      <c r="D297" s="53"/>
    </row>
    <row r="298" spans="3:4" s="28" customFormat="1" ht="12.95" customHeight="1">
      <c r="C298" s="53"/>
      <c r="D298" s="53"/>
    </row>
    <row r="299" spans="3:4" s="28" customFormat="1" ht="12.95" customHeight="1">
      <c r="C299" s="53"/>
      <c r="D299" s="53"/>
    </row>
    <row r="300" spans="3:4" s="28" customFormat="1" ht="12.95" customHeight="1">
      <c r="C300" s="53"/>
      <c r="D300" s="53"/>
    </row>
    <row r="301" spans="3:4" s="28" customFormat="1" ht="12.95" customHeight="1">
      <c r="C301" s="53"/>
      <c r="D301" s="53"/>
    </row>
    <row r="302" spans="3:4" s="28" customFormat="1" ht="12.95" customHeight="1">
      <c r="C302" s="53"/>
      <c r="D302" s="53"/>
    </row>
    <row r="303" spans="3:4" s="28" customFormat="1" ht="12.95" customHeight="1">
      <c r="C303" s="53"/>
      <c r="D303" s="53"/>
    </row>
    <row r="304" spans="3:4" s="28" customFormat="1" ht="12.95" customHeight="1">
      <c r="C304" s="53"/>
      <c r="D304" s="53"/>
    </row>
    <row r="305" spans="3:4" s="28" customFormat="1" ht="12.95" customHeight="1">
      <c r="C305" s="53"/>
      <c r="D305" s="53"/>
    </row>
    <row r="306" spans="3:4" s="28" customFormat="1" ht="12.95" customHeight="1">
      <c r="C306" s="53"/>
      <c r="D306" s="53"/>
    </row>
    <row r="307" spans="3:4" s="28" customFormat="1" ht="12.95" customHeight="1">
      <c r="C307" s="53"/>
      <c r="D307" s="53"/>
    </row>
    <row r="308" spans="3:4" s="28" customFormat="1" ht="12.95" customHeight="1">
      <c r="C308" s="53"/>
      <c r="D308" s="53"/>
    </row>
    <row r="309" spans="3:4" s="28" customFormat="1" ht="12.95" customHeight="1">
      <c r="C309" s="53"/>
      <c r="D309" s="53"/>
    </row>
    <row r="310" spans="3:4" s="28" customFormat="1" ht="12.95" customHeight="1">
      <c r="C310" s="53"/>
      <c r="D310" s="53"/>
    </row>
    <row r="311" spans="3:4" s="28" customFormat="1" ht="12.95" customHeight="1">
      <c r="C311" s="53"/>
      <c r="D311" s="53"/>
    </row>
    <row r="312" spans="3:4" s="28" customFormat="1" ht="12.95" customHeight="1">
      <c r="C312" s="53"/>
      <c r="D312" s="53"/>
    </row>
    <row r="313" spans="3:4" s="28" customFormat="1" ht="12.95" customHeight="1">
      <c r="C313" s="53"/>
      <c r="D313" s="53"/>
    </row>
    <row r="314" spans="3:4" s="28" customFormat="1" ht="12.95" customHeight="1">
      <c r="C314" s="53"/>
      <c r="D314" s="53"/>
    </row>
    <row r="315" spans="3:4" s="28" customFormat="1" ht="12.95" customHeight="1">
      <c r="C315" s="53"/>
      <c r="D315" s="53"/>
    </row>
    <row r="316" spans="3:4" s="28" customFormat="1" ht="12.95" customHeight="1">
      <c r="C316" s="53"/>
      <c r="D316" s="53"/>
    </row>
    <row r="317" spans="3:4" s="28" customFormat="1" ht="12.95" customHeight="1">
      <c r="C317" s="53"/>
      <c r="D317" s="53"/>
    </row>
    <row r="318" spans="3:4" s="28" customFormat="1" ht="12.95" customHeight="1">
      <c r="C318" s="53"/>
      <c r="D318" s="53"/>
    </row>
    <row r="319" spans="3:4" s="28" customFormat="1" ht="12.95" customHeight="1">
      <c r="C319" s="53"/>
      <c r="D319" s="53"/>
    </row>
    <row r="320" spans="3:4" s="28" customFormat="1" ht="12.95" customHeight="1">
      <c r="C320" s="53"/>
      <c r="D320" s="53"/>
    </row>
    <row r="321" spans="3:4" s="28" customFormat="1" ht="12.95" customHeight="1">
      <c r="C321" s="53"/>
      <c r="D321" s="53"/>
    </row>
    <row r="322" spans="3:4" s="28" customFormat="1" ht="12.95" customHeight="1">
      <c r="C322" s="53"/>
      <c r="D322" s="53"/>
    </row>
    <row r="323" spans="3:4" s="28" customFormat="1" ht="12.95" customHeight="1">
      <c r="C323" s="53"/>
      <c r="D323" s="53"/>
    </row>
    <row r="324" spans="3:4" s="28" customFormat="1" ht="12.95" customHeight="1">
      <c r="C324" s="53"/>
      <c r="D324" s="53"/>
    </row>
    <row r="325" spans="3:4" s="28" customFormat="1" ht="12.95" customHeight="1">
      <c r="C325" s="53"/>
      <c r="D325" s="53"/>
    </row>
    <row r="326" spans="3:4" s="28" customFormat="1" ht="12.95" customHeight="1">
      <c r="C326" s="53"/>
      <c r="D326" s="53"/>
    </row>
    <row r="327" spans="3:4" s="28" customFormat="1" ht="12.95" customHeight="1">
      <c r="C327" s="53"/>
      <c r="D327" s="53"/>
    </row>
    <row r="328" spans="3:4" s="28" customFormat="1" ht="12.95" customHeight="1">
      <c r="C328" s="53"/>
      <c r="D328" s="53"/>
    </row>
    <row r="329" spans="3:4" s="28" customFormat="1" ht="12.95" customHeight="1">
      <c r="C329" s="53"/>
      <c r="D329" s="53"/>
    </row>
    <row r="330" spans="3:4" s="28" customFormat="1" ht="12.95" customHeight="1">
      <c r="C330" s="53"/>
      <c r="D330" s="53"/>
    </row>
    <row r="331" spans="3:4" s="28" customFormat="1" ht="12.95" customHeight="1">
      <c r="C331" s="53"/>
      <c r="D331" s="53"/>
    </row>
    <row r="332" spans="3:4" s="28" customFormat="1" ht="12.95" customHeight="1">
      <c r="C332" s="53"/>
      <c r="D332" s="53"/>
    </row>
    <row r="333" spans="3:4">
      <c r="C333" s="2"/>
      <c r="D333" s="2"/>
    </row>
    <row r="334" spans="3:4">
      <c r="C334" s="2"/>
      <c r="D334" s="2"/>
    </row>
    <row r="335" spans="3:4">
      <c r="C335" s="2"/>
      <c r="D335" s="2"/>
    </row>
    <row r="336" spans="3:4">
      <c r="C336" s="2"/>
      <c r="D336" s="2"/>
    </row>
    <row r="337" spans="3:4">
      <c r="C337" s="2"/>
      <c r="D337" s="2"/>
    </row>
    <row r="338" spans="3:4">
      <c r="C338" s="2"/>
      <c r="D338" s="2"/>
    </row>
    <row r="339" spans="3:4">
      <c r="C339" s="2"/>
      <c r="D339" s="2"/>
    </row>
    <row r="340" spans="3:4">
      <c r="C340" s="2"/>
      <c r="D340" s="2"/>
    </row>
    <row r="341" spans="3:4">
      <c r="C341" s="2"/>
      <c r="D341" s="2"/>
    </row>
    <row r="342" spans="3:4">
      <c r="C342" s="2"/>
      <c r="D342" s="2"/>
    </row>
    <row r="343" spans="3:4">
      <c r="C343" s="2"/>
      <c r="D343" s="2"/>
    </row>
    <row r="344" spans="3:4">
      <c r="C344" s="2"/>
      <c r="D344" s="2"/>
    </row>
    <row r="345" spans="3:4">
      <c r="C345" s="2"/>
      <c r="D345" s="2"/>
    </row>
    <row r="346" spans="3:4">
      <c r="C346" s="2"/>
      <c r="D346" s="2"/>
    </row>
    <row r="347" spans="3:4">
      <c r="C347" s="2"/>
      <c r="D347" s="2"/>
    </row>
    <row r="348" spans="3:4">
      <c r="C348" s="2"/>
      <c r="D348" s="2"/>
    </row>
    <row r="349" spans="3:4">
      <c r="C349" s="2"/>
      <c r="D349" s="2"/>
    </row>
    <row r="350" spans="3:4">
      <c r="C350" s="2"/>
      <c r="D350" s="2"/>
    </row>
    <row r="351" spans="3:4">
      <c r="C351" s="2"/>
      <c r="D351" s="2"/>
    </row>
    <row r="352" spans="3:4">
      <c r="C352" s="2"/>
      <c r="D352" s="2"/>
    </row>
    <row r="353" spans="3:4">
      <c r="C353" s="2"/>
      <c r="D353" s="2"/>
    </row>
    <row r="354" spans="3:4">
      <c r="C354" s="2"/>
      <c r="D354" s="2"/>
    </row>
    <row r="355" spans="3:4">
      <c r="C355" s="2"/>
      <c r="D355" s="2"/>
    </row>
    <row r="356" spans="3:4">
      <c r="C356" s="2"/>
      <c r="D356" s="2"/>
    </row>
    <row r="357" spans="3:4">
      <c r="C357" s="2"/>
      <c r="D357" s="2"/>
    </row>
    <row r="358" spans="3:4">
      <c r="C358" s="2"/>
      <c r="D358" s="2"/>
    </row>
    <row r="359" spans="3:4">
      <c r="C359" s="2"/>
      <c r="D359" s="2"/>
    </row>
    <row r="360" spans="3:4">
      <c r="C360" s="2"/>
      <c r="D360" s="2"/>
    </row>
    <row r="361" spans="3:4">
      <c r="C361" s="2"/>
      <c r="D361" s="2"/>
    </row>
    <row r="362" spans="3:4">
      <c r="C362" s="2"/>
      <c r="D362" s="2"/>
    </row>
    <row r="363" spans="3:4">
      <c r="C363" s="2"/>
      <c r="D363" s="2"/>
    </row>
    <row r="364" spans="3:4">
      <c r="C364" s="2"/>
      <c r="D364" s="2"/>
    </row>
    <row r="365" spans="3:4">
      <c r="C365" s="2"/>
      <c r="D365" s="2"/>
    </row>
    <row r="366" spans="3:4">
      <c r="C366" s="2"/>
      <c r="D366" s="2"/>
    </row>
    <row r="367" spans="3:4">
      <c r="C367" s="2"/>
      <c r="D367" s="2"/>
    </row>
    <row r="368" spans="3:4">
      <c r="C368" s="2"/>
      <c r="D368" s="2"/>
    </row>
    <row r="369" spans="3:4">
      <c r="C369" s="2"/>
      <c r="D369" s="2"/>
    </row>
    <row r="370" spans="3:4">
      <c r="C370" s="2"/>
      <c r="D370" s="2"/>
    </row>
    <row r="371" spans="3:4">
      <c r="C371" s="2"/>
      <c r="D371" s="2"/>
    </row>
    <row r="372" spans="3:4">
      <c r="C372" s="2"/>
      <c r="D372" s="2"/>
    </row>
    <row r="373" spans="3:4">
      <c r="C373" s="2"/>
      <c r="D373" s="2"/>
    </row>
    <row r="374" spans="3:4">
      <c r="C374" s="2"/>
      <c r="D374" s="2"/>
    </row>
    <row r="375" spans="3:4">
      <c r="C375" s="2"/>
      <c r="D375" s="2"/>
    </row>
    <row r="376" spans="3:4">
      <c r="C376" s="2"/>
      <c r="D376" s="2"/>
    </row>
    <row r="377" spans="3:4">
      <c r="C377" s="2"/>
      <c r="D377" s="2"/>
    </row>
    <row r="378" spans="3:4">
      <c r="C378" s="2"/>
      <c r="D378" s="2"/>
    </row>
    <row r="379" spans="3:4">
      <c r="C379" s="2"/>
      <c r="D379" s="2"/>
    </row>
    <row r="380" spans="3:4">
      <c r="C380" s="2"/>
      <c r="D380" s="2"/>
    </row>
    <row r="381" spans="3:4">
      <c r="C381" s="2"/>
      <c r="D381" s="2"/>
    </row>
    <row r="382" spans="3:4">
      <c r="C382" s="2"/>
      <c r="D382" s="2"/>
    </row>
    <row r="383" spans="3:4">
      <c r="C383" s="2"/>
      <c r="D383" s="2"/>
    </row>
    <row r="384" spans="3:4">
      <c r="C384" s="2"/>
      <c r="D384" s="2"/>
    </row>
    <row r="385" spans="3:4">
      <c r="C385" s="2"/>
      <c r="D385" s="2"/>
    </row>
    <row r="386" spans="3:4">
      <c r="C386" s="2"/>
      <c r="D386" s="2"/>
    </row>
    <row r="387" spans="3:4">
      <c r="C387" s="2"/>
      <c r="D387" s="2"/>
    </row>
    <row r="388" spans="3:4">
      <c r="C388" s="2"/>
      <c r="D388" s="2"/>
    </row>
    <row r="389" spans="3:4">
      <c r="C389" s="2"/>
      <c r="D389" s="2"/>
    </row>
    <row r="390" spans="3:4">
      <c r="C390" s="2"/>
      <c r="D390" s="2"/>
    </row>
    <row r="391" spans="3:4">
      <c r="C391" s="2"/>
      <c r="D391" s="2"/>
    </row>
    <row r="392" spans="3:4">
      <c r="C392" s="2"/>
      <c r="D392" s="2"/>
    </row>
    <row r="393" spans="3:4">
      <c r="C393" s="2"/>
      <c r="D393" s="2"/>
    </row>
    <row r="394" spans="3:4">
      <c r="C394" s="2"/>
      <c r="D394" s="2"/>
    </row>
    <row r="395" spans="3:4">
      <c r="C395" s="2"/>
      <c r="D395" s="2"/>
    </row>
    <row r="396" spans="3:4">
      <c r="C396" s="2"/>
      <c r="D396" s="2"/>
    </row>
    <row r="397" spans="3:4">
      <c r="C397" s="2"/>
      <c r="D397" s="2"/>
    </row>
    <row r="398" spans="3:4">
      <c r="C398" s="2"/>
      <c r="D398" s="2"/>
    </row>
    <row r="399" spans="3:4">
      <c r="C399" s="2"/>
      <c r="D399" s="2"/>
    </row>
    <row r="400" spans="3:4">
      <c r="C400" s="2"/>
      <c r="D400" s="2"/>
    </row>
    <row r="401" spans="3:4">
      <c r="C401" s="2"/>
      <c r="D401" s="2"/>
    </row>
    <row r="402" spans="3:4">
      <c r="C402" s="2"/>
      <c r="D402" s="2"/>
    </row>
    <row r="403" spans="3:4">
      <c r="C403" s="2"/>
      <c r="D403" s="2"/>
    </row>
    <row r="404" spans="3:4">
      <c r="C404" s="2"/>
      <c r="D404" s="2"/>
    </row>
    <row r="405" spans="3:4">
      <c r="C405" s="2"/>
      <c r="D405" s="2"/>
    </row>
    <row r="406" spans="3:4">
      <c r="C406" s="2"/>
      <c r="D406" s="2"/>
    </row>
    <row r="407" spans="3:4">
      <c r="C407" s="2"/>
      <c r="D407" s="2"/>
    </row>
    <row r="408" spans="3:4">
      <c r="C408" s="2"/>
      <c r="D408" s="2"/>
    </row>
    <row r="409" spans="3:4">
      <c r="C409" s="2"/>
      <c r="D409" s="2"/>
    </row>
    <row r="410" spans="3:4">
      <c r="C410" s="2"/>
      <c r="D410" s="2"/>
    </row>
    <row r="411" spans="3:4">
      <c r="C411" s="2"/>
      <c r="D411" s="2"/>
    </row>
    <row r="412" spans="3:4">
      <c r="C412" s="2"/>
      <c r="D412" s="2"/>
    </row>
    <row r="413" spans="3:4">
      <c r="C413" s="2"/>
      <c r="D413" s="2"/>
    </row>
    <row r="414" spans="3:4">
      <c r="C414" s="2"/>
      <c r="D414" s="2"/>
    </row>
    <row r="415" spans="3:4">
      <c r="C415" s="2"/>
      <c r="D415" s="2"/>
    </row>
    <row r="416" spans="3:4">
      <c r="C416" s="2"/>
      <c r="D416" s="2"/>
    </row>
    <row r="417" spans="3:4">
      <c r="C417" s="2"/>
      <c r="D417" s="2"/>
    </row>
    <row r="418" spans="3:4">
      <c r="C418" s="2"/>
      <c r="D418" s="2"/>
    </row>
    <row r="419" spans="3:4">
      <c r="C419" s="2"/>
      <c r="D419" s="2"/>
    </row>
    <row r="420" spans="3:4">
      <c r="C420" s="2"/>
      <c r="D420" s="2"/>
    </row>
    <row r="421" spans="3:4">
      <c r="C421" s="2"/>
      <c r="D421" s="2"/>
    </row>
    <row r="422" spans="3:4">
      <c r="C422" s="2"/>
      <c r="D422" s="2"/>
    </row>
    <row r="423" spans="3:4">
      <c r="C423" s="2"/>
      <c r="D423" s="2"/>
    </row>
    <row r="424" spans="3:4">
      <c r="C424" s="2"/>
      <c r="D424" s="2"/>
    </row>
    <row r="425" spans="3:4">
      <c r="C425" s="2"/>
      <c r="D425" s="2"/>
    </row>
    <row r="426" spans="3:4">
      <c r="C426" s="2"/>
      <c r="D426" s="2"/>
    </row>
    <row r="427" spans="3:4">
      <c r="C427" s="2"/>
      <c r="D427" s="2"/>
    </row>
    <row r="428" spans="3:4">
      <c r="C428" s="2"/>
      <c r="D428" s="2"/>
    </row>
    <row r="429" spans="3:4">
      <c r="C429" s="2"/>
      <c r="D429" s="2"/>
    </row>
    <row r="430" spans="3:4">
      <c r="C430" s="2"/>
      <c r="D430" s="2"/>
    </row>
    <row r="431" spans="3:4">
      <c r="C431" s="2"/>
      <c r="D431" s="2"/>
    </row>
    <row r="432" spans="3:4">
      <c r="C432" s="2"/>
      <c r="D432" s="2"/>
    </row>
    <row r="433" spans="3:4">
      <c r="C433" s="2"/>
      <c r="D433" s="2"/>
    </row>
    <row r="434" spans="3:4">
      <c r="C434" s="2"/>
      <c r="D434" s="2"/>
    </row>
    <row r="435" spans="3:4">
      <c r="C435" s="2"/>
      <c r="D435" s="2"/>
    </row>
    <row r="436" spans="3:4">
      <c r="C436" s="2"/>
      <c r="D436" s="2"/>
    </row>
    <row r="437" spans="3:4">
      <c r="C437" s="2"/>
      <c r="D437" s="2"/>
    </row>
    <row r="438" spans="3:4">
      <c r="C438" s="2"/>
      <c r="D438" s="2"/>
    </row>
    <row r="439" spans="3:4">
      <c r="C439" s="2"/>
      <c r="D439" s="2"/>
    </row>
    <row r="440" spans="3:4">
      <c r="C440" s="2"/>
      <c r="D440" s="2"/>
    </row>
    <row r="441" spans="3:4">
      <c r="C441" s="2"/>
      <c r="D441" s="2"/>
    </row>
    <row r="442" spans="3:4">
      <c r="C442" s="2"/>
      <c r="D442" s="2"/>
    </row>
    <row r="443" spans="3:4">
      <c r="C443" s="2"/>
      <c r="D443" s="2"/>
    </row>
    <row r="444" spans="3:4">
      <c r="C444" s="2"/>
      <c r="D444" s="2"/>
    </row>
    <row r="445" spans="3:4">
      <c r="C445" s="2"/>
      <c r="D445" s="2"/>
    </row>
    <row r="446" spans="3:4">
      <c r="C446" s="2"/>
      <c r="D446" s="2"/>
    </row>
    <row r="447" spans="3:4">
      <c r="C447" s="2"/>
      <c r="D447" s="2"/>
    </row>
    <row r="448" spans="3:4">
      <c r="C448" s="2"/>
      <c r="D448" s="2"/>
    </row>
    <row r="449" spans="3:4">
      <c r="C449" s="2"/>
      <c r="D449" s="2"/>
    </row>
    <row r="450" spans="3:4">
      <c r="C450" s="2"/>
      <c r="D450" s="2"/>
    </row>
    <row r="451" spans="3:4">
      <c r="C451" s="2"/>
      <c r="D451" s="2"/>
    </row>
    <row r="452" spans="3:4">
      <c r="C452" s="2"/>
      <c r="D452" s="2"/>
    </row>
    <row r="453" spans="3:4">
      <c r="C453" s="2"/>
      <c r="D453" s="2"/>
    </row>
    <row r="454" spans="3:4">
      <c r="C454" s="2"/>
      <c r="D454" s="2"/>
    </row>
    <row r="455" spans="3:4">
      <c r="C455" s="2"/>
      <c r="D455" s="2"/>
    </row>
    <row r="456" spans="3:4">
      <c r="C456" s="2"/>
      <c r="D456" s="2"/>
    </row>
    <row r="457" spans="3:4">
      <c r="C457" s="2"/>
      <c r="D457" s="2"/>
    </row>
    <row r="458" spans="3:4">
      <c r="C458" s="2"/>
      <c r="D458" s="2"/>
    </row>
    <row r="459" spans="3:4">
      <c r="C459" s="2"/>
      <c r="D459" s="2"/>
    </row>
    <row r="460" spans="3:4">
      <c r="C460" s="2"/>
      <c r="D460" s="2"/>
    </row>
    <row r="461" spans="3:4">
      <c r="C461" s="2"/>
      <c r="D461" s="2"/>
    </row>
    <row r="462" spans="3:4">
      <c r="C462" s="2"/>
      <c r="D462" s="2"/>
    </row>
    <row r="463" spans="3:4">
      <c r="C463" s="2"/>
      <c r="D463" s="2"/>
    </row>
    <row r="464" spans="3:4">
      <c r="C464" s="2"/>
      <c r="D464" s="2"/>
    </row>
    <row r="465" spans="3:4">
      <c r="C465" s="2"/>
      <c r="D465" s="2"/>
    </row>
    <row r="466" spans="3:4">
      <c r="C466" s="2"/>
      <c r="D466" s="2"/>
    </row>
    <row r="467" spans="3:4">
      <c r="C467" s="2"/>
      <c r="D467" s="2"/>
    </row>
    <row r="468" spans="3:4">
      <c r="C468" s="2"/>
      <c r="D468" s="2"/>
    </row>
    <row r="469" spans="3:4">
      <c r="C469" s="2"/>
      <c r="D469" s="2"/>
    </row>
    <row r="470" spans="3:4">
      <c r="C470" s="2"/>
      <c r="D470" s="2"/>
    </row>
    <row r="471" spans="3:4">
      <c r="C471" s="2"/>
      <c r="D471" s="2"/>
    </row>
    <row r="472" spans="3:4">
      <c r="C472" s="2"/>
      <c r="D472" s="2"/>
    </row>
    <row r="473" spans="3:4">
      <c r="C473" s="2"/>
      <c r="D473" s="2"/>
    </row>
    <row r="474" spans="3:4">
      <c r="C474" s="2"/>
      <c r="D474" s="2"/>
    </row>
    <row r="475" spans="3:4">
      <c r="C475" s="2"/>
      <c r="D475" s="2"/>
    </row>
    <row r="476" spans="3:4">
      <c r="C476" s="2"/>
      <c r="D476" s="2"/>
    </row>
    <row r="477" spans="3:4">
      <c r="C477" s="2"/>
      <c r="D477" s="2"/>
    </row>
    <row r="478" spans="3:4">
      <c r="C478" s="2"/>
      <c r="D478" s="2"/>
    </row>
    <row r="479" spans="3:4">
      <c r="C479" s="2"/>
      <c r="D479" s="2"/>
    </row>
    <row r="480" spans="3:4">
      <c r="C480" s="2"/>
      <c r="D480" s="2"/>
    </row>
    <row r="481" spans="3:4">
      <c r="C481" s="2"/>
      <c r="D481" s="2"/>
    </row>
    <row r="482" spans="3:4">
      <c r="C482" s="2"/>
      <c r="D482" s="2"/>
    </row>
    <row r="483" spans="3:4">
      <c r="C483" s="2"/>
      <c r="D483" s="2"/>
    </row>
    <row r="484" spans="3:4">
      <c r="C484" s="2"/>
      <c r="D484" s="2"/>
    </row>
    <row r="485" spans="3:4">
      <c r="C485" s="2"/>
      <c r="D485" s="2"/>
    </row>
    <row r="486" spans="3:4">
      <c r="C486" s="2"/>
      <c r="D486" s="2"/>
    </row>
    <row r="487" spans="3:4">
      <c r="C487" s="2"/>
      <c r="D487" s="2"/>
    </row>
    <row r="488" spans="3:4">
      <c r="C488" s="2"/>
      <c r="D488" s="2"/>
    </row>
    <row r="489" spans="3:4">
      <c r="C489" s="2"/>
      <c r="D489" s="2"/>
    </row>
    <row r="490" spans="3:4">
      <c r="C490" s="2"/>
      <c r="D490" s="2"/>
    </row>
    <row r="491" spans="3:4">
      <c r="C491" s="2"/>
      <c r="D491" s="2"/>
    </row>
    <row r="492" spans="3:4">
      <c r="C492" s="2"/>
      <c r="D492" s="2"/>
    </row>
    <row r="493" spans="3:4">
      <c r="C493" s="2"/>
      <c r="D493" s="2"/>
    </row>
    <row r="494" spans="3:4">
      <c r="C494" s="2"/>
      <c r="D494" s="2"/>
    </row>
    <row r="495" spans="3:4">
      <c r="C495" s="2"/>
      <c r="D495" s="2"/>
    </row>
    <row r="496" spans="3:4">
      <c r="C496" s="2"/>
      <c r="D496" s="2"/>
    </row>
    <row r="497" spans="3:4">
      <c r="C497" s="2"/>
      <c r="D497" s="2"/>
    </row>
    <row r="498" spans="3:4">
      <c r="C498" s="2"/>
      <c r="D498" s="2"/>
    </row>
    <row r="499" spans="3:4">
      <c r="C499" s="2"/>
      <c r="D499" s="2"/>
    </row>
    <row r="500" spans="3:4">
      <c r="C500" s="2"/>
      <c r="D500" s="2"/>
    </row>
    <row r="501" spans="3:4">
      <c r="C501" s="2"/>
      <c r="D501" s="2"/>
    </row>
    <row r="502" spans="3:4">
      <c r="C502" s="2"/>
      <c r="D502" s="2"/>
    </row>
    <row r="503" spans="3:4">
      <c r="C503" s="2"/>
      <c r="D503" s="2"/>
    </row>
    <row r="504" spans="3:4">
      <c r="C504" s="2"/>
      <c r="D504" s="2"/>
    </row>
    <row r="505" spans="3:4">
      <c r="C505" s="2"/>
      <c r="D505" s="2"/>
    </row>
    <row r="506" spans="3:4">
      <c r="C506" s="2"/>
      <c r="D506" s="2"/>
    </row>
    <row r="507" spans="3:4">
      <c r="C507" s="2"/>
      <c r="D507" s="2"/>
    </row>
    <row r="508" spans="3:4">
      <c r="C508" s="2"/>
      <c r="D508" s="2"/>
    </row>
    <row r="509" spans="3:4">
      <c r="C509" s="2"/>
      <c r="D509" s="2"/>
    </row>
    <row r="510" spans="3:4">
      <c r="C510" s="2"/>
      <c r="D510" s="2"/>
    </row>
    <row r="511" spans="3:4">
      <c r="C511" s="2"/>
      <c r="D511" s="2"/>
    </row>
    <row r="512" spans="3:4">
      <c r="C512" s="2"/>
      <c r="D512" s="2"/>
    </row>
    <row r="513" spans="3:4">
      <c r="C513" s="2"/>
      <c r="D513" s="2"/>
    </row>
    <row r="514" spans="3:4">
      <c r="C514" s="2"/>
      <c r="D514" s="2"/>
    </row>
    <row r="515" spans="3:4">
      <c r="C515" s="2"/>
      <c r="D515" s="2"/>
    </row>
    <row r="516" spans="3:4">
      <c r="C516" s="2"/>
      <c r="D516" s="2"/>
    </row>
    <row r="517" spans="3:4">
      <c r="C517" s="2"/>
      <c r="D517" s="2"/>
    </row>
    <row r="518" spans="3:4">
      <c r="C518" s="2"/>
      <c r="D518" s="2"/>
    </row>
    <row r="519" spans="3:4">
      <c r="C519" s="2"/>
      <c r="D519" s="2"/>
    </row>
    <row r="520" spans="3:4">
      <c r="C520" s="2"/>
      <c r="D520" s="2"/>
    </row>
    <row r="521" spans="3:4">
      <c r="C521" s="2"/>
      <c r="D521" s="2"/>
    </row>
    <row r="522" spans="3:4">
      <c r="C522" s="2"/>
      <c r="D522" s="2"/>
    </row>
    <row r="523" spans="3:4">
      <c r="C523" s="2"/>
      <c r="D523" s="2"/>
    </row>
    <row r="524" spans="3:4">
      <c r="C524" s="2"/>
      <c r="D524" s="2"/>
    </row>
    <row r="525" spans="3:4">
      <c r="C525" s="2"/>
      <c r="D525" s="2"/>
    </row>
    <row r="526" spans="3:4">
      <c r="C526" s="2"/>
      <c r="D526" s="2"/>
    </row>
    <row r="527" spans="3:4">
      <c r="C527" s="2"/>
      <c r="D527" s="2"/>
    </row>
    <row r="528" spans="3:4">
      <c r="C528" s="2"/>
      <c r="D528" s="2"/>
    </row>
    <row r="529" spans="3:4">
      <c r="C529" s="2"/>
      <c r="D529" s="2"/>
    </row>
    <row r="530" spans="3:4">
      <c r="C530" s="2"/>
      <c r="D530" s="2"/>
    </row>
    <row r="531" spans="3:4">
      <c r="C531" s="2"/>
      <c r="D531" s="2"/>
    </row>
    <row r="532" spans="3:4">
      <c r="C532" s="2"/>
      <c r="D532" s="2"/>
    </row>
    <row r="533" spans="3:4">
      <c r="C533" s="2"/>
      <c r="D533" s="2"/>
    </row>
    <row r="534" spans="3:4">
      <c r="C534" s="2"/>
      <c r="D534" s="2"/>
    </row>
    <row r="535" spans="3:4">
      <c r="C535" s="2"/>
      <c r="D535" s="2"/>
    </row>
    <row r="536" spans="3:4">
      <c r="C536" s="2"/>
      <c r="D536" s="2"/>
    </row>
    <row r="537" spans="3:4">
      <c r="C537" s="2"/>
      <c r="D537" s="2"/>
    </row>
    <row r="538" spans="3:4">
      <c r="C538" s="2"/>
      <c r="D538" s="2"/>
    </row>
    <row r="539" spans="3:4">
      <c r="C539" s="2"/>
      <c r="D539" s="2"/>
    </row>
    <row r="540" spans="3:4">
      <c r="C540" s="2"/>
      <c r="D540" s="2"/>
    </row>
    <row r="541" spans="3:4">
      <c r="C541" s="2"/>
      <c r="D541" s="2"/>
    </row>
    <row r="542" spans="3:4">
      <c r="C542" s="2"/>
      <c r="D542" s="2"/>
    </row>
    <row r="543" spans="3:4">
      <c r="C543" s="2"/>
      <c r="D543" s="2"/>
    </row>
    <row r="544" spans="3:4">
      <c r="C544" s="2"/>
      <c r="D544" s="2"/>
    </row>
    <row r="545" spans="3:4">
      <c r="C545" s="2"/>
      <c r="D545" s="2"/>
    </row>
    <row r="546" spans="3:4">
      <c r="C546" s="2"/>
      <c r="D546" s="2"/>
    </row>
    <row r="547" spans="3:4">
      <c r="C547" s="2"/>
      <c r="D547" s="2"/>
    </row>
    <row r="548" spans="3:4">
      <c r="C548" s="2"/>
      <c r="D548" s="2"/>
    </row>
    <row r="549" spans="3:4">
      <c r="C549" s="2"/>
      <c r="D549" s="2"/>
    </row>
    <row r="550" spans="3:4">
      <c r="C550" s="2"/>
      <c r="D550" s="2"/>
    </row>
    <row r="551" spans="3:4">
      <c r="C551" s="2"/>
      <c r="D551" s="2"/>
    </row>
    <row r="552" spans="3:4">
      <c r="C552" s="2"/>
      <c r="D552" s="2"/>
    </row>
    <row r="553" spans="3:4">
      <c r="C553" s="2"/>
      <c r="D553" s="2"/>
    </row>
    <row r="554" spans="3:4">
      <c r="C554" s="2"/>
      <c r="D554" s="2"/>
    </row>
    <row r="555" spans="3:4">
      <c r="C555" s="2"/>
      <c r="D555" s="2"/>
    </row>
    <row r="556" spans="3:4">
      <c r="C556" s="2"/>
      <c r="D556" s="2"/>
    </row>
    <row r="557" spans="3:4">
      <c r="C557" s="2"/>
      <c r="D557" s="2"/>
    </row>
    <row r="558" spans="3:4">
      <c r="C558" s="2"/>
      <c r="D558" s="2"/>
    </row>
    <row r="559" spans="3:4">
      <c r="C559" s="2"/>
      <c r="D559" s="2"/>
    </row>
    <row r="560" spans="3:4">
      <c r="C560" s="2"/>
      <c r="D560" s="2"/>
    </row>
    <row r="561" spans="3:4">
      <c r="C561" s="2"/>
      <c r="D561" s="2"/>
    </row>
    <row r="562" spans="3:4">
      <c r="C562" s="2"/>
      <c r="D562" s="2"/>
    </row>
    <row r="563" spans="3:4">
      <c r="C563" s="2"/>
      <c r="D563" s="2"/>
    </row>
    <row r="564" spans="3:4">
      <c r="C564" s="2"/>
      <c r="D564" s="2"/>
    </row>
    <row r="565" spans="3:4">
      <c r="C565" s="2"/>
      <c r="D565" s="2"/>
    </row>
    <row r="566" spans="3:4">
      <c r="C566" s="2"/>
      <c r="D566" s="2"/>
    </row>
    <row r="567" spans="3:4">
      <c r="C567" s="2"/>
      <c r="D567" s="2"/>
    </row>
    <row r="568" spans="3:4">
      <c r="C568" s="2"/>
      <c r="D568" s="2"/>
    </row>
    <row r="569" spans="3:4">
      <c r="C569" s="2"/>
      <c r="D569" s="2"/>
    </row>
    <row r="570" spans="3:4">
      <c r="C570" s="2"/>
      <c r="D570" s="2"/>
    </row>
    <row r="571" spans="3:4">
      <c r="C571" s="2"/>
      <c r="D571" s="2"/>
    </row>
    <row r="572" spans="3:4">
      <c r="C572" s="2"/>
      <c r="D572" s="2"/>
    </row>
    <row r="573" spans="3:4">
      <c r="C573" s="2"/>
      <c r="D573" s="2"/>
    </row>
    <row r="574" spans="3:4">
      <c r="C574" s="2"/>
      <c r="D574" s="2"/>
    </row>
    <row r="575" spans="3:4">
      <c r="C575" s="2"/>
      <c r="D575" s="2"/>
    </row>
    <row r="576" spans="3:4">
      <c r="C576" s="2"/>
      <c r="D576" s="2"/>
    </row>
    <row r="577" spans="3:4">
      <c r="C577" s="2"/>
      <c r="D577" s="2"/>
    </row>
    <row r="578" spans="3:4">
      <c r="C578" s="2"/>
      <c r="D578" s="2"/>
    </row>
    <row r="579" spans="3:4">
      <c r="C579" s="2"/>
      <c r="D579" s="2"/>
    </row>
    <row r="580" spans="3:4">
      <c r="C580" s="2"/>
      <c r="D580" s="2"/>
    </row>
    <row r="581" spans="3:4">
      <c r="C581" s="2"/>
      <c r="D581" s="2"/>
    </row>
    <row r="582" spans="3:4">
      <c r="C582" s="2"/>
      <c r="D582" s="2"/>
    </row>
    <row r="583" spans="3:4">
      <c r="C583" s="2"/>
      <c r="D583" s="2"/>
    </row>
    <row r="584" spans="3:4">
      <c r="C584" s="2"/>
      <c r="D584" s="2"/>
    </row>
    <row r="585" spans="3:4">
      <c r="C585" s="2"/>
      <c r="D585" s="2"/>
    </row>
    <row r="586" spans="3:4">
      <c r="C586" s="2"/>
      <c r="D586" s="2"/>
    </row>
    <row r="587" spans="3:4">
      <c r="C587" s="2"/>
      <c r="D587" s="2"/>
    </row>
    <row r="588" spans="3:4">
      <c r="C588" s="2"/>
      <c r="D588" s="2"/>
    </row>
    <row r="589" spans="3:4">
      <c r="C589" s="2"/>
      <c r="D589" s="2"/>
    </row>
    <row r="590" spans="3:4">
      <c r="C590" s="2"/>
      <c r="D590" s="2"/>
    </row>
    <row r="591" spans="3:4">
      <c r="C591" s="2"/>
      <c r="D591" s="2"/>
    </row>
    <row r="592" spans="3:4">
      <c r="C592" s="2"/>
      <c r="D592" s="2"/>
    </row>
    <row r="593" spans="3:4">
      <c r="C593" s="2"/>
      <c r="D593" s="2"/>
    </row>
    <row r="594" spans="3:4">
      <c r="C594" s="2"/>
      <c r="D594" s="2"/>
    </row>
    <row r="595" spans="3:4">
      <c r="C595" s="2"/>
      <c r="D595" s="2"/>
    </row>
    <row r="596" spans="3:4">
      <c r="C596" s="2"/>
      <c r="D596" s="2"/>
    </row>
    <row r="597" spans="3:4">
      <c r="C597" s="2"/>
      <c r="D597" s="2"/>
    </row>
    <row r="598" spans="3:4">
      <c r="C598" s="2"/>
      <c r="D598" s="2"/>
    </row>
    <row r="599" spans="3:4">
      <c r="C599" s="2"/>
      <c r="D599" s="2"/>
    </row>
    <row r="600" spans="3:4">
      <c r="C600" s="2"/>
      <c r="D600" s="2"/>
    </row>
    <row r="601" spans="3:4">
      <c r="C601" s="2"/>
      <c r="D601" s="2"/>
    </row>
    <row r="602" spans="3:4">
      <c r="C602" s="2"/>
      <c r="D602" s="2"/>
    </row>
    <row r="603" spans="3:4">
      <c r="C603" s="2"/>
      <c r="D603" s="2"/>
    </row>
    <row r="604" spans="3:4">
      <c r="C604" s="2"/>
      <c r="D604" s="2"/>
    </row>
    <row r="605" spans="3:4">
      <c r="C605" s="2"/>
      <c r="D605" s="2"/>
    </row>
    <row r="606" spans="3:4">
      <c r="C606" s="2"/>
      <c r="D606" s="2"/>
    </row>
    <row r="607" spans="3:4">
      <c r="C607" s="2"/>
      <c r="D607" s="2"/>
    </row>
    <row r="608" spans="3:4">
      <c r="C608" s="2"/>
      <c r="D608" s="2"/>
    </row>
    <row r="609" spans="3:4">
      <c r="C609" s="2"/>
      <c r="D609" s="2"/>
    </row>
    <row r="610" spans="3:4">
      <c r="C610" s="2"/>
      <c r="D610" s="2"/>
    </row>
    <row r="611" spans="3:4">
      <c r="C611" s="2"/>
      <c r="D611" s="2"/>
    </row>
    <row r="612" spans="3:4">
      <c r="C612" s="2"/>
      <c r="D612" s="2"/>
    </row>
    <row r="613" spans="3:4">
      <c r="C613" s="2"/>
      <c r="D613" s="2"/>
    </row>
    <row r="614" spans="3:4">
      <c r="C614" s="2"/>
      <c r="D614" s="2"/>
    </row>
    <row r="615" spans="3:4">
      <c r="C615" s="2"/>
      <c r="D615" s="2"/>
    </row>
    <row r="616" spans="3:4">
      <c r="C616" s="2"/>
      <c r="D616" s="2"/>
    </row>
    <row r="617" spans="3:4">
      <c r="C617" s="2"/>
      <c r="D617" s="2"/>
    </row>
    <row r="618" spans="3:4">
      <c r="C618" s="2"/>
      <c r="D618" s="2"/>
    </row>
    <row r="619" spans="3:4">
      <c r="C619" s="2"/>
      <c r="D619" s="2"/>
    </row>
    <row r="620" spans="3:4">
      <c r="C620" s="2"/>
      <c r="D620" s="2"/>
    </row>
    <row r="621" spans="3:4">
      <c r="C621" s="2"/>
      <c r="D621" s="2"/>
    </row>
    <row r="622" spans="3:4">
      <c r="C622" s="2"/>
      <c r="D622" s="2"/>
    </row>
    <row r="623" spans="3:4">
      <c r="C623" s="2"/>
      <c r="D623" s="2"/>
    </row>
    <row r="624" spans="3:4">
      <c r="C624" s="2"/>
      <c r="D624" s="2"/>
    </row>
    <row r="625" spans="3:4">
      <c r="C625" s="2"/>
      <c r="D625" s="2"/>
    </row>
    <row r="626" spans="3:4">
      <c r="C626" s="2"/>
      <c r="D626" s="2"/>
    </row>
    <row r="627" spans="3:4">
      <c r="C627" s="2"/>
      <c r="D627" s="2"/>
    </row>
    <row r="628" spans="3:4">
      <c r="C628" s="2"/>
      <c r="D628" s="2"/>
    </row>
    <row r="629" spans="3:4">
      <c r="C629" s="2"/>
      <c r="D629" s="2"/>
    </row>
    <row r="630" spans="3:4">
      <c r="C630" s="2"/>
      <c r="D630" s="2"/>
    </row>
    <row r="631" spans="3:4">
      <c r="C631" s="2"/>
      <c r="D631" s="2"/>
    </row>
    <row r="632" spans="3:4">
      <c r="C632" s="2"/>
      <c r="D632" s="2"/>
    </row>
    <row r="633" spans="3:4">
      <c r="C633" s="2"/>
      <c r="D633" s="2"/>
    </row>
    <row r="634" spans="3:4">
      <c r="C634" s="2"/>
      <c r="D634" s="2"/>
    </row>
    <row r="635" spans="3:4">
      <c r="C635" s="2"/>
      <c r="D635" s="2"/>
    </row>
    <row r="636" spans="3:4">
      <c r="C636" s="2"/>
      <c r="D636" s="2"/>
    </row>
    <row r="637" spans="3:4">
      <c r="C637" s="2"/>
      <c r="D637" s="2"/>
    </row>
    <row r="638" spans="3:4">
      <c r="C638" s="2"/>
      <c r="D638" s="2"/>
    </row>
    <row r="639" spans="3:4">
      <c r="C639" s="2"/>
      <c r="D639" s="2"/>
    </row>
    <row r="640" spans="3:4">
      <c r="C640" s="2"/>
      <c r="D640" s="2"/>
    </row>
    <row r="641" spans="3:4">
      <c r="C641" s="2"/>
      <c r="D641" s="2"/>
    </row>
    <row r="642" spans="3:4">
      <c r="C642" s="2"/>
      <c r="D642" s="2"/>
    </row>
    <row r="643" spans="3:4">
      <c r="C643" s="2"/>
      <c r="D643" s="2"/>
    </row>
    <row r="644" spans="3:4">
      <c r="C644" s="2"/>
      <c r="D644" s="2"/>
    </row>
    <row r="645" spans="3:4">
      <c r="C645" s="2"/>
      <c r="D645" s="2"/>
    </row>
    <row r="646" spans="3:4">
      <c r="C646" s="2"/>
      <c r="D646" s="2"/>
    </row>
    <row r="647" spans="3:4">
      <c r="C647" s="2"/>
      <c r="D647" s="2"/>
    </row>
    <row r="648" spans="3:4">
      <c r="C648" s="2"/>
      <c r="D648" s="2"/>
    </row>
    <row r="649" spans="3:4">
      <c r="C649" s="2"/>
      <c r="D649" s="2"/>
    </row>
    <row r="650" spans="3:4">
      <c r="C650" s="2"/>
      <c r="D650" s="2"/>
    </row>
    <row r="651" spans="3:4">
      <c r="C651" s="2"/>
      <c r="D651" s="2"/>
    </row>
    <row r="652" spans="3:4">
      <c r="C652" s="2"/>
      <c r="D652" s="2"/>
    </row>
    <row r="653" spans="3:4">
      <c r="C653" s="2"/>
      <c r="D653" s="2"/>
    </row>
    <row r="654" spans="3:4">
      <c r="C654" s="2"/>
      <c r="D654" s="2"/>
    </row>
    <row r="655" spans="3:4">
      <c r="C655" s="2"/>
      <c r="D655" s="2"/>
    </row>
    <row r="656" spans="3:4">
      <c r="C656" s="2"/>
      <c r="D656" s="2"/>
    </row>
    <row r="657" spans="3:4">
      <c r="C657" s="2"/>
      <c r="D657" s="2"/>
    </row>
    <row r="658" spans="3:4">
      <c r="C658" s="2"/>
      <c r="D658" s="2"/>
    </row>
    <row r="659" spans="3:4">
      <c r="C659" s="2"/>
      <c r="D659" s="2"/>
    </row>
    <row r="660" spans="3:4">
      <c r="C660" s="2"/>
      <c r="D660" s="2"/>
    </row>
    <row r="661" spans="3:4">
      <c r="C661" s="2"/>
      <c r="D661" s="2"/>
    </row>
    <row r="662" spans="3:4">
      <c r="C662" s="2"/>
      <c r="D662" s="2"/>
    </row>
    <row r="663" spans="3:4">
      <c r="C663" s="2"/>
      <c r="D663" s="2"/>
    </row>
    <row r="664" spans="3:4">
      <c r="C664" s="2"/>
      <c r="D664" s="2"/>
    </row>
    <row r="665" spans="3:4">
      <c r="C665" s="2"/>
      <c r="D665" s="2"/>
    </row>
    <row r="666" spans="3:4">
      <c r="C666" s="2"/>
      <c r="D666" s="2"/>
    </row>
    <row r="667" spans="3:4">
      <c r="C667" s="2"/>
      <c r="D667" s="2"/>
    </row>
    <row r="668" spans="3:4">
      <c r="C668" s="2"/>
      <c r="D668" s="2"/>
    </row>
    <row r="669" spans="3:4">
      <c r="C669" s="2"/>
      <c r="D669" s="2"/>
    </row>
    <row r="670" spans="3:4">
      <c r="C670" s="2"/>
      <c r="D670" s="2"/>
    </row>
    <row r="671" spans="3:4">
      <c r="C671" s="2"/>
      <c r="D671" s="2"/>
    </row>
    <row r="672" spans="3:4">
      <c r="C672" s="2"/>
      <c r="D672" s="2"/>
    </row>
    <row r="673" spans="3:4">
      <c r="C673" s="2"/>
      <c r="D673" s="2"/>
    </row>
    <row r="674" spans="3:4">
      <c r="C674" s="2"/>
      <c r="D674" s="2"/>
    </row>
    <row r="675" spans="3:4">
      <c r="C675" s="2"/>
      <c r="D675" s="2"/>
    </row>
    <row r="676" spans="3:4">
      <c r="C676" s="2"/>
      <c r="D676" s="2"/>
    </row>
    <row r="677" spans="3:4">
      <c r="C677" s="2"/>
      <c r="D677" s="2"/>
    </row>
    <row r="678" spans="3:4">
      <c r="C678" s="2"/>
      <c r="D678" s="2"/>
    </row>
    <row r="679" spans="3:4">
      <c r="C679" s="2"/>
      <c r="D679" s="2"/>
    </row>
    <row r="680" spans="3:4">
      <c r="C680" s="2"/>
      <c r="D680" s="2"/>
    </row>
    <row r="681" spans="3:4">
      <c r="C681" s="2"/>
      <c r="D681" s="2"/>
    </row>
    <row r="682" spans="3:4">
      <c r="C682" s="2"/>
      <c r="D682" s="2"/>
    </row>
    <row r="683" spans="3:4">
      <c r="C683" s="2"/>
      <c r="D683" s="2"/>
    </row>
    <row r="684" spans="3:4">
      <c r="C684" s="2"/>
      <c r="D684" s="2"/>
    </row>
    <row r="685" spans="3:4">
      <c r="C685" s="2"/>
      <c r="D685" s="2"/>
    </row>
    <row r="686" spans="3:4">
      <c r="C686" s="2"/>
      <c r="D686" s="2"/>
    </row>
    <row r="687" spans="3:4">
      <c r="C687" s="2"/>
      <c r="D687" s="2"/>
    </row>
    <row r="688" spans="3:4">
      <c r="C688" s="2"/>
      <c r="D688" s="2"/>
    </row>
    <row r="689" spans="3:4">
      <c r="C689" s="2"/>
      <c r="D689" s="2"/>
    </row>
    <row r="690" spans="3:4">
      <c r="C690" s="2"/>
      <c r="D690" s="2"/>
    </row>
    <row r="691" spans="3:4">
      <c r="C691" s="2"/>
      <c r="D691" s="2"/>
    </row>
    <row r="692" spans="3:4">
      <c r="C692" s="2"/>
      <c r="D692" s="2"/>
    </row>
    <row r="693" spans="3:4">
      <c r="C693" s="2"/>
      <c r="D693" s="2"/>
    </row>
    <row r="694" spans="3:4">
      <c r="C694" s="2"/>
      <c r="D694" s="2"/>
    </row>
    <row r="695" spans="3:4">
      <c r="C695" s="2"/>
      <c r="D695" s="2"/>
    </row>
    <row r="696" spans="3:4">
      <c r="C696" s="2"/>
      <c r="D696" s="2"/>
    </row>
    <row r="697" spans="3:4">
      <c r="C697" s="2"/>
      <c r="D697" s="2"/>
    </row>
    <row r="698" spans="3:4">
      <c r="C698" s="2"/>
      <c r="D698" s="2"/>
    </row>
    <row r="699" spans="3:4">
      <c r="C699" s="2"/>
      <c r="D699" s="2"/>
    </row>
    <row r="700" spans="3:4">
      <c r="C700" s="2"/>
      <c r="D700" s="2"/>
    </row>
    <row r="701" spans="3:4">
      <c r="C701" s="2"/>
      <c r="D701" s="2"/>
    </row>
    <row r="702" spans="3:4">
      <c r="C702" s="2"/>
      <c r="D702" s="2"/>
    </row>
    <row r="703" spans="3:4">
      <c r="C703" s="2"/>
      <c r="D703" s="2"/>
    </row>
    <row r="704" spans="3:4">
      <c r="C704" s="2"/>
      <c r="D704" s="2"/>
    </row>
    <row r="705" spans="3:4">
      <c r="C705" s="2"/>
      <c r="D705" s="2"/>
    </row>
    <row r="706" spans="3:4">
      <c r="C706" s="2"/>
      <c r="D706" s="2"/>
    </row>
    <row r="707" spans="3:4">
      <c r="C707" s="2"/>
      <c r="D707" s="2"/>
    </row>
    <row r="708" spans="3:4">
      <c r="C708" s="2"/>
      <c r="D708" s="2"/>
    </row>
    <row r="709" spans="3:4">
      <c r="C709" s="2"/>
      <c r="D709" s="2"/>
    </row>
    <row r="710" spans="3:4">
      <c r="C710" s="2"/>
      <c r="D710" s="2"/>
    </row>
    <row r="711" spans="3:4">
      <c r="C711" s="2"/>
      <c r="D711" s="2"/>
    </row>
    <row r="712" spans="3:4">
      <c r="C712" s="2"/>
      <c r="D712" s="2"/>
    </row>
    <row r="713" spans="3:4">
      <c r="C713" s="2"/>
      <c r="D713" s="2"/>
    </row>
    <row r="714" spans="3:4">
      <c r="C714" s="2"/>
      <c r="D714" s="2"/>
    </row>
    <row r="715" spans="3:4">
      <c r="C715" s="2"/>
      <c r="D715" s="2"/>
    </row>
    <row r="716" spans="3:4">
      <c r="C716" s="2"/>
      <c r="D716" s="2"/>
    </row>
    <row r="717" spans="3:4">
      <c r="C717" s="2"/>
      <c r="D717" s="2"/>
    </row>
    <row r="718" spans="3:4">
      <c r="C718" s="2"/>
      <c r="D718" s="2"/>
    </row>
    <row r="719" spans="3:4">
      <c r="C719" s="2"/>
      <c r="D719" s="2"/>
    </row>
    <row r="720" spans="3:4">
      <c r="C720" s="2"/>
      <c r="D720" s="2"/>
    </row>
    <row r="721" spans="3:4">
      <c r="C721" s="2"/>
      <c r="D721" s="2"/>
    </row>
    <row r="722" spans="3:4">
      <c r="C722" s="2"/>
      <c r="D722" s="2"/>
    </row>
    <row r="723" spans="3:4">
      <c r="C723" s="2"/>
      <c r="D723" s="2"/>
    </row>
    <row r="724" spans="3:4">
      <c r="C724" s="2"/>
      <c r="D724" s="2"/>
    </row>
    <row r="725" spans="3:4">
      <c r="C725" s="2"/>
      <c r="D725" s="2"/>
    </row>
    <row r="726" spans="3:4">
      <c r="C726" s="2"/>
      <c r="D726" s="2"/>
    </row>
    <row r="727" spans="3:4">
      <c r="C727" s="2"/>
      <c r="D727" s="2"/>
    </row>
    <row r="728" spans="3:4">
      <c r="C728" s="2"/>
      <c r="D728" s="2"/>
    </row>
    <row r="729" spans="3:4">
      <c r="C729" s="2"/>
      <c r="D729" s="2"/>
    </row>
    <row r="730" spans="3:4">
      <c r="C730" s="2"/>
      <c r="D730" s="2"/>
    </row>
    <row r="731" spans="3:4">
      <c r="C731" s="2"/>
      <c r="D731" s="2"/>
    </row>
    <row r="732" spans="3:4">
      <c r="C732" s="2"/>
      <c r="D732" s="2"/>
    </row>
    <row r="733" spans="3:4">
      <c r="C733" s="2"/>
      <c r="D733" s="2"/>
    </row>
    <row r="734" spans="3:4">
      <c r="C734" s="2"/>
      <c r="D734" s="2"/>
    </row>
    <row r="735" spans="3:4">
      <c r="C735" s="2"/>
      <c r="D735" s="2"/>
    </row>
    <row r="736" spans="3:4">
      <c r="C736" s="2"/>
      <c r="D736" s="2"/>
    </row>
    <row r="737" spans="3:4">
      <c r="C737" s="2"/>
      <c r="D737" s="2"/>
    </row>
    <row r="738" spans="3:4">
      <c r="C738" s="2"/>
      <c r="D738" s="2"/>
    </row>
    <row r="739" spans="3:4">
      <c r="C739" s="2"/>
      <c r="D739" s="2"/>
    </row>
    <row r="740" spans="3:4">
      <c r="C740" s="2"/>
      <c r="D740" s="2"/>
    </row>
    <row r="741" spans="3:4">
      <c r="C741" s="2"/>
      <c r="D741" s="2"/>
    </row>
    <row r="742" spans="3:4">
      <c r="C742" s="2"/>
      <c r="D742" s="2"/>
    </row>
    <row r="743" spans="3:4">
      <c r="C743" s="2"/>
      <c r="D743" s="2"/>
    </row>
    <row r="744" spans="3:4">
      <c r="C744" s="2"/>
      <c r="D744" s="2"/>
    </row>
    <row r="745" spans="3:4">
      <c r="C745" s="2"/>
      <c r="D745" s="2"/>
    </row>
    <row r="746" spans="3:4">
      <c r="C746" s="2"/>
      <c r="D746" s="2"/>
    </row>
    <row r="747" spans="3:4">
      <c r="C747" s="2"/>
      <c r="D747" s="2"/>
    </row>
    <row r="748" spans="3:4">
      <c r="C748" s="2"/>
      <c r="D748" s="2"/>
    </row>
    <row r="749" spans="3:4">
      <c r="C749" s="2"/>
      <c r="D749" s="2"/>
    </row>
    <row r="750" spans="3:4">
      <c r="C750" s="2"/>
      <c r="D750" s="2"/>
    </row>
    <row r="751" spans="3:4">
      <c r="C751" s="2"/>
      <c r="D751" s="2"/>
    </row>
    <row r="752" spans="3:4">
      <c r="C752" s="2"/>
      <c r="D752" s="2"/>
    </row>
    <row r="753" spans="3:4">
      <c r="C753" s="2"/>
      <c r="D753" s="2"/>
    </row>
    <row r="754" spans="3:4">
      <c r="C754" s="2"/>
      <c r="D754" s="2"/>
    </row>
    <row r="755" spans="3:4">
      <c r="C755" s="2"/>
      <c r="D755" s="2"/>
    </row>
    <row r="756" spans="3:4">
      <c r="C756" s="2"/>
      <c r="D756" s="2"/>
    </row>
    <row r="757" spans="3:4">
      <c r="C757" s="2"/>
      <c r="D757" s="2"/>
    </row>
    <row r="758" spans="3:4">
      <c r="C758" s="2"/>
      <c r="D758" s="2"/>
    </row>
    <row r="759" spans="3:4">
      <c r="C759" s="2"/>
      <c r="D759" s="2"/>
    </row>
    <row r="760" spans="3:4">
      <c r="C760" s="2"/>
      <c r="D760" s="2"/>
    </row>
  </sheetData>
  <protectedRanges>
    <protectedRange sqref="A71:D75" name="Range1"/>
  </protectedRanges>
  <sortState xmlns:xlrd2="http://schemas.microsoft.com/office/spreadsheetml/2017/richdata2" ref="A21:V89">
    <sortCondition ref="C21:C89"/>
  </sortState>
  <phoneticPr fontId="8" type="noConversion"/>
  <hyperlinks>
    <hyperlink ref="H1714" r:id="rId1" display="http://vsolj.cetus-net.org/bulletin.html" xr:uid="{00000000-0004-0000-0000-000000000000}"/>
    <hyperlink ref="H64582" r:id="rId2" display="http://vsolj.cetus-net.org/bulletin.html" xr:uid="{00000000-0004-0000-0000-000001000000}"/>
    <hyperlink ref="H64575" r:id="rId3" display="https://www.aavso.org/ejaavso" xr:uid="{00000000-0004-0000-0000-000002000000}"/>
    <hyperlink ref="I64582" r:id="rId4" display="http://vsolj.cetus-net.org/bulletin.html" xr:uid="{00000000-0004-0000-0000-000003000000}"/>
    <hyperlink ref="AQ58233" r:id="rId5" display="http://cdsbib.u-strasbg.fr/cgi-bin/cdsbib?1990RMxAA..21..381G" xr:uid="{00000000-0004-0000-0000-000004000000}"/>
    <hyperlink ref="H64579" r:id="rId6" display="https://www.aavso.org/ejaavso" xr:uid="{00000000-0004-0000-0000-000005000000}"/>
    <hyperlink ref="AP5597" r:id="rId7" display="http://cdsbib.u-strasbg.fr/cgi-bin/cdsbib?1990RMxAA..21..381G" xr:uid="{00000000-0004-0000-0000-000006000000}"/>
    <hyperlink ref="AP5600" r:id="rId8" display="http://cdsbib.u-strasbg.fr/cgi-bin/cdsbib?1990RMxAA..21..381G" xr:uid="{00000000-0004-0000-0000-000007000000}"/>
    <hyperlink ref="AP5598" r:id="rId9" display="http://cdsbib.u-strasbg.fr/cgi-bin/cdsbib?1990RMxAA..21..381G" xr:uid="{00000000-0004-0000-0000-000008000000}"/>
    <hyperlink ref="AP5582" r:id="rId10" display="http://cdsbib.u-strasbg.fr/cgi-bin/cdsbib?1990RMxAA..21..381G" xr:uid="{00000000-0004-0000-0000-000009000000}"/>
    <hyperlink ref="AQ5811" r:id="rId11" display="http://cdsbib.u-strasbg.fr/cgi-bin/cdsbib?1990RMxAA..21..381G" xr:uid="{00000000-0004-0000-0000-00000A000000}"/>
    <hyperlink ref="AQ5815" r:id="rId12" display="http://cdsbib.u-strasbg.fr/cgi-bin/cdsbib?1990RMxAA..21..381G" xr:uid="{00000000-0004-0000-0000-00000B000000}"/>
    <hyperlink ref="AQ65495" r:id="rId13" display="http://cdsbib.u-strasbg.fr/cgi-bin/cdsbib?1990RMxAA..21..381G" xr:uid="{00000000-0004-0000-0000-00000C000000}"/>
    <hyperlink ref="I2703" r:id="rId14" display="http://vsolj.cetus-net.org/bulletin.html" xr:uid="{00000000-0004-0000-0000-00000D000000}"/>
    <hyperlink ref="H2703" r:id="rId15" display="http://vsolj.cetus-net.org/bulletin.html" xr:uid="{00000000-0004-0000-0000-00000E000000}"/>
    <hyperlink ref="AQ620" r:id="rId16" display="http://cdsbib.u-strasbg.fr/cgi-bin/cdsbib?1990RMxAA..21..381G" xr:uid="{00000000-0004-0000-0000-00000F000000}"/>
    <hyperlink ref="AQ619" r:id="rId17" display="http://cdsbib.u-strasbg.fr/cgi-bin/cdsbib?1990RMxAA..21..381G" xr:uid="{00000000-0004-0000-0000-000010000000}"/>
    <hyperlink ref="AP3873" r:id="rId18" display="http://cdsbib.u-strasbg.fr/cgi-bin/cdsbib?1990RMxAA..21..381G" xr:uid="{00000000-0004-0000-0000-000011000000}"/>
    <hyperlink ref="AP3891" r:id="rId19" display="http://cdsbib.u-strasbg.fr/cgi-bin/cdsbib?1990RMxAA..21..381G" xr:uid="{00000000-0004-0000-0000-000012000000}"/>
    <hyperlink ref="AP3892" r:id="rId20" display="http://cdsbib.u-strasbg.fr/cgi-bin/cdsbib?1990RMxAA..21..381G" xr:uid="{00000000-0004-0000-0000-000013000000}"/>
    <hyperlink ref="AP3888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26"/>
  <sheetViews>
    <sheetView topLeftCell="A6" workbookViewId="0">
      <selection activeCell="A25" sqref="A25:D53"/>
    </sheetView>
  </sheetViews>
  <sheetFormatPr defaultRowHeight="12.75"/>
  <cols>
    <col min="1" max="1" width="19.7109375" style="2" customWidth="1"/>
    <col min="2" max="2" width="4.42578125" style="3" customWidth="1"/>
    <col min="3" max="3" width="12.7109375" style="2" customWidth="1"/>
    <col min="4" max="4" width="5.42578125" style="3" customWidth="1"/>
    <col min="5" max="5" width="14.85546875" style="3" customWidth="1"/>
    <col min="6" max="6" width="9.140625" style="3"/>
    <col min="7" max="7" width="12" style="3" customWidth="1"/>
    <col min="8" max="8" width="14.140625" style="2" customWidth="1"/>
    <col min="9" max="9" width="22.5703125" style="3" customWidth="1"/>
    <col min="10" max="10" width="25.140625" style="3" customWidth="1"/>
    <col min="11" max="11" width="15.7109375" style="3" customWidth="1"/>
    <col min="12" max="12" width="14.140625" style="3" customWidth="1"/>
    <col min="13" max="13" width="9.5703125" style="3" customWidth="1"/>
    <col min="14" max="14" width="14.140625" style="3" customWidth="1"/>
    <col min="15" max="15" width="23.42578125" style="3" customWidth="1"/>
    <col min="16" max="16" width="16.5703125" style="3" customWidth="1"/>
    <col min="17" max="17" width="41" style="3" customWidth="1"/>
    <col min="18" max="16384" width="9.140625" style="3"/>
  </cols>
  <sheetData>
    <row r="1" spans="1:16" ht="15.75">
      <c r="A1" s="7" t="s">
        <v>57</v>
      </c>
      <c r="I1" s="8" t="s">
        <v>58</v>
      </c>
      <c r="J1" s="9" t="s">
        <v>59</v>
      </c>
    </row>
    <row r="2" spans="1:16">
      <c r="I2" s="10" t="s">
        <v>60</v>
      </c>
      <c r="J2" s="11" t="s">
        <v>61</v>
      </c>
    </row>
    <row r="3" spans="1:16">
      <c r="A3" s="12" t="s">
        <v>62</v>
      </c>
      <c r="I3" s="10" t="s">
        <v>63</v>
      </c>
      <c r="J3" s="11" t="s">
        <v>64</v>
      </c>
    </row>
    <row r="4" spans="1:16">
      <c r="I4" s="10" t="s">
        <v>65</v>
      </c>
      <c r="J4" s="11" t="s">
        <v>64</v>
      </c>
    </row>
    <row r="5" spans="1:16" ht="13.5" thickBot="1">
      <c r="I5" s="13" t="s">
        <v>66</v>
      </c>
      <c r="J5" s="14" t="s">
        <v>67</v>
      </c>
    </row>
    <row r="10" spans="1:16" ht="13.5" thickBot="1"/>
    <row r="11" spans="1:16" ht="12.75" customHeight="1" thickBot="1">
      <c r="A11" s="2" t="str">
        <f t="shared" ref="A11:A53" si="0">P11</f>
        <v> BBS 86 </v>
      </c>
      <c r="B11" s="4" t="str">
        <f t="shared" ref="B11:B53" si="1">IF(H11=INT(H11),"I","II")</f>
        <v>I</v>
      </c>
      <c r="C11" s="2">
        <f t="shared" ref="C11:C53" si="2">1*G11</f>
        <v>47141.49</v>
      </c>
      <c r="D11" s="3" t="str">
        <f t="shared" ref="D11:D53" si="3">VLOOKUP(F11,I$1:J$5,2,FALSE)</f>
        <v>vis</v>
      </c>
      <c r="E11" s="15">
        <f>VLOOKUP(C11,Active!C$21:E$963,3,FALSE)</f>
        <v>-5231.9996649794102</v>
      </c>
      <c r="F11" s="4" t="s">
        <v>66</v>
      </c>
      <c r="G11" s="3" t="str">
        <f t="shared" ref="G11:G53" si="4">MID(I11,3,LEN(I11)-3)</f>
        <v>47141.490</v>
      </c>
      <c r="H11" s="2">
        <f t="shared" ref="H11:H53" si="5">1*K11</f>
        <v>-5232</v>
      </c>
      <c r="I11" s="16" t="s">
        <v>111</v>
      </c>
      <c r="J11" s="17" t="s">
        <v>112</v>
      </c>
      <c r="K11" s="16">
        <v>-5232</v>
      </c>
      <c r="L11" s="16" t="s">
        <v>77</v>
      </c>
      <c r="M11" s="17" t="s">
        <v>72</v>
      </c>
      <c r="N11" s="17"/>
      <c r="O11" s="18" t="s">
        <v>113</v>
      </c>
      <c r="P11" s="18" t="s">
        <v>114</v>
      </c>
    </row>
    <row r="12" spans="1:16" ht="12.75" customHeight="1" thickBot="1">
      <c r="A12" s="2" t="str">
        <f t="shared" si="0"/>
        <v> BBS 91 </v>
      </c>
      <c r="B12" s="4" t="str">
        <f t="shared" si="1"/>
        <v>I</v>
      </c>
      <c r="C12" s="2">
        <f t="shared" si="2"/>
        <v>47565.4</v>
      </c>
      <c r="D12" s="3" t="str">
        <f t="shared" si="3"/>
        <v>vis</v>
      </c>
      <c r="E12" s="15">
        <f>VLOOKUP(C12,Active!C$21:E$963,3,FALSE)</f>
        <v>-4971.0128631135622</v>
      </c>
      <c r="F12" s="4" t="s">
        <v>66</v>
      </c>
      <c r="G12" s="3" t="str">
        <f t="shared" si="4"/>
        <v>47565.40</v>
      </c>
      <c r="H12" s="2">
        <f t="shared" si="5"/>
        <v>-4971</v>
      </c>
      <c r="I12" s="16" t="s">
        <v>118</v>
      </c>
      <c r="J12" s="17" t="s">
        <v>119</v>
      </c>
      <c r="K12" s="16">
        <v>-4971</v>
      </c>
      <c r="L12" s="16" t="s">
        <v>120</v>
      </c>
      <c r="M12" s="17" t="s">
        <v>72</v>
      </c>
      <c r="N12" s="17"/>
      <c r="O12" s="18" t="s">
        <v>113</v>
      </c>
      <c r="P12" s="18" t="s">
        <v>121</v>
      </c>
    </row>
    <row r="13" spans="1:16" ht="12.75" customHeight="1" thickBot="1">
      <c r="A13" s="2" t="str">
        <f t="shared" si="0"/>
        <v> BBS 91 </v>
      </c>
      <c r="B13" s="4" t="str">
        <f t="shared" si="1"/>
        <v>I</v>
      </c>
      <c r="C13" s="2">
        <f t="shared" si="2"/>
        <v>47596.264999999999</v>
      </c>
      <c r="D13" s="3" t="str">
        <f t="shared" si="3"/>
        <v>vis</v>
      </c>
      <c r="E13" s="15">
        <f>VLOOKUP(C13,Active!C$21:E$963,3,FALSE)</f>
        <v>-4952.0103445610648</v>
      </c>
      <c r="F13" s="4" t="s">
        <v>66</v>
      </c>
      <c r="G13" s="3" t="str">
        <f t="shared" si="4"/>
        <v>47596.265</v>
      </c>
      <c r="H13" s="2">
        <f t="shared" si="5"/>
        <v>-4952</v>
      </c>
      <c r="I13" s="16" t="s">
        <v>122</v>
      </c>
      <c r="J13" s="17" t="s">
        <v>123</v>
      </c>
      <c r="K13" s="16">
        <v>-4952</v>
      </c>
      <c r="L13" s="16" t="s">
        <v>124</v>
      </c>
      <c r="M13" s="17" t="s">
        <v>72</v>
      </c>
      <c r="N13" s="17"/>
      <c r="O13" s="18" t="s">
        <v>113</v>
      </c>
      <c r="P13" s="18" t="s">
        <v>121</v>
      </c>
    </row>
    <row r="14" spans="1:16" ht="12.75" customHeight="1" thickBot="1">
      <c r="A14" s="2" t="str">
        <f t="shared" si="0"/>
        <v> BBS 118 </v>
      </c>
      <c r="B14" s="4" t="str">
        <f t="shared" si="1"/>
        <v>I</v>
      </c>
      <c r="C14" s="2">
        <f t="shared" si="2"/>
        <v>50859.417000000001</v>
      </c>
      <c r="D14" s="3" t="str">
        <f t="shared" si="3"/>
        <v>vis</v>
      </c>
      <c r="E14" s="15">
        <f>VLOOKUP(C14,Active!C$21:E$963,3,FALSE)</f>
        <v>-2942.9999308361243</v>
      </c>
      <c r="F14" s="4" t="s">
        <v>66</v>
      </c>
      <c r="G14" s="3" t="str">
        <f t="shared" si="4"/>
        <v>50859.417</v>
      </c>
      <c r="H14" s="2">
        <f t="shared" si="5"/>
        <v>-2943</v>
      </c>
      <c r="I14" s="16" t="s">
        <v>138</v>
      </c>
      <c r="J14" s="17" t="s">
        <v>139</v>
      </c>
      <c r="K14" s="16">
        <v>-2943</v>
      </c>
      <c r="L14" s="16" t="s">
        <v>140</v>
      </c>
      <c r="M14" s="17" t="s">
        <v>72</v>
      </c>
      <c r="N14" s="17"/>
      <c r="O14" s="18" t="s">
        <v>141</v>
      </c>
      <c r="P14" s="18" t="s">
        <v>142</v>
      </c>
    </row>
    <row r="15" spans="1:16" ht="12.75" customHeight="1" thickBot="1">
      <c r="A15" s="2" t="str">
        <f t="shared" si="0"/>
        <v>JAAVSO 36(2);186 </v>
      </c>
      <c r="B15" s="4" t="str">
        <f t="shared" si="1"/>
        <v>I</v>
      </c>
      <c r="C15" s="2">
        <f t="shared" si="2"/>
        <v>54554.601900000001</v>
      </c>
      <c r="D15" s="3" t="str">
        <f t="shared" si="3"/>
        <v>vis</v>
      </c>
      <c r="E15" s="15">
        <f>VLOOKUP(C15,Active!C$21:E$963,3,FALSE)</f>
        <v>-668.00172519349724</v>
      </c>
      <c r="F15" s="4" t="s">
        <v>66</v>
      </c>
      <c r="G15" s="3" t="str">
        <f t="shared" si="4"/>
        <v>54554.6019</v>
      </c>
      <c r="H15" s="2">
        <f t="shared" si="5"/>
        <v>-668</v>
      </c>
      <c r="I15" s="16" t="s">
        <v>186</v>
      </c>
      <c r="J15" s="17" t="s">
        <v>187</v>
      </c>
      <c r="K15" s="16">
        <v>-668</v>
      </c>
      <c r="L15" s="16" t="s">
        <v>188</v>
      </c>
      <c r="M15" s="17" t="s">
        <v>153</v>
      </c>
      <c r="N15" s="17" t="s">
        <v>189</v>
      </c>
      <c r="O15" s="18" t="s">
        <v>92</v>
      </c>
      <c r="P15" s="19" t="s">
        <v>190</v>
      </c>
    </row>
    <row r="16" spans="1:16" ht="12.75" customHeight="1" thickBot="1">
      <c r="A16" s="2" t="str">
        <f t="shared" si="0"/>
        <v>JAAVSO 37(1);44 </v>
      </c>
      <c r="B16" s="4" t="str">
        <f t="shared" si="1"/>
        <v>I</v>
      </c>
      <c r="C16" s="2">
        <f t="shared" si="2"/>
        <v>54825.855199999998</v>
      </c>
      <c r="D16" s="3" t="str">
        <f t="shared" si="3"/>
        <v>vis</v>
      </c>
      <c r="E16" s="15">
        <f>VLOOKUP(C16,Active!C$21:E$963,3,FALSE)</f>
        <v>-501.00040118001323</v>
      </c>
      <c r="F16" s="4" t="s">
        <v>66</v>
      </c>
      <c r="G16" s="3" t="str">
        <f t="shared" si="4"/>
        <v>54825.8552</v>
      </c>
      <c r="H16" s="2">
        <f t="shared" si="5"/>
        <v>-501</v>
      </c>
      <c r="I16" s="16" t="s">
        <v>191</v>
      </c>
      <c r="J16" s="17" t="s">
        <v>192</v>
      </c>
      <c r="K16" s="16">
        <v>-501</v>
      </c>
      <c r="L16" s="16" t="s">
        <v>193</v>
      </c>
      <c r="M16" s="17" t="s">
        <v>153</v>
      </c>
      <c r="N16" s="17" t="s">
        <v>154</v>
      </c>
      <c r="O16" s="18" t="s">
        <v>92</v>
      </c>
      <c r="P16" s="19" t="s">
        <v>194</v>
      </c>
    </row>
    <row r="17" spans="1:16" ht="12.75" customHeight="1" thickBot="1">
      <c r="A17" s="2" t="str">
        <f t="shared" si="0"/>
        <v>JAAVSO 37(1);44 </v>
      </c>
      <c r="B17" s="4" t="str">
        <f t="shared" si="1"/>
        <v>I</v>
      </c>
      <c r="C17" s="2">
        <f t="shared" si="2"/>
        <v>54856.715400000001</v>
      </c>
      <c r="D17" s="3" t="str">
        <f t="shared" si="3"/>
        <v>vis</v>
      </c>
      <c r="E17" s="15">
        <f>VLOOKUP(C17,Active!C$21:E$963,3,FALSE)</f>
        <v>-482.00083782236391</v>
      </c>
      <c r="F17" s="4" t="s">
        <v>66</v>
      </c>
      <c r="G17" s="3" t="str">
        <f t="shared" si="4"/>
        <v>54856.7154</v>
      </c>
      <c r="H17" s="2">
        <f t="shared" si="5"/>
        <v>-482</v>
      </c>
      <c r="I17" s="16" t="s">
        <v>195</v>
      </c>
      <c r="J17" s="17" t="s">
        <v>196</v>
      </c>
      <c r="K17" s="16">
        <v>-482</v>
      </c>
      <c r="L17" s="16" t="s">
        <v>197</v>
      </c>
      <c r="M17" s="17" t="s">
        <v>153</v>
      </c>
      <c r="N17" s="17" t="s">
        <v>154</v>
      </c>
      <c r="O17" s="18" t="s">
        <v>198</v>
      </c>
      <c r="P17" s="19" t="s">
        <v>194</v>
      </c>
    </row>
    <row r="18" spans="1:16" ht="12.75" customHeight="1" thickBot="1">
      <c r="A18" s="2" t="str">
        <f t="shared" si="0"/>
        <v>JAAVSO 37(1);44 </v>
      </c>
      <c r="B18" s="4" t="str">
        <f t="shared" si="1"/>
        <v>I</v>
      </c>
      <c r="C18" s="2">
        <f t="shared" si="2"/>
        <v>54887.5772</v>
      </c>
      <c r="D18" s="3" t="str">
        <f t="shared" si="3"/>
        <v>vis</v>
      </c>
      <c r="E18" s="15">
        <f>VLOOKUP(C18,Active!C$21:E$963,3,FALSE)</f>
        <v>-463.00028939976704</v>
      </c>
      <c r="F18" s="4" t="s">
        <v>66</v>
      </c>
      <c r="G18" s="3" t="str">
        <f t="shared" si="4"/>
        <v>54887.5772</v>
      </c>
      <c r="H18" s="2">
        <f t="shared" si="5"/>
        <v>-463</v>
      </c>
      <c r="I18" s="16" t="s">
        <v>199</v>
      </c>
      <c r="J18" s="17" t="s">
        <v>200</v>
      </c>
      <c r="K18" s="16">
        <v>-463</v>
      </c>
      <c r="L18" s="16" t="s">
        <v>201</v>
      </c>
      <c r="M18" s="17" t="s">
        <v>153</v>
      </c>
      <c r="N18" s="17" t="s">
        <v>154</v>
      </c>
      <c r="O18" s="18" t="s">
        <v>92</v>
      </c>
      <c r="P18" s="19" t="s">
        <v>194</v>
      </c>
    </row>
    <row r="19" spans="1:16" ht="12.75" customHeight="1" thickBot="1">
      <c r="A19" s="2" t="str">
        <f t="shared" si="0"/>
        <v> JAAVSO 38;120 </v>
      </c>
      <c r="B19" s="4" t="str">
        <f t="shared" si="1"/>
        <v>I</v>
      </c>
      <c r="C19" s="2">
        <f t="shared" si="2"/>
        <v>55184.814299999998</v>
      </c>
      <c r="D19" s="3" t="str">
        <f t="shared" si="3"/>
        <v>vis</v>
      </c>
      <c r="E19" s="15">
        <f>VLOOKUP(C19,Active!C$21:E$963,3,FALSE)</f>
        <v>-280.00163373021866</v>
      </c>
      <c r="F19" s="4" t="s">
        <v>66</v>
      </c>
      <c r="G19" s="3" t="str">
        <f t="shared" si="4"/>
        <v>55184.8143</v>
      </c>
      <c r="H19" s="2">
        <f t="shared" si="5"/>
        <v>-280</v>
      </c>
      <c r="I19" s="16" t="s">
        <v>202</v>
      </c>
      <c r="J19" s="17" t="s">
        <v>203</v>
      </c>
      <c r="K19" s="16">
        <v>-280</v>
      </c>
      <c r="L19" s="16" t="s">
        <v>204</v>
      </c>
      <c r="M19" s="17" t="s">
        <v>153</v>
      </c>
      <c r="N19" s="17" t="s">
        <v>154</v>
      </c>
      <c r="O19" s="18" t="s">
        <v>92</v>
      </c>
      <c r="P19" s="18" t="s">
        <v>205</v>
      </c>
    </row>
    <row r="20" spans="1:16" ht="12.75" customHeight="1" thickBot="1">
      <c r="A20" s="2" t="str">
        <f t="shared" si="0"/>
        <v> JAAVSO 38;120 </v>
      </c>
      <c r="B20" s="4" t="str">
        <f t="shared" si="1"/>
        <v>I</v>
      </c>
      <c r="C20" s="2">
        <f t="shared" si="2"/>
        <v>55228.6705</v>
      </c>
      <c r="D20" s="3" t="str">
        <f t="shared" si="3"/>
        <v>vis</v>
      </c>
      <c r="E20" s="15">
        <f>VLOOKUP(C20,Active!C$21:E$963,3,FALSE)</f>
        <v>-253.00088031560367</v>
      </c>
      <c r="F20" s="4" t="s">
        <v>66</v>
      </c>
      <c r="G20" s="3" t="str">
        <f t="shared" si="4"/>
        <v>55228.6705</v>
      </c>
      <c r="H20" s="2">
        <f t="shared" si="5"/>
        <v>-253</v>
      </c>
      <c r="I20" s="16" t="s">
        <v>206</v>
      </c>
      <c r="J20" s="17" t="s">
        <v>207</v>
      </c>
      <c r="K20" s="16">
        <v>-253</v>
      </c>
      <c r="L20" s="16" t="s">
        <v>208</v>
      </c>
      <c r="M20" s="17" t="s">
        <v>153</v>
      </c>
      <c r="N20" s="17" t="s">
        <v>154</v>
      </c>
      <c r="O20" s="18" t="s">
        <v>198</v>
      </c>
      <c r="P20" s="18" t="s">
        <v>205</v>
      </c>
    </row>
    <row r="21" spans="1:16" ht="12.75" customHeight="1" thickBot="1">
      <c r="A21" s="2" t="str">
        <f t="shared" si="0"/>
        <v>IBVS 5992 </v>
      </c>
      <c r="B21" s="4" t="str">
        <f t="shared" si="1"/>
        <v>I</v>
      </c>
      <c r="C21" s="2">
        <f t="shared" si="2"/>
        <v>55608.748800000001</v>
      </c>
      <c r="D21" s="3" t="str">
        <f t="shared" si="3"/>
        <v>vis</v>
      </c>
      <c r="E21" s="15">
        <f>VLOOKUP(C21,Active!C$21:E$963,3,FALSE)</f>
        <v>-18.999748057322769</v>
      </c>
      <c r="F21" s="4" t="s">
        <v>66</v>
      </c>
      <c r="G21" s="3" t="str">
        <f t="shared" si="4"/>
        <v>55608.7488</v>
      </c>
      <c r="H21" s="2">
        <f t="shared" si="5"/>
        <v>-19</v>
      </c>
      <c r="I21" s="16" t="s">
        <v>209</v>
      </c>
      <c r="J21" s="17" t="s">
        <v>210</v>
      </c>
      <c r="K21" s="16">
        <v>-19</v>
      </c>
      <c r="L21" s="16" t="s">
        <v>193</v>
      </c>
      <c r="M21" s="17" t="s">
        <v>153</v>
      </c>
      <c r="N21" s="17" t="s">
        <v>66</v>
      </c>
      <c r="O21" s="18" t="s">
        <v>211</v>
      </c>
      <c r="P21" s="19" t="s">
        <v>212</v>
      </c>
    </row>
    <row r="22" spans="1:16" ht="12.75" customHeight="1" thickBot="1">
      <c r="A22" s="2" t="str">
        <f t="shared" si="0"/>
        <v> JAAVSO 39;177 </v>
      </c>
      <c r="B22" s="4" t="str">
        <f t="shared" si="1"/>
        <v>I</v>
      </c>
      <c r="C22" s="2">
        <f t="shared" si="2"/>
        <v>55639.609299999996</v>
      </c>
      <c r="D22" s="3" t="str">
        <f t="shared" si="3"/>
        <v>vis</v>
      </c>
      <c r="E22" s="15">
        <f>VLOOKUP(C22,Active!C$21:E$963,3,FALSE)</f>
        <v>0</v>
      </c>
      <c r="F22" s="4" t="s">
        <v>66</v>
      </c>
      <c r="G22" s="3" t="str">
        <f t="shared" si="4"/>
        <v>55639.6093</v>
      </c>
      <c r="H22" s="2">
        <f t="shared" si="5"/>
        <v>0</v>
      </c>
      <c r="I22" s="16" t="s">
        <v>213</v>
      </c>
      <c r="J22" s="17" t="s">
        <v>214</v>
      </c>
      <c r="K22" s="16">
        <v>0</v>
      </c>
      <c r="L22" s="16" t="s">
        <v>215</v>
      </c>
      <c r="M22" s="17" t="s">
        <v>153</v>
      </c>
      <c r="N22" s="17" t="s">
        <v>66</v>
      </c>
      <c r="O22" s="18" t="s">
        <v>92</v>
      </c>
      <c r="P22" s="18" t="s">
        <v>216</v>
      </c>
    </row>
    <row r="23" spans="1:16" ht="12.75" customHeight="1" thickBot="1">
      <c r="A23" s="2" t="str">
        <f t="shared" si="0"/>
        <v> JAAVSO 41;122 </v>
      </c>
      <c r="B23" s="4" t="str">
        <f t="shared" si="1"/>
        <v>I</v>
      </c>
      <c r="C23" s="2">
        <f t="shared" si="2"/>
        <v>55980.703699999998</v>
      </c>
      <c r="D23" s="3" t="str">
        <f t="shared" si="3"/>
        <v>vis</v>
      </c>
      <c r="E23" s="15">
        <f>VLOOKUP(C23,Active!C$21:E$963,3,FALSE)</f>
        <v>210.00008631631735</v>
      </c>
      <c r="F23" s="4" t="s">
        <v>66</v>
      </c>
      <c r="G23" s="3" t="str">
        <f t="shared" si="4"/>
        <v>55980.7037</v>
      </c>
      <c r="H23" s="2">
        <f t="shared" si="5"/>
        <v>210</v>
      </c>
      <c r="I23" s="16" t="s">
        <v>217</v>
      </c>
      <c r="J23" s="17" t="s">
        <v>218</v>
      </c>
      <c r="K23" s="16">
        <v>210</v>
      </c>
      <c r="L23" s="16" t="s">
        <v>197</v>
      </c>
      <c r="M23" s="17" t="s">
        <v>153</v>
      </c>
      <c r="N23" s="17" t="s">
        <v>66</v>
      </c>
      <c r="O23" s="18" t="s">
        <v>198</v>
      </c>
      <c r="P23" s="18" t="s">
        <v>219</v>
      </c>
    </row>
    <row r="24" spans="1:16" ht="12.75" customHeight="1" thickBot="1">
      <c r="A24" s="2" t="str">
        <f t="shared" si="0"/>
        <v> JAAVSO 42;426 </v>
      </c>
      <c r="B24" s="4" t="str">
        <f t="shared" si="1"/>
        <v>I</v>
      </c>
      <c r="C24" s="2">
        <f t="shared" si="2"/>
        <v>56610.906600000002</v>
      </c>
      <c r="D24" s="3" t="str">
        <f t="shared" si="3"/>
        <v>vis</v>
      </c>
      <c r="E24" s="15">
        <f>VLOOKUP(C24,Active!C$21:E$963,3,FALSE)</f>
        <v>597.9943289564593</v>
      </c>
      <c r="F24" s="4" t="s">
        <v>66</v>
      </c>
      <c r="G24" s="3" t="str">
        <f t="shared" si="4"/>
        <v>56610.9066</v>
      </c>
      <c r="H24" s="2">
        <f t="shared" si="5"/>
        <v>598</v>
      </c>
      <c r="I24" s="16" t="s">
        <v>220</v>
      </c>
      <c r="J24" s="17" t="s">
        <v>221</v>
      </c>
      <c r="K24" s="16">
        <v>598</v>
      </c>
      <c r="L24" s="16" t="s">
        <v>222</v>
      </c>
      <c r="M24" s="17" t="s">
        <v>153</v>
      </c>
      <c r="N24" s="17" t="s">
        <v>66</v>
      </c>
      <c r="O24" s="18" t="s">
        <v>92</v>
      </c>
      <c r="P24" s="18" t="s">
        <v>223</v>
      </c>
    </row>
    <row r="25" spans="1:16" ht="12.75" customHeight="1" thickBot="1">
      <c r="A25" s="2" t="str">
        <f t="shared" si="0"/>
        <v> PSMO 8.2.48 </v>
      </c>
      <c r="B25" s="4" t="str">
        <f t="shared" si="1"/>
        <v>I</v>
      </c>
      <c r="C25" s="2">
        <f t="shared" si="2"/>
        <v>26708.29</v>
      </c>
      <c r="D25" s="3" t="str">
        <f t="shared" si="3"/>
        <v>vis</v>
      </c>
      <c r="E25" s="15">
        <f>VLOOKUP(C25,Active!C$21:E$963,3,FALSE)</f>
        <v>-17812.017876121408</v>
      </c>
      <c r="F25" s="4" t="s">
        <v>66</v>
      </c>
      <c r="G25" s="3" t="str">
        <f t="shared" si="4"/>
        <v>26708.290</v>
      </c>
      <c r="H25" s="2">
        <f t="shared" si="5"/>
        <v>-17812</v>
      </c>
      <c r="I25" s="16" t="s">
        <v>69</v>
      </c>
      <c r="J25" s="17" t="s">
        <v>70</v>
      </c>
      <c r="K25" s="16">
        <v>-17812</v>
      </c>
      <c r="L25" s="16" t="s">
        <v>71</v>
      </c>
      <c r="M25" s="17" t="s">
        <v>72</v>
      </c>
      <c r="N25" s="17"/>
      <c r="O25" s="18" t="s">
        <v>73</v>
      </c>
      <c r="P25" s="18" t="s">
        <v>74</v>
      </c>
    </row>
    <row r="26" spans="1:16" ht="12.75" customHeight="1" thickBot="1">
      <c r="A26" s="2" t="str">
        <f t="shared" si="0"/>
        <v> PSMO 8.2.51 </v>
      </c>
      <c r="B26" s="4" t="str">
        <f t="shared" si="1"/>
        <v>I</v>
      </c>
      <c r="C26" s="2">
        <f t="shared" si="2"/>
        <v>26744.026999999998</v>
      </c>
      <c r="D26" s="3" t="str">
        <f t="shared" si="3"/>
        <v>vis</v>
      </c>
      <c r="E26" s="15">
        <f>VLOOKUP(C26,Active!C$21:E$963,3,FALSE)</f>
        <v>-17790.01583479594</v>
      </c>
      <c r="F26" s="4" t="s">
        <v>66</v>
      </c>
      <c r="G26" s="3" t="str">
        <f t="shared" si="4"/>
        <v>26744.027</v>
      </c>
      <c r="H26" s="2">
        <f t="shared" si="5"/>
        <v>-17790</v>
      </c>
      <c r="I26" s="16" t="s">
        <v>75</v>
      </c>
      <c r="J26" s="17" t="s">
        <v>76</v>
      </c>
      <c r="K26" s="16">
        <v>-17790</v>
      </c>
      <c r="L26" s="16" t="s">
        <v>77</v>
      </c>
      <c r="M26" s="17" t="s">
        <v>72</v>
      </c>
      <c r="N26" s="17"/>
      <c r="O26" s="18" t="s">
        <v>73</v>
      </c>
      <c r="P26" s="18" t="s">
        <v>78</v>
      </c>
    </row>
    <row r="27" spans="1:16" ht="12.75" customHeight="1" thickBot="1">
      <c r="A27" s="2" t="str">
        <f t="shared" si="0"/>
        <v> PSMO 8.2.51 </v>
      </c>
      <c r="B27" s="4" t="str">
        <f t="shared" si="1"/>
        <v>I</v>
      </c>
      <c r="C27" s="2">
        <f t="shared" si="2"/>
        <v>27078.621999999999</v>
      </c>
      <c r="D27" s="3" t="str">
        <f t="shared" si="3"/>
        <v>vis</v>
      </c>
      <c r="E27" s="15">
        <f>VLOOKUP(C27,Active!C$21:E$963,3,FALSE)</f>
        <v>-17584.017205439937</v>
      </c>
      <c r="F27" s="4" t="s">
        <v>66</v>
      </c>
      <c r="G27" s="3" t="str">
        <f t="shared" si="4"/>
        <v>27078.622</v>
      </c>
      <c r="H27" s="2">
        <f t="shared" si="5"/>
        <v>-17584</v>
      </c>
      <c r="I27" s="16" t="s">
        <v>79</v>
      </c>
      <c r="J27" s="17" t="s">
        <v>80</v>
      </c>
      <c r="K27" s="16">
        <v>-17584</v>
      </c>
      <c r="L27" s="16" t="s">
        <v>71</v>
      </c>
      <c r="M27" s="17" t="s">
        <v>72</v>
      </c>
      <c r="N27" s="17"/>
      <c r="O27" s="18" t="s">
        <v>73</v>
      </c>
      <c r="P27" s="18" t="s">
        <v>78</v>
      </c>
    </row>
    <row r="28" spans="1:16" ht="12.75" customHeight="1" thickBot="1">
      <c r="A28" s="2" t="str">
        <f t="shared" si="0"/>
        <v> PSMO 8.2.51 </v>
      </c>
      <c r="B28" s="4" t="str">
        <f t="shared" si="1"/>
        <v>I</v>
      </c>
      <c r="C28" s="2">
        <f t="shared" si="2"/>
        <v>27858.278999999999</v>
      </c>
      <c r="D28" s="3" t="str">
        <f t="shared" si="3"/>
        <v>vis</v>
      </c>
      <c r="E28" s="15">
        <f>VLOOKUP(C28,Active!C$21:E$963,3,FALSE)</f>
        <v>-17104.009215578128</v>
      </c>
      <c r="F28" s="4" t="s">
        <v>66</v>
      </c>
      <c r="G28" s="3" t="str">
        <f t="shared" si="4"/>
        <v>27858.279</v>
      </c>
      <c r="H28" s="2">
        <f t="shared" si="5"/>
        <v>-17104</v>
      </c>
      <c r="I28" s="16" t="s">
        <v>81</v>
      </c>
      <c r="J28" s="17" t="s">
        <v>82</v>
      </c>
      <c r="K28" s="16">
        <v>-17104</v>
      </c>
      <c r="L28" s="16" t="s">
        <v>83</v>
      </c>
      <c r="M28" s="17" t="s">
        <v>72</v>
      </c>
      <c r="N28" s="17"/>
      <c r="O28" s="18" t="s">
        <v>73</v>
      </c>
      <c r="P28" s="18" t="s">
        <v>78</v>
      </c>
    </row>
    <row r="29" spans="1:16" ht="12.75" customHeight="1" thickBot="1">
      <c r="A29" s="2" t="str">
        <f t="shared" si="0"/>
        <v> HA 113.71 </v>
      </c>
      <c r="B29" s="4" t="str">
        <f t="shared" si="1"/>
        <v>I</v>
      </c>
      <c r="C29" s="2">
        <f t="shared" si="2"/>
        <v>28095.4</v>
      </c>
      <c r="D29" s="3" t="str">
        <f t="shared" si="3"/>
        <v>vis</v>
      </c>
      <c r="E29" s="15">
        <f>VLOOKUP(C29,Active!C$21:E$963,3,FALSE)</f>
        <v>-16958.021974311745</v>
      </c>
      <c r="F29" s="4" t="s">
        <v>66</v>
      </c>
      <c r="G29" s="3" t="str">
        <f t="shared" si="4"/>
        <v>28095.400</v>
      </c>
      <c r="H29" s="2">
        <f t="shared" si="5"/>
        <v>-16958</v>
      </c>
      <c r="I29" s="16" t="s">
        <v>84</v>
      </c>
      <c r="J29" s="17" t="s">
        <v>85</v>
      </c>
      <c r="K29" s="16">
        <v>-16958</v>
      </c>
      <c r="L29" s="16" t="s">
        <v>86</v>
      </c>
      <c r="M29" s="17" t="s">
        <v>68</v>
      </c>
      <c r="N29" s="17"/>
      <c r="O29" s="18" t="s">
        <v>87</v>
      </c>
      <c r="P29" s="18" t="s">
        <v>88</v>
      </c>
    </row>
    <row r="30" spans="1:16" ht="12.75" customHeight="1" thickBot="1">
      <c r="A30" s="2" t="str">
        <f t="shared" si="0"/>
        <v> AOEB 8 </v>
      </c>
      <c r="B30" s="4" t="str">
        <f t="shared" si="1"/>
        <v>I</v>
      </c>
      <c r="C30" s="2">
        <f t="shared" si="2"/>
        <v>43176.635000000002</v>
      </c>
      <c r="D30" s="3" t="str">
        <f t="shared" si="3"/>
        <v>vis</v>
      </c>
      <c r="E30" s="15">
        <f>VLOOKUP(C30,Active!C$21:E$963,3,FALSE)</f>
        <v>-7673.0244728674234</v>
      </c>
      <c r="F30" s="4" t="s">
        <v>66</v>
      </c>
      <c r="G30" s="3" t="str">
        <f t="shared" si="4"/>
        <v>43176.635</v>
      </c>
      <c r="H30" s="2">
        <f t="shared" si="5"/>
        <v>-7673</v>
      </c>
      <c r="I30" s="16" t="s">
        <v>89</v>
      </c>
      <c r="J30" s="17" t="s">
        <v>90</v>
      </c>
      <c r="K30" s="16">
        <v>-7673</v>
      </c>
      <c r="L30" s="16" t="s">
        <v>91</v>
      </c>
      <c r="M30" s="17" t="s">
        <v>72</v>
      </c>
      <c r="N30" s="17"/>
      <c r="O30" s="18" t="s">
        <v>92</v>
      </c>
      <c r="P30" s="18" t="s">
        <v>93</v>
      </c>
    </row>
    <row r="31" spans="1:16" ht="12.75" customHeight="1" thickBot="1">
      <c r="A31" s="2" t="str">
        <f t="shared" si="0"/>
        <v> AOEB 8 </v>
      </c>
      <c r="B31" s="4" t="str">
        <f t="shared" si="1"/>
        <v>I</v>
      </c>
      <c r="C31" s="2">
        <f t="shared" si="2"/>
        <v>43556.701000000001</v>
      </c>
      <c r="D31" s="3" t="str">
        <f t="shared" si="3"/>
        <v>vis</v>
      </c>
      <c r="E31" s="15">
        <f>VLOOKUP(C31,Active!C$21:E$963,3,FALSE)</f>
        <v>-7439.0309132959474</v>
      </c>
      <c r="F31" s="4" t="s">
        <v>66</v>
      </c>
      <c r="G31" s="3" t="str">
        <f t="shared" si="4"/>
        <v>43556.701</v>
      </c>
      <c r="H31" s="2">
        <f t="shared" si="5"/>
        <v>-7439</v>
      </c>
      <c r="I31" s="16" t="s">
        <v>94</v>
      </c>
      <c r="J31" s="17" t="s">
        <v>95</v>
      </c>
      <c r="K31" s="16">
        <v>-7439</v>
      </c>
      <c r="L31" s="16" t="s">
        <v>96</v>
      </c>
      <c r="M31" s="17" t="s">
        <v>72</v>
      </c>
      <c r="N31" s="17"/>
      <c r="O31" s="18" t="s">
        <v>92</v>
      </c>
      <c r="P31" s="18" t="s">
        <v>93</v>
      </c>
    </row>
    <row r="32" spans="1:16" ht="12.75" customHeight="1" thickBot="1">
      <c r="A32" s="2" t="str">
        <f t="shared" si="0"/>
        <v> AOEB 8 </v>
      </c>
      <c r="B32" s="4" t="str">
        <f t="shared" si="1"/>
        <v>I</v>
      </c>
      <c r="C32" s="2">
        <f t="shared" si="2"/>
        <v>43876.682999999997</v>
      </c>
      <c r="D32" s="3" t="str">
        <f t="shared" si="3"/>
        <v>vis</v>
      </c>
      <c r="E32" s="15">
        <f>VLOOKUP(C32,Active!C$21:E$963,3,FALSE)</f>
        <v>-7242.0290052620812</v>
      </c>
      <c r="F32" s="4" t="s">
        <v>66</v>
      </c>
      <c r="G32" s="3" t="str">
        <f t="shared" si="4"/>
        <v>43876.683</v>
      </c>
      <c r="H32" s="2">
        <f t="shared" si="5"/>
        <v>-7242</v>
      </c>
      <c r="I32" s="16" t="s">
        <v>97</v>
      </c>
      <c r="J32" s="17" t="s">
        <v>98</v>
      </c>
      <c r="K32" s="16">
        <v>-7242</v>
      </c>
      <c r="L32" s="16" t="s">
        <v>99</v>
      </c>
      <c r="M32" s="17" t="s">
        <v>72</v>
      </c>
      <c r="N32" s="17"/>
      <c r="O32" s="18" t="s">
        <v>92</v>
      </c>
      <c r="P32" s="18" t="s">
        <v>93</v>
      </c>
    </row>
    <row r="33" spans="1:16" ht="12.75" customHeight="1" thickBot="1">
      <c r="A33" s="2" t="str">
        <f t="shared" si="0"/>
        <v> AOEB 8 </v>
      </c>
      <c r="B33" s="4" t="str">
        <f t="shared" si="1"/>
        <v>I</v>
      </c>
      <c r="C33" s="2">
        <f t="shared" si="2"/>
        <v>44654.71</v>
      </c>
      <c r="D33" s="3" t="str">
        <f t="shared" si="3"/>
        <v>vis</v>
      </c>
      <c r="E33" s="15">
        <f>VLOOKUP(C33,Active!C$21:E$963,3,FALSE)</f>
        <v>-6763.0245503181568</v>
      </c>
      <c r="F33" s="4" t="s">
        <v>66</v>
      </c>
      <c r="G33" s="3" t="str">
        <f t="shared" si="4"/>
        <v>44654.710</v>
      </c>
      <c r="H33" s="2">
        <f t="shared" si="5"/>
        <v>-6763</v>
      </c>
      <c r="I33" s="16" t="s">
        <v>100</v>
      </c>
      <c r="J33" s="17" t="s">
        <v>101</v>
      </c>
      <c r="K33" s="16">
        <v>-6763</v>
      </c>
      <c r="L33" s="16" t="s">
        <v>102</v>
      </c>
      <c r="M33" s="17" t="s">
        <v>72</v>
      </c>
      <c r="N33" s="17"/>
      <c r="O33" s="18" t="s">
        <v>92</v>
      </c>
      <c r="P33" s="18" t="s">
        <v>93</v>
      </c>
    </row>
    <row r="34" spans="1:16" ht="12.75" customHeight="1" thickBot="1">
      <c r="A34" s="2" t="str">
        <f t="shared" si="0"/>
        <v> AOEB 8 </v>
      </c>
      <c r="B34" s="4" t="str">
        <f t="shared" si="1"/>
        <v>I</v>
      </c>
      <c r="C34" s="2">
        <f t="shared" si="2"/>
        <v>45026.659</v>
      </c>
      <c r="D34" s="3" t="str">
        <f t="shared" si="3"/>
        <v>vis</v>
      </c>
      <c r="E34" s="15">
        <f>VLOOKUP(C34,Active!C$21:E$963,3,FALSE)</f>
        <v>-6534.0283483715184</v>
      </c>
      <c r="F34" s="4" t="s">
        <v>66</v>
      </c>
      <c r="G34" s="3" t="str">
        <f t="shared" si="4"/>
        <v>45026.659</v>
      </c>
      <c r="H34" s="2">
        <f t="shared" si="5"/>
        <v>-6534</v>
      </c>
      <c r="I34" s="16" t="s">
        <v>103</v>
      </c>
      <c r="J34" s="17" t="s">
        <v>104</v>
      </c>
      <c r="K34" s="16">
        <v>-6534</v>
      </c>
      <c r="L34" s="16" t="s">
        <v>99</v>
      </c>
      <c r="M34" s="17" t="s">
        <v>72</v>
      </c>
      <c r="N34" s="17"/>
      <c r="O34" s="18" t="s">
        <v>92</v>
      </c>
      <c r="P34" s="18" t="s">
        <v>93</v>
      </c>
    </row>
    <row r="35" spans="1:16" ht="12.75" customHeight="1" thickBot="1">
      <c r="A35" s="2" t="str">
        <f t="shared" si="0"/>
        <v> AOEB 8 </v>
      </c>
      <c r="B35" s="4" t="str">
        <f t="shared" si="1"/>
        <v>I</v>
      </c>
      <c r="C35" s="2">
        <f t="shared" si="2"/>
        <v>46413.794999999998</v>
      </c>
      <c r="D35" s="3" t="str">
        <f t="shared" si="3"/>
        <v>vis</v>
      </c>
      <c r="E35" s="15">
        <f>VLOOKUP(C35,Active!C$21:E$963,3,FALSE)</f>
        <v>-5680.0164392564184</v>
      </c>
      <c r="F35" s="4" t="s">
        <v>66</v>
      </c>
      <c r="G35" s="3" t="str">
        <f t="shared" si="4"/>
        <v>46413.795</v>
      </c>
      <c r="H35" s="2">
        <f t="shared" si="5"/>
        <v>-5680</v>
      </c>
      <c r="I35" s="16" t="s">
        <v>105</v>
      </c>
      <c r="J35" s="17" t="s">
        <v>106</v>
      </c>
      <c r="K35" s="16">
        <v>-5680</v>
      </c>
      <c r="L35" s="16" t="s">
        <v>107</v>
      </c>
      <c r="M35" s="17" t="s">
        <v>72</v>
      </c>
      <c r="N35" s="17"/>
      <c r="O35" s="18" t="s">
        <v>92</v>
      </c>
      <c r="P35" s="18" t="s">
        <v>93</v>
      </c>
    </row>
    <row r="36" spans="1:16" ht="12.75" customHeight="1" thickBot="1">
      <c r="A36" s="2" t="str">
        <f t="shared" si="0"/>
        <v> AOEB 8 </v>
      </c>
      <c r="B36" s="4" t="str">
        <f t="shared" si="1"/>
        <v>I</v>
      </c>
      <c r="C36" s="2">
        <f t="shared" si="2"/>
        <v>46496.631000000001</v>
      </c>
      <c r="D36" s="3" t="str">
        <f t="shared" si="3"/>
        <v>vis</v>
      </c>
      <c r="E36" s="15">
        <f>VLOOKUP(C36,Active!C$21:E$963,3,FALSE)</f>
        <v>-5629.0171641287734</v>
      </c>
      <c r="F36" s="4" t="s">
        <v>66</v>
      </c>
      <c r="G36" s="3" t="str">
        <f t="shared" si="4"/>
        <v>46496.631</v>
      </c>
      <c r="H36" s="2">
        <f t="shared" si="5"/>
        <v>-5629</v>
      </c>
      <c r="I36" s="16" t="s">
        <v>108</v>
      </c>
      <c r="J36" s="17" t="s">
        <v>109</v>
      </c>
      <c r="K36" s="16">
        <v>-5629</v>
      </c>
      <c r="L36" s="16" t="s">
        <v>110</v>
      </c>
      <c r="M36" s="17" t="s">
        <v>72</v>
      </c>
      <c r="N36" s="17"/>
      <c r="O36" s="18" t="s">
        <v>92</v>
      </c>
      <c r="P36" s="18" t="s">
        <v>93</v>
      </c>
    </row>
    <row r="37" spans="1:16" ht="12.75" customHeight="1" thickBot="1">
      <c r="A37" s="2" t="str">
        <f t="shared" si="0"/>
        <v> AOEB 8 </v>
      </c>
      <c r="B37" s="4" t="str">
        <f t="shared" si="1"/>
        <v>I</v>
      </c>
      <c r="C37" s="2">
        <f t="shared" si="2"/>
        <v>47170.696000000004</v>
      </c>
      <c r="D37" s="3" t="str">
        <f t="shared" si="3"/>
        <v>vis</v>
      </c>
      <c r="E37" s="15">
        <f>VLOOKUP(C37,Active!C$21:E$963,3,FALSE)</f>
        <v>-5214.0185356470156</v>
      </c>
      <c r="F37" s="4" t="s">
        <v>66</v>
      </c>
      <c r="G37" s="3" t="str">
        <f t="shared" si="4"/>
        <v>47170.696</v>
      </c>
      <c r="H37" s="2">
        <f t="shared" si="5"/>
        <v>-5214</v>
      </c>
      <c r="I37" s="16" t="s">
        <v>115</v>
      </c>
      <c r="J37" s="17" t="s">
        <v>116</v>
      </c>
      <c r="K37" s="16">
        <v>-5214</v>
      </c>
      <c r="L37" s="16" t="s">
        <v>117</v>
      </c>
      <c r="M37" s="17" t="s">
        <v>72</v>
      </c>
      <c r="N37" s="17"/>
      <c r="O37" s="18" t="s">
        <v>92</v>
      </c>
      <c r="P37" s="18" t="s">
        <v>93</v>
      </c>
    </row>
    <row r="38" spans="1:16" ht="12.75" customHeight="1" thickBot="1">
      <c r="A38" s="2" t="str">
        <f t="shared" si="0"/>
        <v> AOEB 8 </v>
      </c>
      <c r="B38" s="4" t="str">
        <f t="shared" si="1"/>
        <v>I</v>
      </c>
      <c r="C38" s="2">
        <f t="shared" si="2"/>
        <v>48661.767999999996</v>
      </c>
      <c r="D38" s="3" t="str">
        <f t="shared" si="3"/>
        <v>vis</v>
      </c>
      <c r="E38" s="15">
        <f>VLOOKUP(C38,Active!C$21:E$963,3,FALSE)</f>
        <v>-4296.0168073751911</v>
      </c>
      <c r="F38" s="4" t="s">
        <v>66</v>
      </c>
      <c r="G38" s="3" t="str">
        <f t="shared" si="4"/>
        <v>48661.768</v>
      </c>
      <c r="H38" s="2">
        <f t="shared" si="5"/>
        <v>-4296</v>
      </c>
      <c r="I38" s="16" t="s">
        <v>125</v>
      </c>
      <c r="J38" s="17" t="s">
        <v>126</v>
      </c>
      <c r="K38" s="16">
        <v>-4296</v>
      </c>
      <c r="L38" s="16" t="s">
        <v>127</v>
      </c>
      <c r="M38" s="17" t="s">
        <v>72</v>
      </c>
      <c r="N38" s="17"/>
      <c r="O38" s="18" t="s">
        <v>92</v>
      </c>
      <c r="P38" s="18" t="s">
        <v>93</v>
      </c>
    </row>
    <row r="39" spans="1:16" ht="12.75" customHeight="1" thickBot="1">
      <c r="A39" s="2" t="str">
        <f t="shared" si="0"/>
        <v> AOEB 8 </v>
      </c>
      <c r="B39" s="4" t="str">
        <f t="shared" si="1"/>
        <v>I</v>
      </c>
      <c r="C39" s="2">
        <f t="shared" si="2"/>
        <v>48705.618999999999</v>
      </c>
      <c r="D39" s="3" t="str">
        <f t="shared" si="3"/>
        <v>vis</v>
      </c>
      <c r="E39" s="15">
        <f>VLOOKUP(C39,Active!C$21:E$963,3,FALSE)</f>
        <v>-4269.0192554216637</v>
      </c>
      <c r="F39" s="4" t="s">
        <v>66</v>
      </c>
      <c r="G39" s="3" t="str">
        <f t="shared" si="4"/>
        <v>48705.619</v>
      </c>
      <c r="H39" s="2">
        <f t="shared" si="5"/>
        <v>-4269</v>
      </c>
      <c r="I39" s="16" t="s">
        <v>128</v>
      </c>
      <c r="J39" s="17" t="s">
        <v>129</v>
      </c>
      <c r="K39" s="16">
        <v>-4269</v>
      </c>
      <c r="L39" s="16" t="s">
        <v>130</v>
      </c>
      <c r="M39" s="17" t="s">
        <v>72</v>
      </c>
      <c r="N39" s="17"/>
      <c r="O39" s="18" t="s">
        <v>92</v>
      </c>
      <c r="P39" s="18" t="s">
        <v>93</v>
      </c>
    </row>
    <row r="40" spans="1:16" ht="12.75" customHeight="1" thickBot="1">
      <c r="A40" s="2" t="str">
        <f t="shared" si="0"/>
        <v> AOEB 8 </v>
      </c>
      <c r="B40" s="4" t="str">
        <f t="shared" si="1"/>
        <v>I</v>
      </c>
      <c r="C40" s="2">
        <f t="shared" si="2"/>
        <v>49012.610999999997</v>
      </c>
      <c r="D40" s="3" t="str">
        <f t="shared" si="3"/>
        <v>vis</v>
      </c>
      <c r="E40" s="15">
        <f>VLOOKUP(C40,Active!C$21:E$963,3,FALSE)</f>
        <v>-4080.0148434511998</v>
      </c>
      <c r="F40" s="4" t="s">
        <v>66</v>
      </c>
      <c r="G40" s="3" t="str">
        <f t="shared" si="4"/>
        <v>49012.611</v>
      </c>
      <c r="H40" s="2">
        <f t="shared" si="5"/>
        <v>-4080</v>
      </c>
      <c r="I40" s="16" t="s">
        <v>131</v>
      </c>
      <c r="J40" s="17" t="s">
        <v>132</v>
      </c>
      <c r="K40" s="16">
        <v>-4080</v>
      </c>
      <c r="L40" s="16" t="s">
        <v>107</v>
      </c>
      <c r="M40" s="17" t="s">
        <v>72</v>
      </c>
      <c r="N40" s="17"/>
      <c r="O40" s="18" t="s">
        <v>92</v>
      </c>
      <c r="P40" s="18" t="s">
        <v>93</v>
      </c>
    </row>
    <row r="41" spans="1:16" ht="12.75" customHeight="1" thickBot="1">
      <c r="A41" s="2" t="str">
        <f t="shared" si="0"/>
        <v> AOEB 8 </v>
      </c>
      <c r="B41" s="4" t="str">
        <f t="shared" si="1"/>
        <v>I</v>
      </c>
      <c r="C41" s="2">
        <f t="shared" si="2"/>
        <v>49374.813999999998</v>
      </c>
      <c r="D41" s="3" t="str">
        <f t="shared" si="3"/>
        <v>vis</v>
      </c>
      <c r="E41" s="15">
        <f>VLOOKUP(C41,Active!C$21:E$963,3,FALSE)</f>
        <v>-3857.0189183816915</v>
      </c>
      <c r="F41" s="4" t="s">
        <v>66</v>
      </c>
      <c r="G41" s="3" t="str">
        <f t="shared" si="4"/>
        <v>49374.814</v>
      </c>
      <c r="H41" s="2">
        <f t="shared" si="5"/>
        <v>-3857</v>
      </c>
      <c r="I41" s="16" t="s">
        <v>133</v>
      </c>
      <c r="J41" s="17" t="s">
        <v>134</v>
      </c>
      <c r="K41" s="16">
        <v>-3857</v>
      </c>
      <c r="L41" s="16" t="s">
        <v>91</v>
      </c>
      <c r="M41" s="17" t="s">
        <v>72</v>
      </c>
      <c r="N41" s="17"/>
      <c r="O41" s="18" t="s">
        <v>135</v>
      </c>
      <c r="P41" s="18" t="s">
        <v>93</v>
      </c>
    </row>
    <row r="42" spans="1:16" ht="12.75" customHeight="1" thickBot="1">
      <c r="A42" s="2" t="str">
        <f t="shared" si="0"/>
        <v> AOEB 8 </v>
      </c>
      <c r="B42" s="4" t="str">
        <f t="shared" si="1"/>
        <v>I</v>
      </c>
      <c r="C42" s="2">
        <f t="shared" si="2"/>
        <v>49777.637999999999</v>
      </c>
      <c r="D42" s="3" t="str">
        <f t="shared" si="3"/>
        <v>vis</v>
      </c>
      <c r="E42" s="15">
        <f>VLOOKUP(C42,Active!C$21:E$963,3,FALSE)</f>
        <v>-3609.0140412266169</v>
      </c>
      <c r="F42" s="4" t="s">
        <v>66</v>
      </c>
      <c r="G42" s="3" t="str">
        <f t="shared" si="4"/>
        <v>49777.638</v>
      </c>
      <c r="H42" s="2">
        <f t="shared" si="5"/>
        <v>-3609</v>
      </c>
      <c r="I42" s="16" t="s">
        <v>136</v>
      </c>
      <c r="J42" s="17" t="s">
        <v>137</v>
      </c>
      <c r="K42" s="16">
        <v>-3609</v>
      </c>
      <c r="L42" s="16" t="s">
        <v>107</v>
      </c>
      <c r="M42" s="17" t="s">
        <v>72</v>
      </c>
      <c r="N42" s="17"/>
      <c r="O42" s="18" t="s">
        <v>92</v>
      </c>
      <c r="P42" s="18" t="s">
        <v>93</v>
      </c>
    </row>
    <row r="43" spans="1:16" ht="12.75" customHeight="1" thickBot="1">
      <c r="A43" s="2" t="str">
        <f t="shared" si="0"/>
        <v>VSB 39 </v>
      </c>
      <c r="B43" s="4" t="str">
        <f t="shared" si="1"/>
        <v>I</v>
      </c>
      <c r="C43" s="2">
        <f t="shared" si="2"/>
        <v>51933.049099999997</v>
      </c>
      <c r="D43" s="3" t="str">
        <f t="shared" si="3"/>
        <v>vis</v>
      </c>
      <c r="E43" s="15">
        <f>VLOOKUP(C43,Active!C$21:E$963,3,FALSE)</f>
        <v>-2282.0015864717288</v>
      </c>
      <c r="F43" s="4" t="s">
        <v>66</v>
      </c>
      <c r="G43" s="3" t="str">
        <f t="shared" si="4"/>
        <v>51933.0491</v>
      </c>
      <c r="H43" s="2">
        <f t="shared" si="5"/>
        <v>-2282</v>
      </c>
      <c r="I43" s="16" t="s">
        <v>143</v>
      </c>
      <c r="J43" s="17" t="s">
        <v>144</v>
      </c>
      <c r="K43" s="16">
        <v>-2282</v>
      </c>
      <c r="L43" s="16" t="s">
        <v>145</v>
      </c>
      <c r="M43" s="17" t="s">
        <v>146</v>
      </c>
      <c r="N43" s="17" t="s">
        <v>147</v>
      </c>
      <c r="O43" s="18" t="s">
        <v>148</v>
      </c>
      <c r="P43" s="19" t="s">
        <v>149</v>
      </c>
    </row>
    <row r="44" spans="1:16" ht="12.75" customHeight="1" thickBot="1">
      <c r="A44" s="2" t="str">
        <f t="shared" si="0"/>
        <v> AOEB 8 </v>
      </c>
      <c r="B44" s="4" t="str">
        <f t="shared" si="1"/>
        <v>I</v>
      </c>
      <c r="C44" s="2">
        <f t="shared" si="2"/>
        <v>51947.6682</v>
      </c>
      <c r="D44" s="3" t="str">
        <f t="shared" si="3"/>
        <v>vis</v>
      </c>
      <c r="E44" s="15">
        <f>VLOOKUP(C44,Active!C$21:E$963,3,FALSE)</f>
        <v>-2273.0011095894711</v>
      </c>
      <c r="F44" s="4" t="s">
        <v>66</v>
      </c>
      <c r="G44" s="3" t="str">
        <f t="shared" si="4"/>
        <v>51947.6682</v>
      </c>
      <c r="H44" s="2">
        <f t="shared" si="5"/>
        <v>-2273</v>
      </c>
      <c r="I44" s="16" t="s">
        <v>150</v>
      </c>
      <c r="J44" s="17" t="s">
        <v>151</v>
      </c>
      <c r="K44" s="16">
        <v>-2273</v>
      </c>
      <c r="L44" s="16" t="s">
        <v>152</v>
      </c>
      <c r="M44" s="17" t="s">
        <v>153</v>
      </c>
      <c r="N44" s="17" t="s">
        <v>154</v>
      </c>
      <c r="O44" s="18" t="s">
        <v>155</v>
      </c>
      <c r="P44" s="18" t="s">
        <v>93</v>
      </c>
    </row>
    <row r="45" spans="1:16" ht="12.75" customHeight="1" thickBot="1">
      <c r="A45" s="2" t="str">
        <f t="shared" si="0"/>
        <v> AOEB 8 </v>
      </c>
      <c r="B45" s="4" t="str">
        <f t="shared" si="1"/>
        <v>I</v>
      </c>
      <c r="C45" s="2">
        <f t="shared" si="2"/>
        <v>51986.6515</v>
      </c>
      <c r="D45" s="3" t="str">
        <f t="shared" si="3"/>
        <v>vis</v>
      </c>
      <c r="E45" s="15">
        <f>VLOOKUP(C45,Active!C$21:E$963,3,FALSE)</f>
        <v>-2249.0004330468632</v>
      </c>
      <c r="F45" s="4" t="s">
        <v>66</v>
      </c>
      <c r="G45" s="3" t="str">
        <f t="shared" si="4"/>
        <v>51986.6515</v>
      </c>
      <c r="H45" s="2">
        <f t="shared" si="5"/>
        <v>-2249</v>
      </c>
      <c r="I45" s="16" t="s">
        <v>156</v>
      </c>
      <c r="J45" s="17" t="s">
        <v>157</v>
      </c>
      <c r="K45" s="16">
        <v>-2249</v>
      </c>
      <c r="L45" s="16" t="s">
        <v>158</v>
      </c>
      <c r="M45" s="17" t="s">
        <v>153</v>
      </c>
      <c r="N45" s="17" t="s">
        <v>154</v>
      </c>
      <c r="O45" s="18" t="s">
        <v>92</v>
      </c>
      <c r="P45" s="18" t="s">
        <v>93</v>
      </c>
    </row>
    <row r="46" spans="1:16" ht="12.75" customHeight="1" thickBot="1">
      <c r="A46" s="2" t="str">
        <f t="shared" si="0"/>
        <v> AOEB 8 </v>
      </c>
      <c r="B46" s="4" t="str">
        <f t="shared" si="1"/>
        <v>I</v>
      </c>
      <c r="C46" s="2">
        <f t="shared" si="2"/>
        <v>52319.625999999997</v>
      </c>
      <c r="D46" s="3" t="str">
        <f t="shared" si="3"/>
        <v>vis</v>
      </c>
      <c r="E46" s="15">
        <f>VLOOKUP(C46,Active!C$21:E$963,3,FALSE)</f>
        <v>-2043.9994897856091</v>
      </c>
      <c r="F46" s="4" t="s">
        <v>66</v>
      </c>
      <c r="G46" s="3" t="str">
        <f t="shared" si="4"/>
        <v>52319.6260</v>
      </c>
      <c r="H46" s="2">
        <f t="shared" si="5"/>
        <v>-2044</v>
      </c>
      <c r="I46" s="16" t="s">
        <v>159</v>
      </c>
      <c r="J46" s="17" t="s">
        <v>160</v>
      </c>
      <c r="K46" s="16">
        <v>-2044</v>
      </c>
      <c r="L46" s="16" t="s">
        <v>161</v>
      </c>
      <c r="M46" s="17" t="s">
        <v>153</v>
      </c>
      <c r="N46" s="17" t="s">
        <v>154</v>
      </c>
      <c r="O46" s="18" t="s">
        <v>92</v>
      </c>
      <c r="P46" s="18" t="s">
        <v>93</v>
      </c>
    </row>
    <row r="47" spans="1:16" ht="12.75" customHeight="1" thickBot="1">
      <c r="A47" s="2" t="str">
        <f t="shared" si="0"/>
        <v> AOEB 8 </v>
      </c>
      <c r="B47" s="4" t="str">
        <f t="shared" si="1"/>
        <v>I</v>
      </c>
      <c r="C47" s="2">
        <f t="shared" si="2"/>
        <v>52358.612399999998</v>
      </c>
      <c r="D47" s="3" t="str">
        <f t="shared" si="3"/>
        <v>vis</v>
      </c>
      <c r="E47" s="15">
        <f>VLOOKUP(C47,Active!C$21:E$963,3,FALSE)</f>
        <v>-2019.9969046796598</v>
      </c>
      <c r="F47" s="4" t="s">
        <v>66</v>
      </c>
      <c r="G47" s="3" t="str">
        <f t="shared" si="4"/>
        <v>52358.6124</v>
      </c>
      <c r="H47" s="2">
        <f t="shared" si="5"/>
        <v>-2020</v>
      </c>
      <c r="I47" s="16" t="s">
        <v>162</v>
      </c>
      <c r="J47" s="17" t="s">
        <v>163</v>
      </c>
      <c r="K47" s="16">
        <v>-2020</v>
      </c>
      <c r="L47" s="16" t="s">
        <v>164</v>
      </c>
      <c r="M47" s="17" t="s">
        <v>153</v>
      </c>
      <c r="N47" s="17" t="s">
        <v>154</v>
      </c>
      <c r="O47" s="18" t="s">
        <v>155</v>
      </c>
      <c r="P47" s="18" t="s">
        <v>93</v>
      </c>
    </row>
    <row r="48" spans="1:16" ht="12.75" customHeight="1" thickBot="1">
      <c r="A48" s="2" t="str">
        <f t="shared" si="0"/>
        <v> AOEB 8 </v>
      </c>
      <c r="B48" s="4" t="str">
        <f t="shared" si="1"/>
        <v>I</v>
      </c>
      <c r="C48" s="2">
        <f t="shared" si="2"/>
        <v>52616.870799999997</v>
      </c>
      <c r="D48" s="3" t="str">
        <f t="shared" si="3"/>
        <v>vis</v>
      </c>
      <c r="E48" s="15">
        <f>VLOOKUP(C48,Active!C$21:E$963,3,FALSE)</f>
        <v>-1860.9960934909873</v>
      </c>
      <c r="F48" s="4" t="s">
        <v>66</v>
      </c>
      <c r="G48" s="3" t="str">
        <f t="shared" si="4"/>
        <v>52616.8708</v>
      </c>
      <c r="H48" s="2">
        <f t="shared" si="5"/>
        <v>-1861</v>
      </c>
      <c r="I48" s="16" t="s">
        <v>165</v>
      </c>
      <c r="J48" s="17" t="s">
        <v>166</v>
      </c>
      <c r="K48" s="16">
        <v>-1861</v>
      </c>
      <c r="L48" s="16" t="s">
        <v>167</v>
      </c>
      <c r="M48" s="17" t="s">
        <v>153</v>
      </c>
      <c r="N48" s="17" t="s">
        <v>154</v>
      </c>
      <c r="O48" s="18" t="s">
        <v>92</v>
      </c>
      <c r="P48" s="18" t="s">
        <v>93</v>
      </c>
    </row>
    <row r="49" spans="1:16" ht="12.75" customHeight="1" thickBot="1">
      <c r="A49" s="2" t="str">
        <f t="shared" si="0"/>
        <v>VSB 42 </v>
      </c>
      <c r="B49" s="4" t="str">
        <f t="shared" si="1"/>
        <v>I</v>
      </c>
      <c r="C49" s="2">
        <f t="shared" si="2"/>
        <v>52672.094799999999</v>
      </c>
      <c r="D49" s="3" t="str">
        <f t="shared" si="3"/>
        <v>vis</v>
      </c>
      <c r="E49" s="15">
        <f>VLOOKUP(C49,Active!C$21:E$963,3,FALSE)</f>
        <v>-1826.9965767392241</v>
      </c>
      <c r="F49" s="4" t="s">
        <v>66</v>
      </c>
      <c r="G49" s="3" t="str">
        <f t="shared" si="4"/>
        <v>52672.0948</v>
      </c>
      <c r="H49" s="2">
        <f t="shared" si="5"/>
        <v>-1827</v>
      </c>
      <c r="I49" s="16" t="s">
        <v>168</v>
      </c>
      <c r="J49" s="17" t="s">
        <v>169</v>
      </c>
      <c r="K49" s="16">
        <v>-1827</v>
      </c>
      <c r="L49" s="16" t="s">
        <v>170</v>
      </c>
      <c r="M49" s="17" t="s">
        <v>146</v>
      </c>
      <c r="N49" s="17" t="s">
        <v>147</v>
      </c>
      <c r="O49" s="18" t="s">
        <v>148</v>
      </c>
      <c r="P49" s="19" t="s">
        <v>171</v>
      </c>
    </row>
    <row r="50" spans="1:16" ht="12.75" customHeight="1" thickBot="1">
      <c r="A50" s="2" t="str">
        <f t="shared" si="0"/>
        <v> AOEB 8 </v>
      </c>
      <c r="B50" s="4" t="str">
        <f t="shared" si="1"/>
        <v>I</v>
      </c>
      <c r="C50" s="2">
        <f t="shared" si="2"/>
        <v>52678.592499999999</v>
      </c>
      <c r="D50" s="3" t="str">
        <f t="shared" si="3"/>
        <v>vis</v>
      </c>
      <c r="E50" s="15">
        <f>VLOOKUP(C50,Active!C$21:E$963,3,FALSE)</f>
        <v>-1822.9961664104192</v>
      </c>
      <c r="F50" s="4" t="s">
        <v>66</v>
      </c>
      <c r="G50" s="3" t="str">
        <f t="shared" si="4"/>
        <v>52678.5925</v>
      </c>
      <c r="H50" s="2">
        <f t="shared" si="5"/>
        <v>-1823</v>
      </c>
      <c r="I50" s="16" t="s">
        <v>172</v>
      </c>
      <c r="J50" s="17" t="s">
        <v>173</v>
      </c>
      <c r="K50" s="16">
        <v>-1823</v>
      </c>
      <c r="L50" s="16" t="s">
        <v>174</v>
      </c>
      <c r="M50" s="17" t="s">
        <v>153</v>
      </c>
      <c r="N50" s="17" t="s">
        <v>154</v>
      </c>
      <c r="O50" s="18" t="s">
        <v>175</v>
      </c>
      <c r="P50" s="18" t="s">
        <v>93</v>
      </c>
    </row>
    <row r="51" spans="1:16" ht="12.75" customHeight="1" thickBot="1">
      <c r="A51" s="2" t="str">
        <f t="shared" si="0"/>
        <v>VSB 43 </v>
      </c>
      <c r="B51" s="4" t="str">
        <f t="shared" si="1"/>
        <v>I</v>
      </c>
      <c r="C51" s="2">
        <f t="shared" si="2"/>
        <v>53044.056900000003</v>
      </c>
      <c r="D51" s="3" t="str">
        <f t="shared" si="3"/>
        <v>vis</v>
      </c>
      <c r="E51" s="15">
        <f>VLOOKUP(C51,Active!C$21:E$963,3,FALSE)</f>
        <v>-1597.9923095733041</v>
      </c>
      <c r="F51" s="4" t="s">
        <v>66</v>
      </c>
      <c r="G51" s="3" t="str">
        <f t="shared" si="4"/>
        <v>53044.0569</v>
      </c>
      <c r="H51" s="2">
        <f t="shared" si="5"/>
        <v>-1598</v>
      </c>
      <c r="I51" s="16" t="s">
        <v>176</v>
      </c>
      <c r="J51" s="17" t="s">
        <v>177</v>
      </c>
      <c r="K51" s="16">
        <v>-1598</v>
      </c>
      <c r="L51" s="16" t="s">
        <v>178</v>
      </c>
      <c r="M51" s="17" t="s">
        <v>146</v>
      </c>
      <c r="N51" s="17" t="s">
        <v>147</v>
      </c>
      <c r="O51" s="18" t="s">
        <v>179</v>
      </c>
      <c r="P51" s="19" t="s">
        <v>180</v>
      </c>
    </row>
    <row r="52" spans="1:16" ht="12.75" customHeight="1" thickBot="1">
      <c r="A52" s="2" t="str">
        <f t="shared" si="0"/>
        <v> AOEB 12 </v>
      </c>
      <c r="B52" s="4" t="str">
        <f t="shared" si="1"/>
        <v>I</v>
      </c>
      <c r="C52" s="2">
        <f t="shared" si="2"/>
        <v>54104.683299999997</v>
      </c>
      <c r="D52" s="3" t="str">
        <f t="shared" si="3"/>
        <v>vis</v>
      </c>
      <c r="E52" s="15">
        <f>VLOOKUP(C52,Active!C$21:E$963,3,FALSE)</f>
        <v>-945.00112722213544</v>
      </c>
      <c r="F52" s="4" t="s">
        <v>66</v>
      </c>
      <c r="G52" s="3" t="str">
        <f t="shared" si="4"/>
        <v>54104.6833</v>
      </c>
      <c r="H52" s="2">
        <f t="shared" si="5"/>
        <v>-945</v>
      </c>
      <c r="I52" s="16" t="s">
        <v>181</v>
      </c>
      <c r="J52" s="17" t="s">
        <v>182</v>
      </c>
      <c r="K52" s="16">
        <v>-945</v>
      </c>
      <c r="L52" s="16" t="s">
        <v>183</v>
      </c>
      <c r="M52" s="17" t="s">
        <v>153</v>
      </c>
      <c r="N52" s="17" t="s">
        <v>154</v>
      </c>
      <c r="O52" s="18" t="s">
        <v>184</v>
      </c>
      <c r="P52" s="18" t="s">
        <v>185</v>
      </c>
    </row>
    <row r="53" spans="1:16" ht="12.75" customHeight="1" thickBot="1">
      <c r="A53" s="2" t="str">
        <f t="shared" si="0"/>
        <v>VSB 59 </v>
      </c>
      <c r="B53" s="4" t="str">
        <f t="shared" si="1"/>
        <v>I</v>
      </c>
      <c r="C53" s="2">
        <f t="shared" si="2"/>
        <v>56683.995600000002</v>
      </c>
      <c r="D53" s="3" t="str">
        <f t="shared" si="3"/>
        <v>vis</v>
      </c>
      <c r="E53" s="15">
        <f>VLOOKUP(C53,Active!C$21:E$963,3,FALSE)</f>
        <v>642.99271154137784</v>
      </c>
      <c r="F53" s="4" t="s">
        <v>66</v>
      </c>
      <c r="G53" s="3" t="str">
        <f t="shared" si="4"/>
        <v>56683.9956</v>
      </c>
      <c r="H53" s="2">
        <f t="shared" si="5"/>
        <v>643</v>
      </c>
      <c r="I53" s="16" t="s">
        <v>224</v>
      </c>
      <c r="J53" s="17" t="s">
        <v>225</v>
      </c>
      <c r="K53" s="16">
        <v>643</v>
      </c>
      <c r="L53" s="16" t="s">
        <v>226</v>
      </c>
      <c r="M53" s="17" t="s">
        <v>153</v>
      </c>
      <c r="N53" s="17" t="s">
        <v>227</v>
      </c>
      <c r="O53" s="18" t="s">
        <v>228</v>
      </c>
      <c r="P53" s="19" t="s">
        <v>229</v>
      </c>
    </row>
    <row r="54" spans="1:16">
      <c r="B54" s="4"/>
      <c r="F54" s="4"/>
    </row>
    <row r="55" spans="1:16">
      <c r="B55" s="4"/>
      <c r="F55" s="4"/>
    </row>
    <row r="56" spans="1:16">
      <c r="B56" s="4"/>
      <c r="F56" s="4"/>
    </row>
    <row r="57" spans="1:16">
      <c r="B57" s="4"/>
      <c r="F57" s="4"/>
    </row>
    <row r="58" spans="1:16">
      <c r="B58" s="4"/>
      <c r="F58" s="4"/>
    </row>
    <row r="59" spans="1:16">
      <c r="B59" s="4"/>
      <c r="F59" s="4"/>
    </row>
    <row r="60" spans="1:16">
      <c r="B60" s="4"/>
      <c r="F60" s="4"/>
    </row>
    <row r="61" spans="1:16">
      <c r="B61" s="4"/>
      <c r="F61" s="4"/>
    </row>
    <row r="62" spans="1:16">
      <c r="B62" s="4"/>
      <c r="F62" s="4"/>
    </row>
    <row r="63" spans="1:16">
      <c r="B63" s="4"/>
      <c r="F63" s="4"/>
    </row>
    <row r="64" spans="1:16">
      <c r="B64" s="4"/>
      <c r="F64" s="4"/>
    </row>
    <row r="65" spans="2:6">
      <c r="B65" s="4"/>
      <c r="F65" s="4"/>
    </row>
    <row r="66" spans="2:6">
      <c r="B66" s="4"/>
      <c r="F66" s="4"/>
    </row>
    <row r="67" spans="2:6">
      <c r="B67" s="4"/>
      <c r="F67" s="4"/>
    </row>
    <row r="68" spans="2:6">
      <c r="B68" s="4"/>
      <c r="F68" s="4"/>
    </row>
    <row r="69" spans="2:6">
      <c r="B69" s="4"/>
      <c r="F69" s="4"/>
    </row>
    <row r="70" spans="2:6">
      <c r="B70" s="4"/>
      <c r="F70" s="4"/>
    </row>
    <row r="71" spans="2:6">
      <c r="B71" s="4"/>
      <c r="F71" s="4"/>
    </row>
    <row r="72" spans="2:6">
      <c r="B72" s="4"/>
      <c r="F72" s="4"/>
    </row>
    <row r="73" spans="2:6">
      <c r="B73" s="4"/>
      <c r="F73" s="4"/>
    </row>
    <row r="74" spans="2:6">
      <c r="B74" s="4"/>
      <c r="F74" s="4"/>
    </row>
    <row r="75" spans="2:6">
      <c r="B75" s="4"/>
      <c r="F75" s="4"/>
    </row>
    <row r="76" spans="2:6">
      <c r="B76" s="4"/>
      <c r="F76" s="4"/>
    </row>
    <row r="77" spans="2:6">
      <c r="B77" s="4"/>
      <c r="F77" s="4"/>
    </row>
    <row r="78" spans="2:6">
      <c r="B78" s="4"/>
      <c r="F78" s="4"/>
    </row>
    <row r="79" spans="2:6">
      <c r="B79" s="4"/>
      <c r="F79" s="4"/>
    </row>
    <row r="80" spans="2:6">
      <c r="B80" s="4"/>
      <c r="F80" s="4"/>
    </row>
    <row r="81" spans="2:6">
      <c r="B81" s="4"/>
      <c r="F81" s="4"/>
    </row>
    <row r="82" spans="2:6">
      <c r="B82" s="4"/>
      <c r="F82" s="4"/>
    </row>
    <row r="83" spans="2:6">
      <c r="B83" s="4"/>
      <c r="F83" s="4"/>
    </row>
    <row r="84" spans="2:6">
      <c r="B84" s="4"/>
      <c r="F84" s="4"/>
    </row>
    <row r="85" spans="2:6">
      <c r="B85" s="4"/>
      <c r="F85" s="4"/>
    </row>
    <row r="86" spans="2:6">
      <c r="B86" s="4"/>
      <c r="F86" s="4"/>
    </row>
    <row r="87" spans="2:6">
      <c r="B87" s="4"/>
      <c r="F87" s="4"/>
    </row>
    <row r="88" spans="2:6">
      <c r="B88" s="4"/>
      <c r="F88" s="4"/>
    </row>
    <row r="89" spans="2:6">
      <c r="B89" s="4"/>
      <c r="F89" s="4"/>
    </row>
    <row r="90" spans="2:6">
      <c r="B90" s="4"/>
      <c r="F90" s="4"/>
    </row>
    <row r="91" spans="2:6">
      <c r="B91" s="4"/>
      <c r="F91" s="4"/>
    </row>
    <row r="92" spans="2:6">
      <c r="B92" s="4"/>
      <c r="F92" s="4"/>
    </row>
    <row r="93" spans="2:6">
      <c r="B93" s="4"/>
      <c r="F93" s="4"/>
    </row>
    <row r="94" spans="2:6">
      <c r="B94" s="4"/>
      <c r="F94" s="4"/>
    </row>
    <row r="95" spans="2:6">
      <c r="B95" s="4"/>
      <c r="F95" s="4"/>
    </row>
    <row r="96" spans="2:6">
      <c r="B96" s="4"/>
      <c r="F96" s="4"/>
    </row>
    <row r="97" spans="2:6">
      <c r="B97" s="4"/>
      <c r="F97" s="4"/>
    </row>
    <row r="98" spans="2:6">
      <c r="B98" s="4"/>
      <c r="F98" s="4"/>
    </row>
    <row r="99" spans="2:6">
      <c r="B99" s="4"/>
      <c r="F99" s="4"/>
    </row>
    <row r="100" spans="2:6">
      <c r="B100" s="4"/>
      <c r="F100" s="4"/>
    </row>
    <row r="101" spans="2:6">
      <c r="B101" s="4"/>
      <c r="F101" s="4"/>
    </row>
    <row r="102" spans="2:6">
      <c r="B102" s="4"/>
      <c r="F102" s="4"/>
    </row>
    <row r="103" spans="2:6">
      <c r="B103" s="4"/>
      <c r="F103" s="4"/>
    </row>
    <row r="104" spans="2:6">
      <c r="B104" s="4"/>
      <c r="F104" s="4"/>
    </row>
    <row r="105" spans="2:6">
      <c r="B105" s="4"/>
      <c r="F105" s="4"/>
    </row>
    <row r="106" spans="2:6">
      <c r="B106" s="4"/>
      <c r="F106" s="4"/>
    </row>
    <row r="107" spans="2:6">
      <c r="B107" s="4"/>
      <c r="F107" s="4"/>
    </row>
    <row r="108" spans="2:6">
      <c r="B108" s="4"/>
      <c r="F108" s="4"/>
    </row>
    <row r="109" spans="2:6">
      <c r="B109" s="4"/>
      <c r="F109" s="4"/>
    </row>
    <row r="110" spans="2:6">
      <c r="B110" s="4"/>
      <c r="F110" s="4"/>
    </row>
    <row r="111" spans="2:6">
      <c r="B111" s="4"/>
      <c r="F111" s="4"/>
    </row>
    <row r="112" spans="2:6">
      <c r="B112" s="4"/>
      <c r="F112" s="4"/>
    </row>
    <row r="113" spans="2:6">
      <c r="B113" s="4"/>
      <c r="F113" s="4"/>
    </row>
    <row r="114" spans="2:6">
      <c r="B114" s="4"/>
      <c r="F114" s="4"/>
    </row>
    <row r="115" spans="2:6">
      <c r="B115" s="4"/>
      <c r="F115" s="4"/>
    </row>
    <row r="116" spans="2:6">
      <c r="B116" s="4"/>
      <c r="F116" s="4"/>
    </row>
    <row r="117" spans="2:6">
      <c r="B117" s="4"/>
      <c r="F117" s="4"/>
    </row>
    <row r="118" spans="2:6">
      <c r="B118" s="4"/>
      <c r="F118" s="4"/>
    </row>
    <row r="119" spans="2:6">
      <c r="B119" s="4"/>
      <c r="F119" s="4"/>
    </row>
    <row r="120" spans="2:6">
      <c r="B120" s="4"/>
      <c r="F120" s="4"/>
    </row>
    <row r="121" spans="2:6">
      <c r="B121" s="4"/>
      <c r="F121" s="4"/>
    </row>
    <row r="122" spans="2:6">
      <c r="B122" s="4"/>
      <c r="F122" s="4"/>
    </row>
    <row r="123" spans="2:6">
      <c r="B123" s="4"/>
      <c r="F123" s="4"/>
    </row>
    <row r="124" spans="2:6">
      <c r="B124" s="4"/>
      <c r="F124" s="4"/>
    </row>
    <row r="125" spans="2:6">
      <c r="B125" s="4"/>
      <c r="F125" s="4"/>
    </row>
    <row r="126" spans="2:6">
      <c r="B126" s="4"/>
      <c r="F126" s="4"/>
    </row>
    <row r="127" spans="2:6">
      <c r="B127" s="4"/>
      <c r="F127" s="4"/>
    </row>
    <row r="128" spans="2:6">
      <c r="B128" s="4"/>
      <c r="F128" s="4"/>
    </row>
    <row r="129" spans="2:6">
      <c r="B129" s="4"/>
      <c r="F129" s="4"/>
    </row>
    <row r="130" spans="2:6">
      <c r="B130" s="4"/>
      <c r="F130" s="4"/>
    </row>
    <row r="131" spans="2:6">
      <c r="B131" s="4"/>
      <c r="F131" s="4"/>
    </row>
    <row r="132" spans="2:6">
      <c r="B132" s="4"/>
      <c r="F132" s="4"/>
    </row>
    <row r="133" spans="2:6">
      <c r="B133" s="4"/>
      <c r="F133" s="4"/>
    </row>
    <row r="134" spans="2:6">
      <c r="B134" s="4"/>
      <c r="F134" s="4"/>
    </row>
    <row r="135" spans="2:6">
      <c r="B135" s="4"/>
      <c r="F135" s="4"/>
    </row>
    <row r="136" spans="2:6">
      <c r="B136" s="4"/>
      <c r="F136" s="4"/>
    </row>
    <row r="137" spans="2:6">
      <c r="B137" s="4"/>
      <c r="F137" s="4"/>
    </row>
    <row r="138" spans="2:6">
      <c r="B138" s="4"/>
      <c r="F138" s="4"/>
    </row>
    <row r="139" spans="2:6">
      <c r="B139" s="4"/>
      <c r="F139" s="4"/>
    </row>
    <row r="140" spans="2:6">
      <c r="B140" s="4"/>
      <c r="F140" s="4"/>
    </row>
    <row r="141" spans="2:6">
      <c r="B141" s="4"/>
      <c r="F141" s="4"/>
    </row>
    <row r="142" spans="2:6">
      <c r="B142" s="4"/>
      <c r="F142" s="4"/>
    </row>
    <row r="143" spans="2:6">
      <c r="B143" s="4"/>
      <c r="F143" s="4"/>
    </row>
    <row r="144" spans="2:6">
      <c r="B144" s="4"/>
      <c r="F144" s="4"/>
    </row>
    <row r="145" spans="2:6">
      <c r="B145" s="4"/>
      <c r="F145" s="4"/>
    </row>
    <row r="146" spans="2:6">
      <c r="B146" s="4"/>
      <c r="F146" s="4"/>
    </row>
    <row r="147" spans="2:6">
      <c r="B147" s="4"/>
      <c r="F147" s="4"/>
    </row>
    <row r="148" spans="2:6">
      <c r="B148" s="4"/>
      <c r="F148" s="4"/>
    </row>
    <row r="149" spans="2:6">
      <c r="B149" s="4"/>
      <c r="F149" s="4"/>
    </row>
    <row r="150" spans="2:6">
      <c r="B150" s="4"/>
      <c r="F150" s="4"/>
    </row>
    <row r="151" spans="2:6">
      <c r="B151" s="4"/>
      <c r="F151" s="4"/>
    </row>
    <row r="152" spans="2:6">
      <c r="B152" s="4"/>
      <c r="F152" s="4"/>
    </row>
    <row r="153" spans="2:6">
      <c r="B153" s="4"/>
      <c r="F153" s="4"/>
    </row>
    <row r="154" spans="2:6">
      <c r="B154" s="4"/>
      <c r="F154" s="4"/>
    </row>
    <row r="155" spans="2:6">
      <c r="B155" s="4"/>
      <c r="F155" s="4"/>
    </row>
    <row r="156" spans="2:6">
      <c r="B156" s="4"/>
      <c r="F156" s="4"/>
    </row>
    <row r="157" spans="2:6">
      <c r="B157" s="4"/>
      <c r="F157" s="4"/>
    </row>
    <row r="158" spans="2:6">
      <c r="B158" s="4"/>
      <c r="F158" s="4"/>
    </row>
    <row r="159" spans="2:6">
      <c r="B159" s="4"/>
      <c r="F159" s="4"/>
    </row>
    <row r="160" spans="2:6">
      <c r="B160" s="4"/>
      <c r="F160" s="4"/>
    </row>
    <row r="161" spans="2:6">
      <c r="B161" s="4"/>
      <c r="F161" s="4"/>
    </row>
    <row r="162" spans="2:6">
      <c r="B162" s="4"/>
      <c r="F162" s="4"/>
    </row>
    <row r="163" spans="2:6">
      <c r="B163" s="4"/>
      <c r="F163" s="4"/>
    </row>
    <row r="164" spans="2:6">
      <c r="B164" s="4"/>
      <c r="F164" s="4"/>
    </row>
    <row r="165" spans="2:6">
      <c r="B165" s="4"/>
      <c r="F165" s="4"/>
    </row>
    <row r="166" spans="2:6">
      <c r="B166" s="4"/>
      <c r="F166" s="4"/>
    </row>
    <row r="167" spans="2:6">
      <c r="B167" s="4"/>
      <c r="F167" s="4"/>
    </row>
    <row r="168" spans="2:6">
      <c r="B168" s="4"/>
      <c r="F168" s="4"/>
    </row>
    <row r="169" spans="2:6">
      <c r="B169" s="4"/>
      <c r="F169" s="4"/>
    </row>
    <row r="170" spans="2:6">
      <c r="B170" s="4"/>
      <c r="F170" s="4"/>
    </row>
    <row r="171" spans="2:6">
      <c r="B171" s="4"/>
      <c r="F171" s="4"/>
    </row>
    <row r="172" spans="2:6">
      <c r="B172" s="4"/>
      <c r="F172" s="4"/>
    </row>
    <row r="173" spans="2:6">
      <c r="B173" s="4"/>
      <c r="F173" s="4"/>
    </row>
    <row r="174" spans="2:6">
      <c r="B174" s="4"/>
      <c r="F174" s="4"/>
    </row>
    <row r="175" spans="2:6">
      <c r="B175" s="4"/>
      <c r="F175" s="4"/>
    </row>
    <row r="176" spans="2:6">
      <c r="B176" s="4"/>
      <c r="F176" s="4"/>
    </row>
    <row r="177" spans="2:6">
      <c r="B177" s="4"/>
      <c r="F177" s="4"/>
    </row>
    <row r="178" spans="2:6">
      <c r="B178" s="4"/>
      <c r="F178" s="4"/>
    </row>
    <row r="179" spans="2:6">
      <c r="B179" s="4"/>
      <c r="F179" s="4"/>
    </row>
    <row r="180" spans="2:6">
      <c r="B180" s="4"/>
      <c r="F180" s="4"/>
    </row>
    <row r="181" spans="2:6">
      <c r="B181" s="4"/>
      <c r="F181" s="4"/>
    </row>
    <row r="182" spans="2:6">
      <c r="B182" s="4"/>
      <c r="F182" s="4"/>
    </row>
    <row r="183" spans="2:6">
      <c r="B183" s="4"/>
      <c r="F183" s="4"/>
    </row>
    <row r="184" spans="2:6">
      <c r="B184" s="4"/>
      <c r="F184" s="4"/>
    </row>
    <row r="185" spans="2:6">
      <c r="B185" s="4"/>
      <c r="F185" s="4"/>
    </row>
    <row r="186" spans="2:6">
      <c r="B186" s="4"/>
      <c r="F186" s="4"/>
    </row>
    <row r="187" spans="2:6">
      <c r="B187" s="4"/>
      <c r="F187" s="4"/>
    </row>
    <row r="188" spans="2:6">
      <c r="B188" s="4"/>
      <c r="F188" s="4"/>
    </row>
    <row r="189" spans="2:6">
      <c r="B189" s="4"/>
      <c r="F189" s="4"/>
    </row>
    <row r="190" spans="2:6">
      <c r="B190" s="4"/>
      <c r="F190" s="4"/>
    </row>
    <row r="191" spans="2:6">
      <c r="B191" s="4"/>
      <c r="F191" s="4"/>
    </row>
    <row r="192" spans="2:6">
      <c r="B192" s="4"/>
      <c r="F192" s="4"/>
    </row>
    <row r="193" spans="2:6">
      <c r="B193" s="4"/>
      <c r="F193" s="4"/>
    </row>
    <row r="194" spans="2:6">
      <c r="B194" s="4"/>
      <c r="F194" s="4"/>
    </row>
    <row r="195" spans="2:6">
      <c r="B195" s="4"/>
      <c r="F195" s="4"/>
    </row>
    <row r="196" spans="2:6">
      <c r="B196" s="4"/>
      <c r="F196" s="4"/>
    </row>
    <row r="197" spans="2:6">
      <c r="B197" s="4"/>
      <c r="F197" s="4"/>
    </row>
    <row r="198" spans="2:6">
      <c r="B198" s="4"/>
      <c r="F198" s="4"/>
    </row>
    <row r="199" spans="2:6">
      <c r="B199" s="4"/>
      <c r="F199" s="4"/>
    </row>
    <row r="200" spans="2:6">
      <c r="B200" s="4"/>
      <c r="F200" s="4"/>
    </row>
    <row r="201" spans="2:6">
      <c r="B201" s="4"/>
      <c r="F201" s="4"/>
    </row>
    <row r="202" spans="2:6">
      <c r="B202" s="4"/>
      <c r="F202" s="4"/>
    </row>
    <row r="203" spans="2:6">
      <c r="B203" s="4"/>
      <c r="F203" s="4"/>
    </row>
    <row r="204" spans="2:6">
      <c r="B204" s="4"/>
      <c r="F204" s="4"/>
    </row>
    <row r="205" spans="2:6">
      <c r="B205" s="4"/>
      <c r="F205" s="4"/>
    </row>
    <row r="206" spans="2:6">
      <c r="B206" s="4"/>
      <c r="F206" s="4"/>
    </row>
    <row r="207" spans="2:6">
      <c r="B207" s="4"/>
      <c r="F207" s="4"/>
    </row>
    <row r="208" spans="2:6">
      <c r="B208" s="4"/>
      <c r="F208" s="4"/>
    </row>
    <row r="209" spans="2:6">
      <c r="B209" s="4"/>
      <c r="F209" s="4"/>
    </row>
    <row r="210" spans="2:6">
      <c r="B210" s="4"/>
      <c r="F210" s="4"/>
    </row>
    <row r="211" spans="2:6">
      <c r="B211" s="4"/>
      <c r="F211" s="4"/>
    </row>
    <row r="212" spans="2:6">
      <c r="B212" s="4"/>
      <c r="F212" s="4"/>
    </row>
    <row r="213" spans="2:6">
      <c r="B213" s="4"/>
      <c r="F213" s="4"/>
    </row>
    <row r="214" spans="2:6">
      <c r="B214" s="4"/>
      <c r="F214" s="4"/>
    </row>
    <row r="215" spans="2:6">
      <c r="B215" s="4"/>
      <c r="F215" s="4"/>
    </row>
    <row r="216" spans="2:6">
      <c r="B216" s="4"/>
      <c r="F216" s="4"/>
    </row>
    <row r="217" spans="2:6">
      <c r="B217" s="4"/>
      <c r="F217" s="4"/>
    </row>
    <row r="218" spans="2:6">
      <c r="B218" s="4"/>
      <c r="F218" s="4"/>
    </row>
    <row r="219" spans="2:6">
      <c r="B219" s="4"/>
      <c r="F219" s="4"/>
    </row>
    <row r="220" spans="2:6">
      <c r="B220" s="4"/>
      <c r="F220" s="4"/>
    </row>
    <row r="221" spans="2:6">
      <c r="B221" s="4"/>
      <c r="F221" s="4"/>
    </row>
    <row r="222" spans="2:6">
      <c r="B222" s="4"/>
      <c r="F222" s="4"/>
    </row>
    <row r="223" spans="2:6">
      <c r="B223" s="4"/>
      <c r="F223" s="4"/>
    </row>
    <row r="224" spans="2:6">
      <c r="B224" s="4"/>
      <c r="F224" s="4"/>
    </row>
    <row r="225" spans="2:6">
      <c r="B225" s="4"/>
      <c r="F225" s="4"/>
    </row>
    <row r="226" spans="2:6">
      <c r="B226" s="4"/>
      <c r="F226" s="4"/>
    </row>
    <row r="227" spans="2:6">
      <c r="B227" s="4"/>
      <c r="F227" s="4"/>
    </row>
    <row r="228" spans="2:6">
      <c r="B228" s="4"/>
      <c r="F228" s="4"/>
    </row>
    <row r="229" spans="2:6">
      <c r="B229" s="4"/>
      <c r="F229" s="4"/>
    </row>
    <row r="230" spans="2:6">
      <c r="B230" s="4"/>
      <c r="F230" s="4"/>
    </row>
    <row r="231" spans="2:6">
      <c r="B231" s="4"/>
      <c r="F231" s="4"/>
    </row>
    <row r="232" spans="2:6">
      <c r="B232" s="4"/>
      <c r="F232" s="4"/>
    </row>
    <row r="233" spans="2:6">
      <c r="B233" s="4"/>
      <c r="F233" s="4"/>
    </row>
    <row r="234" spans="2:6">
      <c r="B234" s="4"/>
      <c r="F234" s="4"/>
    </row>
    <row r="235" spans="2:6">
      <c r="B235" s="4"/>
      <c r="F235" s="4"/>
    </row>
    <row r="236" spans="2:6">
      <c r="B236" s="4"/>
      <c r="F236" s="4"/>
    </row>
    <row r="237" spans="2:6">
      <c r="B237" s="4"/>
      <c r="F237" s="4"/>
    </row>
    <row r="238" spans="2:6">
      <c r="B238" s="4"/>
      <c r="F238" s="4"/>
    </row>
    <row r="239" spans="2:6">
      <c r="B239" s="4"/>
      <c r="F239" s="4"/>
    </row>
    <row r="240" spans="2:6">
      <c r="B240" s="4"/>
      <c r="F240" s="4"/>
    </row>
    <row r="241" spans="2:6">
      <c r="B241" s="4"/>
      <c r="F241" s="4"/>
    </row>
    <row r="242" spans="2:6">
      <c r="B242" s="4"/>
      <c r="F242" s="4"/>
    </row>
    <row r="243" spans="2:6">
      <c r="B243" s="4"/>
      <c r="F243" s="4"/>
    </row>
    <row r="244" spans="2:6">
      <c r="B244" s="4"/>
      <c r="F244" s="4"/>
    </row>
    <row r="245" spans="2:6">
      <c r="B245" s="4"/>
      <c r="F245" s="4"/>
    </row>
    <row r="246" spans="2:6">
      <c r="B246" s="4"/>
      <c r="F246" s="4"/>
    </row>
    <row r="247" spans="2:6">
      <c r="B247" s="4"/>
      <c r="F247" s="4"/>
    </row>
    <row r="248" spans="2:6">
      <c r="B248" s="4"/>
      <c r="F248" s="4"/>
    </row>
    <row r="249" spans="2:6">
      <c r="B249" s="4"/>
      <c r="F249" s="4"/>
    </row>
    <row r="250" spans="2:6">
      <c r="B250" s="4"/>
      <c r="F250" s="4"/>
    </row>
    <row r="251" spans="2:6">
      <c r="B251" s="4"/>
      <c r="F251" s="4"/>
    </row>
    <row r="252" spans="2:6">
      <c r="B252" s="4"/>
      <c r="F252" s="4"/>
    </row>
    <row r="253" spans="2:6">
      <c r="B253" s="4"/>
      <c r="F253" s="4"/>
    </row>
    <row r="254" spans="2:6">
      <c r="B254" s="4"/>
      <c r="F254" s="4"/>
    </row>
    <row r="255" spans="2:6">
      <c r="B255" s="4"/>
      <c r="F255" s="4"/>
    </row>
    <row r="256" spans="2:6">
      <c r="B256" s="4"/>
      <c r="F256" s="4"/>
    </row>
    <row r="257" spans="2:6">
      <c r="B257" s="4"/>
      <c r="F257" s="4"/>
    </row>
    <row r="258" spans="2:6">
      <c r="B258" s="4"/>
      <c r="F258" s="4"/>
    </row>
    <row r="259" spans="2:6">
      <c r="B259" s="4"/>
      <c r="F259" s="4"/>
    </row>
    <row r="260" spans="2:6">
      <c r="B260" s="4"/>
      <c r="F260" s="4"/>
    </row>
    <row r="261" spans="2:6">
      <c r="B261" s="4"/>
      <c r="F261" s="4"/>
    </row>
    <row r="262" spans="2:6">
      <c r="B262" s="4"/>
      <c r="F262" s="4"/>
    </row>
    <row r="263" spans="2:6">
      <c r="B263" s="4"/>
      <c r="F263" s="4"/>
    </row>
    <row r="264" spans="2:6">
      <c r="B264" s="4"/>
      <c r="F264" s="4"/>
    </row>
    <row r="265" spans="2:6">
      <c r="B265" s="4"/>
      <c r="F265" s="4"/>
    </row>
    <row r="266" spans="2:6">
      <c r="B266" s="4"/>
      <c r="F266" s="4"/>
    </row>
    <row r="267" spans="2:6">
      <c r="B267" s="4"/>
      <c r="F267" s="4"/>
    </row>
    <row r="268" spans="2:6">
      <c r="B268" s="4"/>
      <c r="F268" s="4"/>
    </row>
    <row r="269" spans="2:6">
      <c r="B269" s="4"/>
      <c r="F269" s="4"/>
    </row>
    <row r="270" spans="2:6">
      <c r="B270" s="4"/>
      <c r="F270" s="4"/>
    </row>
    <row r="271" spans="2:6">
      <c r="B271" s="4"/>
      <c r="F271" s="4"/>
    </row>
    <row r="272" spans="2:6">
      <c r="B272" s="4"/>
      <c r="F272" s="4"/>
    </row>
    <row r="273" spans="2:6">
      <c r="B273" s="4"/>
      <c r="F273" s="4"/>
    </row>
    <row r="274" spans="2:6">
      <c r="B274" s="4"/>
      <c r="F274" s="4"/>
    </row>
    <row r="275" spans="2:6">
      <c r="B275" s="4"/>
      <c r="F275" s="4"/>
    </row>
    <row r="276" spans="2:6">
      <c r="B276" s="4"/>
      <c r="F276" s="4"/>
    </row>
    <row r="277" spans="2:6">
      <c r="B277" s="4"/>
      <c r="F277" s="4"/>
    </row>
    <row r="278" spans="2:6">
      <c r="B278" s="4"/>
      <c r="F278" s="4"/>
    </row>
    <row r="279" spans="2:6">
      <c r="B279" s="4"/>
      <c r="F279" s="4"/>
    </row>
    <row r="280" spans="2:6">
      <c r="B280" s="4"/>
      <c r="F280" s="4"/>
    </row>
    <row r="281" spans="2:6">
      <c r="B281" s="4"/>
      <c r="F281" s="4"/>
    </row>
    <row r="282" spans="2:6">
      <c r="B282" s="4"/>
      <c r="F282" s="4"/>
    </row>
    <row r="283" spans="2:6">
      <c r="B283" s="4"/>
      <c r="F283" s="4"/>
    </row>
    <row r="284" spans="2:6">
      <c r="B284" s="4"/>
      <c r="F284" s="4"/>
    </row>
    <row r="285" spans="2:6">
      <c r="B285" s="4"/>
      <c r="F285" s="4"/>
    </row>
    <row r="286" spans="2:6">
      <c r="B286" s="4"/>
      <c r="F286" s="4"/>
    </row>
    <row r="287" spans="2:6">
      <c r="B287" s="4"/>
      <c r="F287" s="4"/>
    </row>
    <row r="288" spans="2:6">
      <c r="B288" s="4"/>
      <c r="F288" s="4"/>
    </row>
    <row r="289" spans="2:6">
      <c r="B289" s="4"/>
      <c r="F289" s="4"/>
    </row>
    <row r="290" spans="2:6">
      <c r="B290" s="4"/>
      <c r="F290" s="4"/>
    </row>
    <row r="291" spans="2:6">
      <c r="B291" s="4"/>
      <c r="F291" s="4"/>
    </row>
    <row r="292" spans="2:6">
      <c r="B292" s="4"/>
      <c r="F292" s="4"/>
    </row>
    <row r="293" spans="2:6">
      <c r="B293" s="4"/>
      <c r="F293" s="4"/>
    </row>
    <row r="294" spans="2:6">
      <c r="B294" s="4"/>
      <c r="F294" s="4"/>
    </row>
    <row r="295" spans="2:6">
      <c r="B295" s="4"/>
      <c r="F295" s="4"/>
    </row>
    <row r="296" spans="2:6">
      <c r="B296" s="4"/>
      <c r="F296" s="4"/>
    </row>
    <row r="297" spans="2:6">
      <c r="B297" s="4"/>
      <c r="F297" s="4"/>
    </row>
    <row r="298" spans="2:6">
      <c r="B298" s="4"/>
      <c r="F298" s="4"/>
    </row>
    <row r="299" spans="2:6">
      <c r="B299" s="4"/>
      <c r="F299" s="4"/>
    </row>
    <row r="300" spans="2:6">
      <c r="B300" s="4"/>
      <c r="F300" s="4"/>
    </row>
    <row r="301" spans="2:6">
      <c r="B301" s="4"/>
      <c r="F301" s="4"/>
    </row>
    <row r="302" spans="2:6">
      <c r="B302" s="4"/>
      <c r="F302" s="4"/>
    </row>
    <row r="303" spans="2:6">
      <c r="B303" s="4"/>
      <c r="F303" s="4"/>
    </row>
    <row r="304" spans="2:6">
      <c r="B304" s="4"/>
      <c r="F304" s="4"/>
    </row>
    <row r="305" spans="2:6">
      <c r="B305" s="4"/>
      <c r="F305" s="4"/>
    </row>
    <row r="306" spans="2:6">
      <c r="B306" s="4"/>
      <c r="F306" s="4"/>
    </row>
    <row r="307" spans="2:6">
      <c r="B307" s="4"/>
      <c r="F307" s="4"/>
    </row>
    <row r="308" spans="2:6">
      <c r="B308" s="4"/>
      <c r="F308" s="4"/>
    </row>
    <row r="309" spans="2:6">
      <c r="B309" s="4"/>
      <c r="F309" s="4"/>
    </row>
    <row r="310" spans="2:6">
      <c r="B310" s="4"/>
      <c r="F310" s="4"/>
    </row>
    <row r="311" spans="2:6">
      <c r="B311" s="4"/>
      <c r="F311" s="4"/>
    </row>
    <row r="312" spans="2:6">
      <c r="B312" s="4"/>
      <c r="F312" s="4"/>
    </row>
    <row r="313" spans="2:6">
      <c r="B313" s="4"/>
      <c r="F313" s="4"/>
    </row>
    <row r="314" spans="2:6">
      <c r="B314" s="4"/>
      <c r="F314" s="4"/>
    </row>
    <row r="315" spans="2:6">
      <c r="B315" s="4"/>
      <c r="F315" s="4"/>
    </row>
    <row r="316" spans="2:6">
      <c r="B316" s="4"/>
      <c r="F316" s="4"/>
    </row>
    <row r="317" spans="2:6">
      <c r="B317" s="4"/>
      <c r="F317" s="4"/>
    </row>
    <row r="318" spans="2:6">
      <c r="B318" s="4"/>
      <c r="F318" s="4"/>
    </row>
    <row r="319" spans="2:6">
      <c r="B319" s="4"/>
      <c r="F319" s="4"/>
    </row>
    <row r="320" spans="2:6">
      <c r="B320" s="4"/>
      <c r="F320" s="4"/>
    </row>
    <row r="321" spans="2:6">
      <c r="B321" s="4"/>
      <c r="F321" s="4"/>
    </row>
    <row r="322" spans="2:6">
      <c r="B322" s="4"/>
      <c r="F322" s="4"/>
    </row>
    <row r="323" spans="2:6">
      <c r="B323" s="4"/>
      <c r="F323" s="4"/>
    </row>
    <row r="324" spans="2:6">
      <c r="B324" s="4"/>
      <c r="F324" s="4"/>
    </row>
    <row r="325" spans="2:6">
      <c r="B325" s="4"/>
      <c r="F325" s="4"/>
    </row>
    <row r="326" spans="2:6">
      <c r="B326" s="4"/>
      <c r="F326" s="4"/>
    </row>
    <row r="327" spans="2:6">
      <c r="B327" s="4"/>
      <c r="F327" s="4"/>
    </row>
    <row r="328" spans="2:6">
      <c r="B328" s="4"/>
      <c r="F328" s="4"/>
    </row>
    <row r="329" spans="2:6">
      <c r="B329" s="4"/>
      <c r="F329" s="4"/>
    </row>
    <row r="330" spans="2:6">
      <c r="B330" s="4"/>
      <c r="F330" s="4"/>
    </row>
    <row r="331" spans="2:6">
      <c r="B331" s="4"/>
      <c r="F331" s="4"/>
    </row>
    <row r="332" spans="2:6">
      <c r="B332" s="4"/>
      <c r="F332" s="4"/>
    </row>
    <row r="333" spans="2:6">
      <c r="B333" s="4"/>
      <c r="F333" s="4"/>
    </row>
    <row r="334" spans="2:6">
      <c r="B334" s="4"/>
      <c r="F334" s="4"/>
    </row>
    <row r="335" spans="2:6">
      <c r="B335" s="4"/>
      <c r="F335" s="4"/>
    </row>
    <row r="336" spans="2:6">
      <c r="B336" s="4"/>
      <c r="F336" s="4"/>
    </row>
    <row r="337" spans="2:6">
      <c r="B337" s="4"/>
      <c r="F337" s="4"/>
    </row>
    <row r="338" spans="2:6">
      <c r="B338" s="4"/>
      <c r="F338" s="4"/>
    </row>
    <row r="339" spans="2:6">
      <c r="B339" s="4"/>
      <c r="F339" s="4"/>
    </row>
    <row r="340" spans="2:6">
      <c r="B340" s="4"/>
      <c r="F340" s="4"/>
    </row>
    <row r="341" spans="2:6">
      <c r="B341" s="4"/>
      <c r="F341" s="4"/>
    </row>
    <row r="342" spans="2:6">
      <c r="B342" s="4"/>
      <c r="F342" s="4"/>
    </row>
    <row r="343" spans="2:6">
      <c r="B343" s="4"/>
      <c r="F343" s="4"/>
    </row>
    <row r="344" spans="2:6">
      <c r="B344" s="4"/>
      <c r="F344" s="4"/>
    </row>
    <row r="345" spans="2:6">
      <c r="B345" s="4"/>
      <c r="F345" s="4"/>
    </row>
    <row r="346" spans="2:6">
      <c r="B346" s="4"/>
      <c r="F346" s="4"/>
    </row>
    <row r="347" spans="2:6">
      <c r="B347" s="4"/>
      <c r="F347" s="4"/>
    </row>
    <row r="348" spans="2:6">
      <c r="B348" s="4"/>
      <c r="F348" s="4"/>
    </row>
    <row r="349" spans="2:6">
      <c r="B349" s="4"/>
      <c r="F349" s="4"/>
    </row>
    <row r="350" spans="2:6">
      <c r="B350" s="4"/>
      <c r="F350" s="4"/>
    </row>
    <row r="351" spans="2:6">
      <c r="B351" s="4"/>
      <c r="F351" s="4"/>
    </row>
    <row r="352" spans="2:6">
      <c r="B352" s="4"/>
      <c r="F352" s="4"/>
    </row>
    <row r="353" spans="2:6">
      <c r="B353" s="4"/>
      <c r="F353" s="4"/>
    </row>
    <row r="354" spans="2:6">
      <c r="B354" s="4"/>
      <c r="F354" s="4"/>
    </row>
    <row r="355" spans="2:6">
      <c r="B355" s="4"/>
      <c r="F355" s="4"/>
    </row>
    <row r="356" spans="2:6">
      <c r="B356" s="4"/>
      <c r="F356" s="4"/>
    </row>
    <row r="357" spans="2:6">
      <c r="B357" s="4"/>
      <c r="F357" s="4"/>
    </row>
    <row r="358" spans="2:6">
      <c r="B358" s="4"/>
      <c r="F358" s="4"/>
    </row>
    <row r="359" spans="2:6">
      <c r="B359" s="4"/>
      <c r="F359" s="4"/>
    </row>
    <row r="360" spans="2:6">
      <c r="B360" s="4"/>
      <c r="F360" s="4"/>
    </row>
    <row r="361" spans="2:6">
      <c r="B361" s="4"/>
      <c r="F361" s="4"/>
    </row>
    <row r="362" spans="2:6">
      <c r="B362" s="4"/>
      <c r="F362" s="4"/>
    </row>
    <row r="363" spans="2:6">
      <c r="B363" s="4"/>
      <c r="F363" s="4"/>
    </row>
    <row r="364" spans="2:6">
      <c r="B364" s="4"/>
      <c r="F364" s="4"/>
    </row>
    <row r="365" spans="2:6">
      <c r="B365" s="4"/>
      <c r="F365" s="4"/>
    </row>
    <row r="366" spans="2:6">
      <c r="B366" s="4"/>
      <c r="F366" s="4"/>
    </row>
    <row r="367" spans="2:6">
      <c r="B367" s="4"/>
      <c r="F367" s="4"/>
    </row>
    <row r="368" spans="2:6">
      <c r="B368" s="4"/>
      <c r="F368" s="4"/>
    </row>
    <row r="369" spans="2:6">
      <c r="B369" s="4"/>
      <c r="F369" s="4"/>
    </row>
    <row r="370" spans="2:6">
      <c r="B370" s="4"/>
      <c r="F370" s="4"/>
    </row>
    <row r="371" spans="2:6">
      <c r="B371" s="4"/>
      <c r="F371" s="4"/>
    </row>
    <row r="372" spans="2:6">
      <c r="B372" s="4"/>
      <c r="F372" s="4"/>
    </row>
    <row r="373" spans="2:6">
      <c r="B373" s="4"/>
      <c r="F373" s="4"/>
    </row>
    <row r="374" spans="2:6">
      <c r="B374" s="4"/>
      <c r="F374" s="4"/>
    </row>
    <row r="375" spans="2:6">
      <c r="B375" s="4"/>
      <c r="F375" s="4"/>
    </row>
    <row r="376" spans="2:6">
      <c r="B376" s="4"/>
      <c r="F376" s="4"/>
    </row>
    <row r="377" spans="2:6">
      <c r="B377" s="4"/>
      <c r="F377" s="4"/>
    </row>
    <row r="378" spans="2:6">
      <c r="B378" s="4"/>
      <c r="F378" s="4"/>
    </row>
    <row r="379" spans="2:6">
      <c r="B379" s="4"/>
      <c r="F379" s="4"/>
    </row>
    <row r="380" spans="2:6">
      <c r="B380" s="4"/>
      <c r="F380" s="4"/>
    </row>
    <row r="381" spans="2:6">
      <c r="B381" s="4"/>
      <c r="F381" s="4"/>
    </row>
    <row r="382" spans="2:6">
      <c r="B382" s="4"/>
      <c r="F382" s="4"/>
    </row>
    <row r="383" spans="2:6">
      <c r="B383" s="4"/>
      <c r="F383" s="4"/>
    </row>
    <row r="384" spans="2:6">
      <c r="B384" s="4"/>
      <c r="F384" s="4"/>
    </row>
    <row r="385" spans="2:6">
      <c r="B385" s="4"/>
      <c r="F385" s="4"/>
    </row>
    <row r="386" spans="2:6">
      <c r="B386" s="4"/>
      <c r="F386" s="4"/>
    </row>
    <row r="387" spans="2:6">
      <c r="B387" s="4"/>
      <c r="F387" s="4"/>
    </row>
    <row r="388" spans="2:6">
      <c r="B388" s="4"/>
      <c r="F388" s="4"/>
    </row>
    <row r="389" spans="2:6">
      <c r="B389" s="4"/>
      <c r="F389" s="4"/>
    </row>
    <row r="390" spans="2:6">
      <c r="B390" s="4"/>
      <c r="F390" s="4"/>
    </row>
    <row r="391" spans="2:6">
      <c r="B391" s="4"/>
      <c r="F391" s="4"/>
    </row>
    <row r="392" spans="2:6">
      <c r="B392" s="4"/>
      <c r="F392" s="4"/>
    </row>
    <row r="393" spans="2:6">
      <c r="B393" s="4"/>
      <c r="F393" s="4"/>
    </row>
    <row r="394" spans="2:6">
      <c r="B394" s="4"/>
      <c r="F394" s="4"/>
    </row>
    <row r="395" spans="2:6">
      <c r="B395" s="4"/>
      <c r="F395" s="4"/>
    </row>
    <row r="396" spans="2:6">
      <c r="B396" s="4"/>
      <c r="F396" s="4"/>
    </row>
    <row r="397" spans="2:6">
      <c r="B397" s="4"/>
      <c r="F397" s="4"/>
    </row>
    <row r="398" spans="2:6">
      <c r="B398" s="4"/>
      <c r="F398" s="4"/>
    </row>
    <row r="399" spans="2:6">
      <c r="B399" s="4"/>
      <c r="F399" s="4"/>
    </row>
    <row r="400" spans="2:6">
      <c r="B400" s="4"/>
      <c r="F400" s="4"/>
    </row>
    <row r="401" spans="2:6">
      <c r="B401" s="4"/>
      <c r="F401" s="4"/>
    </row>
    <row r="402" spans="2:6">
      <c r="B402" s="4"/>
      <c r="F402" s="4"/>
    </row>
    <row r="403" spans="2:6">
      <c r="B403" s="4"/>
      <c r="F403" s="4"/>
    </row>
    <row r="404" spans="2:6">
      <c r="B404" s="4"/>
      <c r="F404" s="4"/>
    </row>
    <row r="405" spans="2:6">
      <c r="B405" s="4"/>
      <c r="F405" s="4"/>
    </row>
    <row r="406" spans="2:6">
      <c r="B406" s="4"/>
      <c r="F406" s="4"/>
    </row>
    <row r="407" spans="2:6">
      <c r="B407" s="4"/>
      <c r="F407" s="4"/>
    </row>
    <row r="408" spans="2:6">
      <c r="B408" s="4"/>
      <c r="F408" s="4"/>
    </row>
    <row r="409" spans="2:6">
      <c r="B409" s="4"/>
      <c r="F409" s="4"/>
    </row>
    <row r="410" spans="2:6">
      <c r="B410" s="4"/>
      <c r="F410" s="4"/>
    </row>
    <row r="411" spans="2:6">
      <c r="B411" s="4"/>
      <c r="F411" s="4"/>
    </row>
    <row r="412" spans="2:6">
      <c r="B412" s="4"/>
      <c r="F412" s="4"/>
    </row>
    <row r="413" spans="2:6">
      <c r="B413" s="4"/>
      <c r="F413" s="4"/>
    </row>
    <row r="414" spans="2:6">
      <c r="B414" s="4"/>
      <c r="F414" s="4"/>
    </row>
    <row r="415" spans="2:6">
      <c r="B415" s="4"/>
      <c r="F415" s="4"/>
    </row>
    <row r="416" spans="2:6">
      <c r="B416" s="4"/>
      <c r="F416" s="4"/>
    </row>
    <row r="417" spans="2:6">
      <c r="B417" s="4"/>
      <c r="F417" s="4"/>
    </row>
    <row r="418" spans="2:6">
      <c r="B418" s="4"/>
      <c r="F418" s="4"/>
    </row>
    <row r="419" spans="2:6">
      <c r="B419" s="4"/>
      <c r="F419" s="4"/>
    </row>
    <row r="420" spans="2:6">
      <c r="B420" s="4"/>
      <c r="F420" s="4"/>
    </row>
    <row r="421" spans="2:6">
      <c r="B421" s="4"/>
      <c r="F421" s="4"/>
    </row>
    <row r="422" spans="2:6">
      <c r="B422" s="4"/>
      <c r="F422" s="4"/>
    </row>
    <row r="423" spans="2:6">
      <c r="B423" s="4"/>
      <c r="F423" s="4"/>
    </row>
    <row r="424" spans="2:6">
      <c r="B424" s="4"/>
      <c r="F424" s="4"/>
    </row>
    <row r="425" spans="2:6">
      <c r="B425" s="4"/>
      <c r="F425" s="4"/>
    </row>
    <row r="426" spans="2:6">
      <c r="B426" s="4"/>
      <c r="F426" s="4"/>
    </row>
    <row r="427" spans="2:6">
      <c r="B427" s="4"/>
      <c r="F427" s="4"/>
    </row>
    <row r="428" spans="2:6">
      <c r="B428" s="4"/>
      <c r="F428" s="4"/>
    </row>
    <row r="429" spans="2:6">
      <c r="B429" s="4"/>
      <c r="F429" s="4"/>
    </row>
    <row r="430" spans="2:6">
      <c r="B430" s="4"/>
      <c r="F430" s="4"/>
    </row>
    <row r="431" spans="2:6">
      <c r="B431" s="4"/>
      <c r="F431" s="4"/>
    </row>
    <row r="432" spans="2:6">
      <c r="B432" s="4"/>
      <c r="F432" s="4"/>
    </row>
    <row r="433" spans="2:6">
      <c r="B433" s="4"/>
      <c r="F433" s="4"/>
    </row>
    <row r="434" spans="2:6">
      <c r="B434" s="4"/>
      <c r="F434" s="4"/>
    </row>
    <row r="435" spans="2:6">
      <c r="B435" s="4"/>
      <c r="F435" s="4"/>
    </row>
    <row r="436" spans="2:6">
      <c r="B436" s="4"/>
      <c r="F436" s="4"/>
    </row>
    <row r="437" spans="2:6">
      <c r="B437" s="4"/>
      <c r="F437" s="4"/>
    </row>
    <row r="438" spans="2:6">
      <c r="B438" s="4"/>
      <c r="F438" s="4"/>
    </row>
    <row r="439" spans="2:6">
      <c r="B439" s="4"/>
      <c r="F439" s="4"/>
    </row>
    <row r="440" spans="2:6">
      <c r="B440" s="4"/>
      <c r="F440" s="4"/>
    </row>
    <row r="441" spans="2:6">
      <c r="B441" s="4"/>
      <c r="F441" s="4"/>
    </row>
    <row r="442" spans="2:6">
      <c r="B442" s="4"/>
      <c r="F442" s="4"/>
    </row>
    <row r="443" spans="2:6">
      <c r="B443" s="4"/>
      <c r="F443" s="4"/>
    </row>
    <row r="444" spans="2:6">
      <c r="B444" s="4"/>
      <c r="F444" s="4"/>
    </row>
    <row r="445" spans="2:6">
      <c r="B445" s="4"/>
      <c r="F445" s="4"/>
    </row>
    <row r="446" spans="2:6">
      <c r="B446" s="4"/>
      <c r="F446" s="4"/>
    </row>
    <row r="447" spans="2:6">
      <c r="B447" s="4"/>
      <c r="F447" s="4"/>
    </row>
    <row r="448" spans="2:6">
      <c r="B448" s="4"/>
      <c r="F448" s="4"/>
    </row>
    <row r="449" spans="2:6">
      <c r="B449" s="4"/>
      <c r="F449" s="4"/>
    </row>
    <row r="450" spans="2:6">
      <c r="B450" s="4"/>
      <c r="F450" s="4"/>
    </row>
    <row r="451" spans="2:6">
      <c r="B451" s="4"/>
      <c r="F451" s="4"/>
    </row>
    <row r="452" spans="2:6">
      <c r="B452" s="4"/>
      <c r="F452" s="4"/>
    </row>
    <row r="453" spans="2:6">
      <c r="B453" s="4"/>
      <c r="F453" s="4"/>
    </row>
    <row r="454" spans="2:6">
      <c r="B454" s="4"/>
      <c r="F454" s="4"/>
    </row>
    <row r="455" spans="2:6">
      <c r="B455" s="4"/>
      <c r="F455" s="4"/>
    </row>
    <row r="456" spans="2:6">
      <c r="B456" s="4"/>
      <c r="F456" s="4"/>
    </row>
    <row r="457" spans="2:6">
      <c r="B457" s="4"/>
      <c r="F457" s="4"/>
    </row>
    <row r="458" spans="2:6">
      <c r="B458" s="4"/>
      <c r="F458" s="4"/>
    </row>
    <row r="459" spans="2:6">
      <c r="B459" s="4"/>
      <c r="F459" s="4"/>
    </row>
    <row r="460" spans="2:6">
      <c r="B460" s="4"/>
      <c r="F460" s="4"/>
    </row>
    <row r="461" spans="2:6">
      <c r="B461" s="4"/>
      <c r="F461" s="4"/>
    </row>
    <row r="462" spans="2:6">
      <c r="B462" s="4"/>
      <c r="F462" s="4"/>
    </row>
    <row r="463" spans="2:6">
      <c r="B463" s="4"/>
      <c r="F463" s="4"/>
    </row>
    <row r="464" spans="2:6">
      <c r="B464" s="4"/>
      <c r="F464" s="4"/>
    </row>
    <row r="465" spans="2:6">
      <c r="B465" s="4"/>
      <c r="F465" s="4"/>
    </row>
    <row r="466" spans="2:6">
      <c r="B466" s="4"/>
      <c r="F466" s="4"/>
    </row>
    <row r="467" spans="2:6">
      <c r="B467" s="4"/>
      <c r="F467" s="4"/>
    </row>
    <row r="468" spans="2:6">
      <c r="B468" s="4"/>
      <c r="F468" s="4"/>
    </row>
    <row r="469" spans="2:6">
      <c r="B469" s="4"/>
      <c r="F469" s="4"/>
    </row>
    <row r="470" spans="2:6">
      <c r="B470" s="4"/>
      <c r="F470" s="4"/>
    </row>
    <row r="471" spans="2:6">
      <c r="B471" s="4"/>
      <c r="F471" s="4"/>
    </row>
    <row r="472" spans="2:6">
      <c r="B472" s="4"/>
      <c r="F472" s="4"/>
    </row>
    <row r="473" spans="2:6">
      <c r="B473" s="4"/>
      <c r="F473" s="4"/>
    </row>
    <row r="474" spans="2:6">
      <c r="B474" s="4"/>
      <c r="F474" s="4"/>
    </row>
    <row r="475" spans="2:6">
      <c r="B475" s="4"/>
      <c r="F475" s="4"/>
    </row>
    <row r="476" spans="2:6">
      <c r="B476" s="4"/>
      <c r="F476" s="4"/>
    </row>
    <row r="477" spans="2:6">
      <c r="B477" s="4"/>
      <c r="F477" s="4"/>
    </row>
    <row r="478" spans="2:6">
      <c r="B478" s="4"/>
      <c r="F478" s="4"/>
    </row>
    <row r="479" spans="2:6">
      <c r="B479" s="4"/>
      <c r="F479" s="4"/>
    </row>
    <row r="480" spans="2:6">
      <c r="B480" s="4"/>
      <c r="F480" s="4"/>
    </row>
    <row r="481" spans="2:6">
      <c r="B481" s="4"/>
      <c r="F481" s="4"/>
    </row>
    <row r="482" spans="2:6">
      <c r="B482" s="4"/>
      <c r="F482" s="4"/>
    </row>
    <row r="483" spans="2:6">
      <c r="B483" s="4"/>
      <c r="F483" s="4"/>
    </row>
    <row r="484" spans="2:6">
      <c r="B484" s="4"/>
      <c r="F484" s="4"/>
    </row>
    <row r="485" spans="2:6">
      <c r="B485" s="4"/>
      <c r="F485" s="4"/>
    </row>
    <row r="486" spans="2:6">
      <c r="B486" s="4"/>
      <c r="F486" s="4"/>
    </row>
    <row r="487" spans="2:6">
      <c r="B487" s="4"/>
      <c r="F487" s="4"/>
    </row>
    <row r="488" spans="2:6">
      <c r="B488" s="4"/>
      <c r="F488" s="4"/>
    </row>
    <row r="489" spans="2:6">
      <c r="B489" s="4"/>
      <c r="F489" s="4"/>
    </row>
    <row r="490" spans="2:6">
      <c r="B490" s="4"/>
      <c r="F490" s="4"/>
    </row>
    <row r="491" spans="2:6">
      <c r="B491" s="4"/>
      <c r="F491" s="4"/>
    </row>
    <row r="492" spans="2:6">
      <c r="B492" s="4"/>
      <c r="F492" s="4"/>
    </row>
    <row r="493" spans="2:6">
      <c r="B493" s="4"/>
      <c r="F493" s="4"/>
    </row>
    <row r="494" spans="2:6">
      <c r="B494" s="4"/>
      <c r="F494" s="4"/>
    </row>
    <row r="495" spans="2:6">
      <c r="B495" s="4"/>
      <c r="F495" s="4"/>
    </row>
    <row r="496" spans="2:6">
      <c r="B496" s="4"/>
      <c r="F496" s="4"/>
    </row>
    <row r="497" spans="2:6">
      <c r="B497" s="4"/>
      <c r="F497" s="4"/>
    </row>
    <row r="498" spans="2:6">
      <c r="B498" s="4"/>
      <c r="F498" s="4"/>
    </row>
    <row r="499" spans="2:6">
      <c r="B499" s="4"/>
      <c r="F499" s="4"/>
    </row>
    <row r="500" spans="2:6">
      <c r="B500" s="4"/>
      <c r="F500" s="4"/>
    </row>
    <row r="501" spans="2:6">
      <c r="B501" s="4"/>
      <c r="F501" s="4"/>
    </row>
    <row r="502" spans="2:6">
      <c r="B502" s="4"/>
      <c r="F502" s="4"/>
    </row>
    <row r="503" spans="2:6">
      <c r="B503" s="4"/>
      <c r="F503" s="4"/>
    </row>
    <row r="504" spans="2:6">
      <c r="B504" s="4"/>
      <c r="F504" s="4"/>
    </row>
    <row r="505" spans="2:6">
      <c r="B505" s="4"/>
      <c r="F505" s="4"/>
    </row>
    <row r="506" spans="2:6">
      <c r="B506" s="4"/>
      <c r="F506" s="4"/>
    </row>
    <row r="507" spans="2:6">
      <c r="B507" s="4"/>
      <c r="F507" s="4"/>
    </row>
    <row r="508" spans="2:6">
      <c r="B508" s="4"/>
      <c r="F508" s="4"/>
    </row>
    <row r="509" spans="2:6">
      <c r="B509" s="4"/>
      <c r="F509" s="4"/>
    </row>
    <row r="510" spans="2:6">
      <c r="B510" s="4"/>
      <c r="F510" s="4"/>
    </row>
    <row r="511" spans="2:6">
      <c r="B511" s="4"/>
      <c r="F511" s="4"/>
    </row>
    <row r="512" spans="2:6">
      <c r="B512" s="4"/>
      <c r="F512" s="4"/>
    </row>
    <row r="513" spans="2:6">
      <c r="B513" s="4"/>
      <c r="F513" s="4"/>
    </row>
    <row r="514" spans="2:6">
      <c r="B514" s="4"/>
      <c r="F514" s="4"/>
    </row>
    <row r="515" spans="2:6">
      <c r="B515" s="4"/>
      <c r="F515" s="4"/>
    </row>
    <row r="516" spans="2:6">
      <c r="B516" s="4"/>
      <c r="F516" s="4"/>
    </row>
    <row r="517" spans="2:6">
      <c r="B517" s="4"/>
      <c r="F517" s="4"/>
    </row>
    <row r="518" spans="2:6">
      <c r="B518" s="4"/>
      <c r="F518" s="4"/>
    </row>
    <row r="519" spans="2:6">
      <c r="B519" s="4"/>
      <c r="F519" s="4"/>
    </row>
    <row r="520" spans="2:6">
      <c r="B520" s="4"/>
      <c r="F520" s="4"/>
    </row>
    <row r="521" spans="2:6">
      <c r="B521" s="4"/>
      <c r="F521" s="4"/>
    </row>
    <row r="522" spans="2:6">
      <c r="B522" s="4"/>
      <c r="F522" s="4"/>
    </row>
    <row r="523" spans="2:6">
      <c r="B523" s="4"/>
      <c r="F523" s="4"/>
    </row>
    <row r="524" spans="2:6">
      <c r="B524" s="4"/>
      <c r="F524" s="4"/>
    </row>
    <row r="525" spans="2:6">
      <c r="B525" s="4"/>
      <c r="F525" s="4"/>
    </row>
    <row r="526" spans="2:6">
      <c r="B526" s="4"/>
      <c r="F526" s="4"/>
    </row>
    <row r="527" spans="2:6">
      <c r="B527" s="4"/>
      <c r="F527" s="4"/>
    </row>
    <row r="528" spans="2:6">
      <c r="B528" s="4"/>
      <c r="F528" s="4"/>
    </row>
    <row r="529" spans="2:6">
      <c r="B529" s="4"/>
      <c r="F529" s="4"/>
    </row>
    <row r="530" spans="2:6">
      <c r="B530" s="4"/>
      <c r="F530" s="4"/>
    </row>
    <row r="531" spans="2:6">
      <c r="B531" s="4"/>
      <c r="F531" s="4"/>
    </row>
    <row r="532" spans="2:6">
      <c r="B532" s="4"/>
      <c r="F532" s="4"/>
    </row>
    <row r="533" spans="2:6">
      <c r="B533" s="4"/>
      <c r="F533" s="4"/>
    </row>
    <row r="534" spans="2:6">
      <c r="B534" s="4"/>
      <c r="F534" s="4"/>
    </row>
    <row r="535" spans="2:6">
      <c r="B535" s="4"/>
      <c r="F535" s="4"/>
    </row>
    <row r="536" spans="2:6">
      <c r="B536" s="4"/>
      <c r="F536" s="4"/>
    </row>
    <row r="537" spans="2:6">
      <c r="B537" s="4"/>
      <c r="F537" s="4"/>
    </row>
    <row r="538" spans="2:6">
      <c r="B538" s="4"/>
      <c r="F538" s="4"/>
    </row>
    <row r="539" spans="2:6">
      <c r="B539" s="4"/>
      <c r="F539" s="4"/>
    </row>
    <row r="540" spans="2:6">
      <c r="B540" s="4"/>
      <c r="F540" s="4"/>
    </row>
    <row r="541" spans="2:6">
      <c r="B541" s="4"/>
      <c r="F541" s="4"/>
    </row>
    <row r="542" spans="2:6">
      <c r="B542" s="4"/>
      <c r="F542" s="4"/>
    </row>
    <row r="543" spans="2:6">
      <c r="B543" s="4"/>
      <c r="F543" s="4"/>
    </row>
    <row r="544" spans="2:6">
      <c r="B544" s="4"/>
      <c r="F544" s="4"/>
    </row>
    <row r="545" spans="2:6">
      <c r="B545" s="4"/>
      <c r="F545" s="4"/>
    </row>
    <row r="546" spans="2:6">
      <c r="B546" s="4"/>
      <c r="F546" s="4"/>
    </row>
    <row r="547" spans="2:6">
      <c r="B547" s="4"/>
      <c r="F547" s="4"/>
    </row>
    <row r="548" spans="2:6">
      <c r="B548" s="4"/>
      <c r="F548" s="4"/>
    </row>
    <row r="549" spans="2:6">
      <c r="B549" s="4"/>
      <c r="F549" s="4"/>
    </row>
    <row r="550" spans="2:6">
      <c r="B550" s="4"/>
      <c r="F550" s="4"/>
    </row>
    <row r="551" spans="2:6">
      <c r="B551" s="4"/>
      <c r="F551" s="4"/>
    </row>
    <row r="552" spans="2:6">
      <c r="B552" s="4"/>
      <c r="F552" s="4"/>
    </row>
    <row r="553" spans="2:6">
      <c r="B553" s="4"/>
      <c r="F553" s="4"/>
    </row>
    <row r="554" spans="2:6">
      <c r="B554" s="4"/>
      <c r="F554" s="4"/>
    </row>
    <row r="555" spans="2:6">
      <c r="B555" s="4"/>
      <c r="F555" s="4"/>
    </row>
    <row r="556" spans="2:6">
      <c r="B556" s="4"/>
      <c r="F556" s="4"/>
    </row>
    <row r="557" spans="2:6">
      <c r="B557" s="4"/>
      <c r="F557" s="4"/>
    </row>
    <row r="558" spans="2:6">
      <c r="B558" s="4"/>
      <c r="F558" s="4"/>
    </row>
    <row r="559" spans="2:6">
      <c r="B559" s="4"/>
      <c r="F559" s="4"/>
    </row>
    <row r="560" spans="2:6">
      <c r="B560" s="4"/>
      <c r="F560" s="4"/>
    </row>
    <row r="561" spans="2:6">
      <c r="B561" s="4"/>
      <c r="F561" s="4"/>
    </row>
    <row r="562" spans="2:6">
      <c r="B562" s="4"/>
      <c r="F562" s="4"/>
    </row>
    <row r="563" spans="2:6">
      <c r="B563" s="4"/>
      <c r="F563" s="4"/>
    </row>
    <row r="564" spans="2:6">
      <c r="B564" s="4"/>
      <c r="F564" s="4"/>
    </row>
    <row r="565" spans="2:6">
      <c r="B565" s="4"/>
      <c r="F565" s="4"/>
    </row>
    <row r="566" spans="2:6">
      <c r="B566" s="4"/>
      <c r="F566" s="4"/>
    </row>
    <row r="567" spans="2:6">
      <c r="B567" s="4"/>
      <c r="F567" s="4"/>
    </row>
    <row r="568" spans="2:6">
      <c r="B568" s="4"/>
      <c r="F568" s="4"/>
    </row>
    <row r="569" spans="2:6">
      <c r="B569" s="4"/>
      <c r="F569" s="4"/>
    </row>
    <row r="570" spans="2:6">
      <c r="B570" s="4"/>
      <c r="F570" s="4"/>
    </row>
    <row r="571" spans="2:6">
      <c r="B571" s="4"/>
      <c r="F571" s="4"/>
    </row>
    <row r="572" spans="2:6">
      <c r="B572" s="4"/>
      <c r="F572" s="4"/>
    </row>
    <row r="573" spans="2:6">
      <c r="B573" s="4"/>
      <c r="F573" s="4"/>
    </row>
    <row r="574" spans="2:6">
      <c r="B574" s="4"/>
      <c r="F574" s="4"/>
    </row>
    <row r="575" spans="2:6">
      <c r="B575" s="4"/>
      <c r="F575" s="4"/>
    </row>
    <row r="576" spans="2:6">
      <c r="B576" s="4"/>
      <c r="F576" s="4"/>
    </row>
    <row r="577" spans="2:6">
      <c r="B577" s="4"/>
      <c r="F577" s="4"/>
    </row>
    <row r="578" spans="2:6">
      <c r="B578" s="4"/>
      <c r="F578" s="4"/>
    </row>
    <row r="579" spans="2:6">
      <c r="B579" s="4"/>
      <c r="F579" s="4"/>
    </row>
    <row r="580" spans="2:6">
      <c r="B580" s="4"/>
      <c r="F580" s="4"/>
    </row>
    <row r="581" spans="2:6">
      <c r="B581" s="4"/>
      <c r="F581" s="4"/>
    </row>
    <row r="582" spans="2:6">
      <c r="B582" s="4"/>
      <c r="F582" s="4"/>
    </row>
    <row r="583" spans="2:6">
      <c r="B583" s="4"/>
      <c r="F583" s="4"/>
    </row>
    <row r="584" spans="2:6">
      <c r="B584" s="4"/>
      <c r="F584" s="4"/>
    </row>
    <row r="585" spans="2:6">
      <c r="B585" s="4"/>
      <c r="F585" s="4"/>
    </row>
    <row r="586" spans="2:6">
      <c r="B586" s="4"/>
      <c r="F586" s="4"/>
    </row>
    <row r="587" spans="2:6">
      <c r="B587" s="4"/>
      <c r="F587" s="4"/>
    </row>
    <row r="588" spans="2:6">
      <c r="B588" s="4"/>
      <c r="F588" s="4"/>
    </row>
    <row r="589" spans="2:6">
      <c r="B589" s="4"/>
      <c r="F589" s="4"/>
    </row>
    <row r="590" spans="2:6">
      <c r="B590" s="4"/>
      <c r="F590" s="4"/>
    </row>
    <row r="591" spans="2:6">
      <c r="B591" s="4"/>
      <c r="F591" s="4"/>
    </row>
    <row r="592" spans="2:6">
      <c r="B592" s="4"/>
      <c r="F592" s="4"/>
    </row>
    <row r="593" spans="2:6">
      <c r="B593" s="4"/>
      <c r="F593" s="4"/>
    </row>
    <row r="594" spans="2:6">
      <c r="B594" s="4"/>
      <c r="F594" s="4"/>
    </row>
    <row r="595" spans="2:6">
      <c r="B595" s="4"/>
      <c r="F595" s="4"/>
    </row>
    <row r="596" spans="2:6">
      <c r="B596" s="4"/>
      <c r="F596" s="4"/>
    </row>
    <row r="597" spans="2:6">
      <c r="B597" s="4"/>
      <c r="F597" s="4"/>
    </row>
    <row r="598" spans="2:6">
      <c r="B598" s="4"/>
      <c r="F598" s="4"/>
    </row>
    <row r="599" spans="2:6">
      <c r="B599" s="4"/>
      <c r="F599" s="4"/>
    </row>
    <row r="600" spans="2:6">
      <c r="B600" s="4"/>
      <c r="F600" s="4"/>
    </row>
    <row r="601" spans="2:6">
      <c r="B601" s="4"/>
      <c r="F601" s="4"/>
    </row>
    <row r="602" spans="2:6">
      <c r="B602" s="4"/>
      <c r="F602" s="4"/>
    </row>
    <row r="603" spans="2:6">
      <c r="B603" s="4"/>
      <c r="F603" s="4"/>
    </row>
    <row r="604" spans="2:6">
      <c r="B604" s="4"/>
      <c r="F604" s="4"/>
    </row>
    <row r="605" spans="2:6">
      <c r="B605" s="4"/>
      <c r="F605" s="4"/>
    </row>
    <row r="606" spans="2:6">
      <c r="B606" s="4"/>
      <c r="F606" s="4"/>
    </row>
    <row r="607" spans="2:6">
      <c r="B607" s="4"/>
      <c r="F607" s="4"/>
    </row>
    <row r="608" spans="2:6">
      <c r="B608" s="4"/>
      <c r="F608" s="4"/>
    </row>
    <row r="609" spans="2:6">
      <c r="B609" s="4"/>
      <c r="F609" s="4"/>
    </row>
    <row r="610" spans="2:6">
      <c r="B610" s="4"/>
      <c r="F610" s="4"/>
    </row>
    <row r="611" spans="2:6">
      <c r="B611" s="4"/>
      <c r="F611" s="4"/>
    </row>
    <row r="612" spans="2:6">
      <c r="B612" s="4"/>
      <c r="F612" s="4"/>
    </row>
    <row r="613" spans="2:6">
      <c r="B613" s="4"/>
      <c r="F613" s="4"/>
    </row>
    <row r="614" spans="2:6">
      <c r="B614" s="4"/>
      <c r="F614" s="4"/>
    </row>
    <row r="615" spans="2:6">
      <c r="B615" s="4"/>
      <c r="F615" s="4"/>
    </row>
    <row r="616" spans="2:6">
      <c r="B616" s="4"/>
      <c r="F616" s="4"/>
    </row>
    <row r="617" spans="2:6">
      <c r="B617" s="4"/>
      <c r="F617" s="4"/>
    </row>
    <row r="618" spans="2:6">
      <c r="B618" s="4"/>
      <c r="F618" s="4"/>
    </row>
    <row r="619" spans="2:6">
      <c r="B619" s="4"/>
      <c r="F619" s="4"/>
    </row>
    <row r="620" spans="2:6">
      <c r="B620" s="4"/>
      <c r="F620" s="4"/>
    </row>
    <row r="621" spans="2:6">
      <c r="B621" s="4"/>
      <c r="F621" s="4"/>
    </row>
    <row r="622" spans="2:6">
      <c r="B622" s="4"/>
      <c r="F622" s="4"/>
    </row>
    <row r="623" spans="2:6">
      <c r="B623" s="4"/>
      <c r="F623" s="4"/>
    </row>
    <row r="624" spans="2:6">
      <c r="B624" s="4"/>
      <c r="F624" s="4"/>
    </row>
    <row r="625" spans="2:6">
      <c r="B625" s="4"/>
      <c r="F625" s="4"/>
    </row>
    <row r="626" spans="2:6">
      <c r="B626" s="4"/>
      <c r="F626" s="4"/>
    </row>
    <row r="627" spans="2:6">
      <c r="B627" s="4"/>
      <c r="F627" s="4"/>
    </row>
    <row r="628" spans="2:6">
      <c r="B628" s="4"/>
      <c r="F628" s="4"/>
    </row>
    <row r="629" spans="2:6">
      <c r="B629" s="4"/>
      <c r="F629" s="4"/>
    </row>
    <row r="630" spans="2:6">
      <c r="B630" s="4"/>
      <c r="F630" s="4"/>
    </row>
    <row r="631" spans="2:6">
      <c r="B631" s="4"/>
      <c r="F631" s="4"/>
    </row>
    <row r="632" spans="2:6">
      <c r="B632" s="4"/>
      <c r="F632" s="4"/>
    </row>
    <row r="633" spans="2:6">
      <c r="B633" s="4"/>
      <c r="F633" s="4"/>
    </row>
    <row r="634" spans="2:6">
      <c r="B634" s="4"/>
      <c r="F634" s="4"/>
    </row>
    <row r="635" spans="2:6">
      <c r="B635" s="4"/>
      <c r="F635" s="4"/>
    </row>
    <row r="636" spans="2:6">
      <c r="B636" s="4"/>
      <c r="F636" s="4"/>
    </row>
    <row r="637" spans="2:6">
      <c r="B637" s="4"/>
      <c r="F637" s="4"/>
    </row>
    <row r="638" spans="2:6">
      <c r="B638" s="4"/>
      <c r="F638" s="4"/>
    </row>
    <row r="639" spans="2:6">
      <c r="B639" s="4"/>
      <c r="F639" s="4"/>
    </row>
    <row r="640" spans="2:6">
      <c r="B640" s="4"/>
      <c r="F640" s="4"/>
    </row>
    <row r="641" spans="2:6">
      <c r="B641" s="4"/>
      <c r="F641" s="4"/>
    </row>
    <row r="642" spans="2:6">
      <c r="B642" s="4"/>
      <c r="F642" s="4"/>
    </row>
    <row r="643" spans="2:6">
      <c r="B643" s="4"/>
      <c r="F643" s="4"/>
    </row>
    <row r="644" spans="2:6">
      <c r="B644" s="4"/>
      <c r="F644" s="4"/>
    </row>
    <row r="645" spans="2:6">
      <c r="B645" s="4"/>
      <c r="F645" s="4"/>
    </row>
    <row r="646" spans="2:6">
      <c r="B646" s="4"/>
      <c r="F646" s="4"/>
    </row>
    <row r="647" spans="2:6">
      <c r="B647" s="4"/>
      <c r="F647" s="4"/>
    </row>
    <row r="648" spans="2:6">
      <c r="B648" s="4"/>
      <c r="F648" s="4"/>
    </row>
    <row r="649" spans="2:6">
      <c r="B649" s="4"/>
      <c r="F649" s="4"/>
    </row>
    <row r="650" spans="2:6">
      <c r="B650" s="4"/>
      <c r="F650" s="4"/>
    </row>
    <row r="651" spans="2:6">
      <c r="B651" s="4"/>
      <c r="F651" s="4"/>
    </row>
    <row r="652" spans="2:6">
      <c r="B652" s="4"/>
      <c r="F652" s="4"/>
    </row>
    <row r="653" spans="2:6">
      <c r="B653" s="4"/>
      <c r="F653" s="4"/>
    </row>
    <row r="654" spans="2:6">
      <c r="B654" s="4"/>
      <c r="F654" s="4"/>
    </row>
    <row r="655" spans="2:6">
      <c r="B655" s="4"/>
      <c r="F655" s="4"/>
    </row>
    <row r="656" spans="2:6">
      <c r="B656" s="4"/>
      <c r="F656" s="4"/>
    </row>
    <row r="657" spans="2:6">
      <c r="B657" s="4"/>
      <c r="F657" s="4"/>
    </row>
    <row r="658" spans="2:6">
      <c r="B658" s="4"/>
      <c r="F658" s="4"/>
    </row>
    <row r="659" spans="2:6">
      <c r="B659" s="4"/>
      <c r="F659" s="4"/>
    </row>
    <row r="660" spans="2:6">
      <c r="B660" s="4"/>
      <c r="F660" s="4"/>
    </row>
    <row r="661" spans="2:6">
      <c r="B661" s="4"/>
      <c r="F661" s="4"/>
    </row>
    <row r="662" spans="2:6">
      <c r="B662" s="4"/>
      <c r="F662" s="4"/>
    </row>
    <row r="663" spans="2:6">
      <c r="B663" s="4"/>
      <c r="F663" s="4"/>
    </row>
    <row r="664" spans="2:6">
      <c r="B664" s="4"/>
      <c r="F664" s="4"/>
    </row>
    <row r="665" spans="2:6">
      <c r="B665" s="4"/>
      <c r="F665" s="4"/>
    </row>
    <row r="666" spans="2:6">
      <c r="B666" s="4"/>
      <c r="F666" s="4"/>
    </row>
    <row r="667" spans="2:6">
      <c r="B667" s="4"/>
      <c r="F667" s="4"/>
    </row>
    <row r="668" spans="2:6">
      <c r="B668" s="4"/>
      <c r="F668" s="4"/>
    </row>
    <row r="669" spans="2:6">
      <c r="B669" s="4"/>
      <c r="F669" s="4"/>
    </row>
    <row r="670" spans="2:6">
      <c r="B670" s="4"/>
      <c r="F670" s="4"/>
    </row>
    <row r="671" spans="2:6">
      <c r="B671" s="4"/>
      <c r="F671" s="4"/>
    </row>
    <row r="672" spans="2:6">
      <c r="B672" s="4"/>
      <c r="F672" s="4"/>
    </row>
    <row r="673" spans="2:6">
      <c r="B673" s="4"/>
      <c r="F673" s="4"/>
    </row>
    <row r="674" spans="2:6">
      <c r="B674" s="4"/>
      <c r="F674" s="4"/>
    </row>
    <row r="675" spans="2:6">
      <c r="B675" s="4"/>
      <c r="F675" s="4"/>
    </row>
    <row r="676" spans="2:6">
      <c r="B676" s="4"/>
      <c r="F676" s="4"/>
    </row>
    <row r="677" spans="2:6">
      <c r="B677" s="4"/>
      <c r="F677" s="4"/>
    </row>
    <row r="678" spans="2:6">
      <c r="B678" s="4"/>
      <c r="F678" s="4"/>
    </row>
    <row r="679" spans="2:6">
      <c r="B679" s="4"/>
      <c r="F679" s="4"/>
    </row>
    <row r="680" spans="2:6">
      <c r="B680" s="4"/>
      <c r="F680" s="4"/>
    </row>
    <row r="681" spans="2:6">
      <c r="B681" s="4"/>
      <c r="F681" s="4"/>
    </row>
    <row r="682" spans="2:6">
      <c r="B682" s="4"/>
      <c r="F682" s="4"/>
    </row>
    <row r="683" spans="2:6">
      <c r="B683" s="4"/>
      <c r="F683" s="4"/>
    </row>
    <row r="684" spans="2:6">
      <c r="B684" s="4"/>
      <c r="F684" s="4"/>
    </row>
    <row r="685" spans="2:6">
      <c r="B685" s="4"/>
      <c r="F685" s="4"/>
    </row>
    <row r="686" spans="2:6">
      <c r="B686" s="4"/>
      <c r="F686" s="4"/>
    </row>
    <row r="687" spans="2:6">
      <c r="B687" s="4"/>
      <c r="F687" s="4"/>
    </row>
    <row r="688" spans="2:6">
      <c r="B688" s="4"/>
      <c r="F688" s="4"/>
    </row>
    <row r="689" spans="2:6">
      <c r="B689" s="4"/>
      <c r="F689" s="4"/>
    </row>
    <row r="690" spans="2:6">
      <c r="B690" s="4"/>
      <c r="F690" s="4"/>
    </row>
    <row r="691" spans="2:6">
      <c r="B691" s="4"/>
      <c r="F691" s="4"/>
    </row>
    <row r="692" spans="2:6">
      <c r="B692" s="4"/>
      <c r="F692" s="4"/>
    </row>
    <row r="693" spans="2:6">
      <c r="B693" s="4"/>
      <c r="F693" s="4"/>
    </row>
    <row r="694" spans="2:6">
      <c r="B694" s="4"/>
      <c r="F694" s="4"/>
    </row>
    <row r="695" spans="2:6">
      <c r="B695" s="4"/>
      <c r="F695" s="4"/>
    </row>
    <row r="696" spans="2:6">
      <c r="B696" s="4"/>
      <c r="F696" s="4"/>
    </row>
    <row r="697" spans="2:6">
      <c r="B697" s="4"/>
      <c r="F697" s="4"/>
    </row>
    <row r="698" spans="2:6">
      <c r="B698" s="4"/>
      <c r="F698" s="4"/>
    </row>
    <row r="699" spans="2:6">
      <c r="B699" s="4"/>
      <c r="F699" s="4"/>
    </row>
    <row r="700" spans="2:6">
      <c r="B700" s="4"/>
      <c r="F700" s="4"/>
    </row>
    <row r="701" spans="2:6">
      <c r="B701" s="4"/>
      <c r="F701" s="4"/>
    </row>
    <row r="702" spans="2:6">
      <c r="B702" s="4"/>
      <c r="F702" s="4"/>
    </row>
    <row r="703" spans="2:6">
      <c r="B703" s="4"/>
      <c r="F703" s="4"/>
    </row>
    <row r="704" spans="2:6">
      <c r="B704" s="4"/>
      <c r="F704" s="4"/>
    </row>
    <row r="705" spans="2:6">
      <c r="B705" s="4"/>
      <c r="F705" s="4"/>
    </row>
    <row r="706" spans="2:6">
      <c r="B706" s="4"/>
      <c r="F706" s="4"/>
    </row>
    <row r="707" spans="2:6">
      <c r="B707" s="4"/>
      <c r="F707" s="4"/>
    </row>
    <row r="708" spans="2:6">
      <c r="B708" s="4"/>
      <c r="F708" s="4"/>
    </row>
    <row r="709" spans="2:6">
      <c r="B709" s="4"/>
      <c r="F709" s="4"/>
    </row>
    <row r="710" spans="2:6">
      <c r="B710" s="4"/>
      <c r="F710" s="4"/>
    </row>
    <row r="711" spans="2:6">
      <c r="B711" s="4"/>
      <c r="F711" s="4"/>
    </row>
    <row r="712" spans="2:6">
      <c r="B712" s="4"/>
      <c r="F712" s="4"/>
    </row>
    <row r="713" spans="2:6">
      <c r="B713" s="4"/>
      <c r="F713" s="4"/>
    </row>
    <row r="714" spans="2:6">
      <c r="B714" s="4"/>
      <c r="F714" s="4"/>
    </row>
    <row r="715" spans="2:6">
      <c r="B715" s="4"/>
      <c r="F715" s="4"/>
    </row>
    <row r="716" spans="2:6">
      <c r="B716" s="4"/>
      <c r="F716" s="4"/>
    </row>
    <row r="717" spans="2:6">
      <c r="B717" s="4"/>
      <c r="F717" s="4"/>
    </row>
    <row r="718" spans="2:6">
      <c r="B718" s="4"/>
      <c r="F718" s="4"/>
    </row>
    <row r="719" spans="2:6">
      <c r="B719" s="4"/>
      <c r="F719" s="4"/>
    </row>
    <row r="720" spans="2:6">
      <c r="B720" s="4"/>
      <c r="F720" s="4"/>
    </row>
    <row r="721" spans="2:6">
      <c r="B721" s="4"/>
      <c r="F721" s="4"/>
    </row>
    <row r="722" spans="2:6">
      <c r="B722" s="4"/>
      <c r="F722" s="4"/>
    </row>
    <row r="723" spans="2:6">
      <c r="B723" s="4"/>
      <c r="F723" s="4"/>
    </row>
    <row r="724" spans="2:6">
      <c r="B724" s="4"/>
      <c r="F724" s="4"/>
    </row>
    <row r="725" spans="2:6">
      <c r="B725" s="4"/>
      <c r="F725" s="4"/>
    </row>
    <row r="726" spans="2:6">
      <c r="B726" s="4"/>
      <c r="F726" s="4"/>
    </row>
    <row r="727" spans="2:6">
      <c r="B727" s="4"/>
      <c r="F727" s="4"/>
    </row>
    <row r="728" spans="2:6">
      <c r="B728" s="4"/>
      <c r="F728" s="4"/>
    </row>
    <row r="729" spans="2:6">
      <c r="B729" s="4"/>
      <c r="F729" s="4"/>
    </row>
    <row r="730" spans="2:6">
      <c r="B730" s="4"/>
      <c r="F730" s="4"/>
    </row>
    <row r="731" spans="2:6">
      <c r="B731" s="4"/>
      <c r="F731" s="4"/>
    </row>
    <row r="732" spans="2:6">
      <c r="B732" s="4"/>
      <c r="F732" s="4"/>
    </row>
    <row r="733" spans="2:6">
      <c r="B733" s="4"/>
      <c r="F733" s="4"/>
    </row>
    <row r="734" spans="2:6">
      <c r="B734" s="4"/>
      <c r="F734" s="4"/>
    </row>
    <row r="735" spans="2:6">
      <c r="B735" s="4"/>
      <c r="F735" s="4"/>
    </row>
    <row r="736" spans="2:6">
      <c r="B736" s="4"/>
      <c r="F736" s="4"/>
    </row>
    <row r="737" spans="2:6">
      <c r="B737" s="4"/>
      <c r="F737" s="4"/>
    </row>
    <row r="738" spans="2:6">
      <c r="B738" s="4"/>
      <c r="F738" s="4"/>
    </row>
    <row r="739" spans="2:6">
      <c r="B739" s="4"/>
      <c r="F739" s="4"/>
    </row>
    <row r="740" spans="2:6">
      <c r="B740" s="4"/>
      <c r="F740" s="4"/>
    </row>
    <row r="741" spans="2:6">
      <c r="B741" s="4"/>
      <c r="F741" s="4"/>
    </row>
    <row r="742" spans="2:6">
      <c r="B742" s="4"/>
      <c r="F742" s="4"/>
    </row>
    <row r="743" spans="2:6">
      <c r="B743" s="4"/>
      <c r="F743" s="4"/>
    </row>
    <row r="744" spans="2:6">
      <c r="B744" s="4"/>
      <c r="F744" s="4"/>
    </row>
    <row r="745" spans="2:6">
      <c r="B745" s="4"/>
      <c r="F745" s="4"/>
    </row>
    <row r="746" spans="2:6">
      <c r="B746" s="4"/>
      <c r="F746" s="4"/>
    </row>
    <row r="747" spans="2:6">
      <c r="B747" s="4"/>
      <c r="F747" s="4"/>
    </row>
    <row r="748" spans="2:6">
      <c r="B748" s="4"/>
      <c r="F748" s="4"/>
    </row>
    <row r="749" spans="2:6">
      <c r="B749" s="4"/>
      <c r="F749" s="4"/>
    </row>
    <row r="750" spans="2:6">
      <c r="B750" s="4"/>
      <c r="F750" s="4"/>
    </row>
    <row r="751" spans="2:6">
      <c r="B751" s="4"/>
      <c r="F751" s="4"/>
    </row>
    <row r="752" spans="2:6">
      <c r="B752" s="4"/>
      <c r="F752" s="4"/>
    </row>
    <row r="753" spans="2:6">
      <c r="B753" s="4"/>
      <c r="F753" s="4"/>
    </row>
    <row r="754" spans="2:6">
      <c r="B754" s="4"/>
      <c r="F754" s="4"/>
    </row>
    <row r="755" spans="2:6">
      <c r="B755" s="4"/>
      <c r="F755" s="4"/>
    </row>
    <row r="756" spans="2:6">
      <c r="B756" s="4"/>
      <c r="F756" s="4"/>
    </row>
    <row r="757" spans="2:6">
      <c r="B757" s="4"/>
      <c r="F757" s="4"/>
    </row>
    <row r="758" spans="2:6">
      <c r="B758" s="4"/>
      <c r="F758" s="4"/>
    </row>
    <row r="759" spans="2:6">
      <c r="B759" s="4"/>
      <c r="F759" s="4"/>
    </row>
    <row r="760" spans="2:6">
      <c r="B760" s="4"/>
      <c r="F760" s="4"/>
    </row>
    <row r="761" spans="2:6">
      <c r="B761" s="4"/>
      <c r="F761" s="4"/>
    </row>
    <row r="762" spans="2:6">
      <c r="B762" s="4"/>
      <c r="F762" s="4"/>
    </row>
    <row r="763" spans="2:6">
      <c r="B763" s="4"/>
      <c r="F763" s="4"/>
    </row>
    <row r="764" spans="2:6">
      <c r="B764" s="4"/>
      <c r="F764" s="4"/>
    </row>
    <row r="765" spans="2:6">
      <c r="B765" s="4"/>
      <c r="F765" s="4"/>
    </row>
    <row r="766" spans="2:6">
      <c r="B766" s="4"/>
      <c r="F766" s="4"/>
    </row>
    <row r="767" spans="2:6">
      <c r="B767" s="4"/>
      <c r="F767" s="4"/>
    </row>
    <row r="768" spans="2:6">
      <c r="B768" s="4"/>
      <c r="F768" s="4"/>
    </row>
    <row r="769" spans="2:6">
      <c r="B769" s="4"/>
      <c r="F769" s="4"/>
    </row>
    <row r="770" spans="2:6">
      <c r="B770" s="4"/>
      <c r="F770" s="4"/>
    </row>
    <row r="771" spans="2:6">
      <c r="B771" s="4"/>
      <c r="F771" s="4"/>
    </row>
    <row r="772" spans="2:6">
      <c r="B772" s="4"/>
      <c r="F772" s="4"/>
    </row>
    <row r="773" spans="2:6">
      <c r="B773" s="4"/>
      <c r="F773" s="4"/>
    </row>
    <row r="774" spans="2:6">
      <c r="B774" s="4"/>
      <c r="F774" s="4"/>
    </row>
    <row r="775" spans="2:6">
      <c r="B775" s="4"/>
      <c r="F775" s="4"/>
    </row>
    <row r="776" spans="2:6">
      <c r="B776" s="4"/>
      <c r="F776" s="4"/>
    </row>
    <row r="777" spans="2:6">
      <c r="B777" s="4"/>
      <c r="F777" s="4"/>
    </row>
    <row r="778" spans="2:6">
      <c r="B778" s="4"/>
      <c r="F778" s="4"/>
    </row>
    <row r="779" spans="2:6">
      <c r="B779" s="4"/>
      <c r="F779" s="4"/>
    </row>
    <row r="780" spans="2:6">
      <c r="B780" s="4"/>
      <c r="F780" s="4"/>
    </row>
    <row r="781" spans="2:6">
      <c r="B781" s="4"/>
      <c r="F781" s="4"/>
    </row>
    <row r="782" spans="2:6">
      <c r="B782" s="4"/>
      <c r="F782" s="4"/>
    </row>
    <row r="783" spans="2:6">
      <c r="B783" s="4"/>
      <c r="F783" s="4"/>
    </row>
    <row r="784" spans="2:6">
      <c r="B784" s="4"/>
      <c r="F784" s="4"/>
    </row>
    <row r="785" spans="2:6">
      <c r="B785" s="4"/>
      <c r="F785" s="4"/>
    </row>
    <row r="786" spans="2:6">
      <c r="B786" s="4"/>
      <c r="F786" s="4"/>
    </row>
    <row r="787" spans="2:6">
      <c r="B787" s="4"/>
      <c r="F787" s="4"/>
    </row>
    <row r="788" spans="2:6">
      <c r="B788" s="4"/>
      <c r="F788" s="4"/>
    </row>
    <row r="789" spans="2:6">
      <c r="B789" s="4"/>
      <c r="F789" s="4"/>
    </row>
    <row r="790" spans="2:6">
      <c r="B790" s="4"/>
      <c r="F790" s="4"/>
    </row>
    <row r="791" spans="2:6">
      <c r="B791" s="4"/>
      <c r="F791" s="4"/>
    </row>
    <row r="792" spans="2:6">
      <c r="B792" s="4"/>
      <c r="F792" s="4"/>
    </row>
    <row r="793" spans="2:6">
      <c r="B793" s="4"/>
      <c r="F793" s="4"/>
    </row>
    <row r="794" spans="2:6">
      <c r="B794" s="4"/>
      <c r="F794" s="4"/>
    </row>
    <row r="795" spans="2:6">
      <c r="B795" s="4"/>
      <c r="F795" s="4"/>
    </row>
    <row r="796" spans="2:6">
      <c r="B796" s="4"/>
      <c r="F796" s="4"/>
    </row>
    <row r="797" spans="2:6">
      <c r="B797" s="4"/>
      <c r="F797" s="4"/>
    </row>
    <row r="798" spans="2:6">
      <c r="B798" s="4"/>
      <c r="F798" s="4"/>
    </row>
    <row r="799" spans="2:6">
      <c r="B799" s="4"/>
      <c r="F799" s="4"/>
    </row>
    <row r="800" spans="2:6">
      <c r="B800" s="4"/>
      <c r="F800" s="4"/>
    </row>
    <row r="801" spans="2:6">
      <c r="B801" s="4"/>
      <c r="F801" s="4"/>
    </row>
    <row r="802" spans="2:6">
      <c r="B802" s="4"/>
      <c r="F802" s="4"/>
    </row>
    <row r="803" spans="2:6">
      <c r="B803" s="4"/>
      <c r="F803" s="4"/>
    </row>
    <row r="804" spans="2:6">
      <c r="B804" s="4"/>
      <c r="F804" s="4"/>
    </row>
    <row r="805" spans="2:6">
      <c r="B805" s="4"/>
      <c r="F805" s="4"/>
    </row>
    <row r="806" spans="2:6">
      <c r="B806" s="4"/>
      <c r="F806" s="4"/>
    </row>
    <row r="807" spans="2:6">
      <c r="B807" s="4"/>
      <c r="F807" s="4"/>
    </row>
    <row r="808" spans="2:6">
      <c r="B808" s="4"/>
      <c r="F808" s="4"/>
    </row>
    <row r="809" spans="2:6">
      <c r="B809" s="4"/>
      <c r="F809" s="4"/>
    </row>
    <row r="810" spans="2:6">
      <c r="B810" s="4"/>
      <c r="F810" s="4"/>
    </row>
    <row r="811" spans="2:6">
      <c r="B811" s="4"/>
      <c r="F811" s="4"/>
    </row>
    <row r="812" spans="2:6">
      <c r="B812" s="4"/>
      <c r="F812" s="4"/>
    </row>
    <row r="813" spans="2:6">
      <c r="B813" s="4"/>
      <c r="F813" s="4"/>
    </row>
    <row r="814" spans="2:6">
      <c r="B814" s="4"/>
      <c r="F814" s="4"/>
    </row>
    <row r="815" spans="2:6">
      <c r="B815" s="4"/>
      <c r="F815" s="4"/>
    </row>
    <row r="816" spans="2:6">
      <c r="B816" s="4"/>
      <c r="F816" s="4"/>
    </row>
    <row r="817" spans="2:6">
      <c r="B817" s="4"/>
      <c r="F817" s="4"/>
    </row>
    <row r="818" spans="2:6">
      <c r="B818" s="4"/>
      <c r="F818" s="4"/>
    </row>
    <row r="819" spans="2:6">
      <c r="B819" s="4"/>
      <c r="F819" s="4"/>
    </row>
    <row r="820" spans="2:6">
      <c r="B820" s="4"/>
      <c r="F820" s="4"/>
    </row>
    <row r="821" spans="2:6">
      <c r="B821" s="4"/>
      <c r="F821" s="4"/>
    </row>
    <row r="822" spans="2:6">
      <c r="B822" s="4"/>
      <c r="F822" s="4"/>
    </row>
    <row r="823" spans="2:6">
      <c r="B823" s="4"/>
      <c r="F823" s="4"/>
    </row>
    <row r="824" spans="2:6">
      <c r="B824" s="4"/>
      <c r="F824" s="4"/>
    </row>
    <row r="825" spans="2:6">
      <c r="B825" s="4"/>
      <c r="F825" s="4"/>
    </row>
    <row r="826" spans="2:6">
      <c r="B826" s="4"/>
      <c r="F826" s="4"/>
    </row>
  </sheetData>
  <phoneticPr fontId="8" type="noConversion"/>
  <hyperlinks>
    <hyperlink ref="P43" r:id="rId1" display="http://vsolj.cetus-net.org/no39.pdf" xr:uid="{00000000-0004-0000-0100-000000000000}"/>
    <hyperlink ref="P49" r:id="rId2" display="http://vsolj.cetus-net.org/no42.pdf" xr:uid="{00000000-0004-0000-0100-000001000000}"/>
    <hyperlink ref="P51" r:id="rId3" display="http://vsolj.cetus-net.org/no43.pdf" xr:uid="{00000000-0004-0000-0100-000002000000}"/>
    <hyperlink ref="P15" r:id="rId4" display="http://www.aavso.org/sites/default/files/jaavso/v36n2/186.pdf" xr:uid="{00000000-0004-0000-0100-000003000000}"/>
    <hyperlink ref="P16" r:id="rId5" display="http://www.aavso.org/sites/default/files/jaavso/v37n1/44.pdf" xr:uid="{00000000-0004-0000-0100-000004000000}"/>
    <hyperlink ref="P17" r:id="rId6" display="http://www.aavso.org/sites/default/files/jaavso/v37n1/44.pdf" xr:uid="{00000000-0004-0000-0100-000005000000}"/>
    <hyperlink ref="P18" r:id="rId7" display="http://www.aavso.org/sites/default/files/jaavso/v37n1/44.pdf" xr:uid="{00000000-0004-0000-0100-000006000000}"/>
    <hyperlink ref="P21" r:id="rId8" display="http://www.konkoly.hu/cgi-bin/IBVS?5992" xr:uid="{00000000-0004-0000-0100-000007000000}"/>
    <hyperlink ref="P53" r:id="rId9" display="http://vsolj.cetus-net.org/vsoljno59.pdf" xr:uid="{00000000-0004-0000-0100-000008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2024-09-23T05:06:11Z</dcterms:modified>
</cp:coreProperties>
</file>