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3B16998-3EE5-4103-BD28-5465BCBB599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F16" i="1"/>
  <c r="F17" i="1" s="1"/>
  <c r="C21" i="1"/>
  <c r="R22" i="1"/>
  <c r="A21" i="1"/>
  <c r="D9" i="1"/>
  <c r="C9" i="1"/>
  <c r="C7" i="1"/>
  <c r="E22" i="1"/>
  <c r="F22" i="1"/>
  <c r="C8" i="1"/>
  <c r="C17" i="1"/>
  <c r="E21" i="1"/>
  <c r="F21" i="1"/>
  <c r="G21" i="1"/>
  <c r="Q21" i="1"/>
  <c r="G22" i="1"/>
  <c r="K22" i="1"/>
  <c r="I21" i="1"/>
  <c r="C11" i="1"/>
  <c r="C12" i="1"/>
  <c r="C16" i="1" l="1"/>
  <c r="D18" i="1" s="1"/>
  <c r="O22" i="1"/>
  <c r="C15" i="1"/>
  <c r="F18" i="1" s="1"/>
  <c r="O21" i="1"/>
  <c r="C18" i="1" l="1"/>
  <c r="F19" i="1"/>
</calcChain>
</file>

<file path=xl/sharedStrings.xml><?xml version="1.0" encoding="utf-8"?>
<sst xmlns="http://schemas.openxmlformats.org/spreadsheetml/2006/main" count="52" uniqueCount="47">
  <si>
    <t>Add cycle</t>
  </si>
  <si>
    <t>Old Cycle</t>
  </si>
  <si>
    <t>PE</t>
  </si>
  <si>
    <t>I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</si>
  <si>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</si>
  <si>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</si>
  <si>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</si>
  <si>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</si>
  <si>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</si>
  <si>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</si>
  <si>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</si>
  <si>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</si>
  <si>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</si>
  <si>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</si>
  <si>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</si>
  <si>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</si>
  <si>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</si>
  <si>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</si>
  <si>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</si>
  <si>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</si>
  <si>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</si>
  <si>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</si>
  <si>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</si>
  <si>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</si>
  <si>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</si>
  <si>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</si>
  <si>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</si>
  <si>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</si>
  <si>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</si>
  <si>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</si>
  <si>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</si>
  <si>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</si>
  <si>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</si>
  <si>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</si>
  <si>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</si>
  <si>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</si>
  <si>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</si>
  <si>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</si>
  <si>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</si>
  <si>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HIP 34262_CMa.xls</t>
  </si>
  <si>
    <t>EA</t>
  </si>
  <si>
    <t>IBVS 5532 Eph.</t>
  </si>
  <si>
    <t>IBVS 5532</t>
  </si>
  <si>
    <t>CMa</t>
  </si>
  <si>
    <t>V0388 CMa / HIP 34262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</si>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</sst>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4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V388 CMa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C2-4E8B-82A4-884C09D8A5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C2-4E8B-82A4-884C09D8A5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C2-4E8B-82A4-884C09D8A5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0.27849000000423985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C2-4E8B-82A4-884C09D8A5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C2-4E8B-82A4-884C09D8A5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C2-4E8B-82A4-884C09D8A5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C2-4E8B-82A4-884C09D8A5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0.27849000000423985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C2-4E8B-82A4-884C09D8A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351968"/>
        <c:axId val="1"/>
      </c:scatterChart>
      <c:valAx>
        <c:axId val="551351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351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8B753A6-6C1D-A1DB-7550-786E6D094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44</v>
      </c>
      <c r="E1" s="29"/>
      <c r="F1" s="30" t="s">
        <v>39</v>
      </c>
      <c r="G1" s="31" t="s">
        <v>40</v>
      </c>
      <c r="H1" s="32" t="s">
        <v>41</v>
      </c>
      <c r="I1" s="33">
        <v>53067.650999999998</v>
      </c>
      <c r="J1" s="33">
        <v>2.9826000000000001</v>
      </c>
      <c r="K1" s="32" t="s">
        <v>42</v>
      </c>
      <c r="L1" s="34" t="s">
        <v>43</v>
      </c>
    </row>
    <row r="2" spans="1:12">
      <c r="A2" t="s">
        <v>28</v>
      </c>
      <c r="B2" t="s">
        <v>40</v>
      </c>
      <c r="C2" s="9" t="s">
        <v>43</v>
      </c>
      <c r="D2" t="s">
        <v>39</v>
      </c>
    </row>
    <row r="3" spans="1:12" ht="13.5" thickBot="1"/>
    <row r="4" spans="1:12" ht="14.25" thickTop="1" thickBot="1">
      <c r="A4" s="28" t="s">
        <v>41</v>
      </c>
      <c r="C4" s="7">
        <v>53067.650999999998</v>
      </c>
      <c r="D4" s="8">
        <v>2.9826000000000001</v>
      </c>
    </row>
    <row r="5" spans="1:12" ht="13.5" thickTop="1">
      <c r="A5" s="10" t="s">
        <v>33</v>
      </c>
      <c r="B5" s="11"/>
      <c r="C5" s="12">
        <v>-9.5</v>
      </c>
      <c r="D5" s="11" t="s">
        <v>34</v>
      </c>
    </row>
    <row r="6" spans="1:12">
      <c r="A6" s="4" t="s">
        <v>6</v>
      </c>
    </row>
    <row r="7" spans="1:12">
      <c r="A7" t="s">
        <v>7</v>
      </c>
      <c r="C7">
        <f>+C4</f>
        <v>53067.650999999998</v>
      </c>
    </row>
    <row r="8" spans="1:12">
      <c r="A8" t="s">
        <v>8</v>
      </c>
      <c r="C8">
        <f>+D4</f>
        <v>2.9826000000000001</v>
      </c>
    </row>
    <row r="9" spans="1:12">
      <c r="A9" s="26" t="s">
        <v>38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>
      <c r="A10" s="11"/>
      <c r="B10" s="11"/>
      <c r="C10" s="3" t="s">
        <v>24</v>
      </c>
      <c r="D10" s="3" t="s">
        <v>25</v>
      </c>
      <c r="E10" s="11"/>
    </row>
    <row r="11" spans="1:12">
      <c r="A11" s="11" t="s">
        <v>20</v>
      </c>
      <c r="B11" s="11"/>
      <c r="C11" s="23">
        <f ca="1">INTERCEPT(INDIRECT($D$9):G992,INDIRECT($C$9):F992)</f>
        <v>0</v>
      </c>
      <c r="D11" s="13"/>
      <c r="E11" s="11"/>
    </row>
    <row r="12" spans="1:12">
      <c r="A12" s="11" t="s">
        <v>21</v>
      </c>
      <c r="B12" s="11"/>
      <c r="C12" s="23">
        <f ca="1">SLOPE(INDIRECT($D$9):G992,INDIRECT($C$9):F992)</f>
        <v>1.9127060439851637E-4</v>
      </c>
      <c r="D12" s="13"/>
      <c r="E12" s="11"/>
    </row>
    <row r="13" spans="1:12">
      <c r="A13" s="11" t="s">
        <v>23</v>
      </c>
      <c r="B13" s="11"/>
      <c r="C13" s="13" t="s">
        <v>18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22</v>
      </c>
      <c r="B15" s="11"/>
      <c r="C15" s="15">
        <f ca="1">(C7+C11)+(C8+C12)*INT(MAX(F21:F3533))</f>
        <v>57410.595090000003</v>
      </c>
      <c r="E15" s="16" t="s">
        <v>0</v>
      </c>
      <c r="F15" s="12">
        <v>1</v>
      </c>
    </row>
    <row r="16" spans="1:12">
      <c r="A16" s="18" t="s">
        <v>9</v>
      </c>
      <c r="B16" s="11"/>
      <c r="C16" s="19">
        <f ca="1">+C8+C12</f>
        <v>2.9827912706043986</v>
      </c>
      <c r="E16" s="16" t="s">
        <v>35</v>
      </c>
      <c r="F16" s="17">
        <f ca="1">NOW()+15018.5+$C$5/24</f>
        <v>60335.751519328704</v>
      </c>
    </row>
    <row r="17" spans="1:18" ht="13.5" thickBot="1">
      <c r="A17" s="16" t="s">
        <v>32</v>
      </c>
      <c r="B17" s="11"/>
      <c r="C17" s="11">
        <f>COUNT(C21:C2191)</f>
        <v>2</v>
      </c>
      <c r="E17" s="16" t="s">
        <v>1</v>
      </c>
      <c r="F17" s="17">
        <f ca="1">ROUND(2*(F16-$C$7)/$C$8,0)/2+F15</f>
        <v>2438</v>
      </c>
    </row>
    <row r="18" spans="1:18" ht="14.25" thickTop="1" thickBot="1">
      <c r="A18" s="18" t="s">
        <v>10</v>
      </c>
      <c r="B18" s="11"/>
      <c r="C18" s="21">
        <f ca="1">+C15</f>
        <v>57410.595090000003</v>
      </c>
      <c r="D18" s="22">
        <f ca="1">+C16</f>
        <v>2.9827912706043986</v>
      </c>
      <c r="E18" s="16" t="s">
        <v>36</v>
      </c>
      <c r="F18" s="25">
        <f ca="1">ROUND(2*(F16-$C$15)/$C$16,0)/2+F15</f>
        <v>981.5</v>
      </c>
    </row>
    <row r="19" spans="1:18" ht="13.5" thickTop="1">
      <c r="E19" s="16" t="s">
        <v>37</v>
      </c>
      <c r="F19" s="20">
        <f ca="1">+$C$15+$C$16*F18-15018.5-$C$5/24</f>
        <v>45320.100555431556</v>
      </c>
    </row>
    <row r="20" spans="1:18" ht="13.5" thickBot="1">
      <c r="A20" s="3" t="s">
        <v>11</v>
      </c>
      <c r="B20" s="3" t="s">
        <v>12</v>
      </c>
      <c r="C20" s="3" t="s">
        <v>13</v>
      </c>
      <c r="D20" s="3" t="s">
        <v>17</v>
      </c>
      <c r="E20" s="3" t="s">
        <v>14</v>
      </c>
      <c r="F20" s="3" t="s">
        <v>15</v>
      </c>
      <c r="G20" s="3" t="s">
        <v>16</v>
      </c>
      <c r="H20" s="6" t="s">
        <v>5</v>
      </c>
      <c r="I20" s="6" t="s">
        <v>45</v>
      </c>
      <c r="J20" s="6" t="s">
        <v>2</v>
      </c>
      <c r="K20" s="6" t="s">
        <v>4</v>
      </c>
      <c r="L20" s="6" t="s">
        <v>29</v>
      </c>
      <c r="M20" s="6" t="s">
        <v>30</v>
      </c>
      <c r="N20" s="6" t="s">
        <v>31</v>
      </c>
      <c r="O20" s="6" t="s">
        <v>27</v>
      </c>
      <c r="P20" s="5" t="s">
        <v>26</v>
      </c>
      <c r="Q20" s="3" t="s">
        <v>19</v>
      </c>
    </row>
    <row r="21" spans="1:18">
      <c r="A21" t="str">
        <f>$K$1</f>
        <v>IBVS 5532</v>
      </c>
      <c r="C21" s="9">
        <f>+$C$4</f>
        <v>53067.650999999998</v>
      </c>
      <c r="D21" s="9" t="s">
        <v>18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38049.150999999998</v>
      </c>
    </row>
    <row r="22" spans="1:18">
      <c r="A22" s="35" t="s">
        <v>46</v>
      </c>
      <c r="B22" s="36" t="s">
        <v>3</v>
      </c>
      <c r="C22" s="37">
        <v>57410.595090000003</v>
      </c>
      <c r="D22" s="37">
        <v>6.9999999999999999E-4</v>
      </c>
      <c r="E22">
        <f>+(C22-C$7)/C$8</f>
        <v>1456.0933715550207</v>
      </c>
      <c r="F22">
        <f>ROUND(2*E22,0)/2</f>
        <v>1456</v>
      </c>
      <c r="G22">
        <f>+C22-(C$7+F22*C$8)</f>
        <v>0.27849000000423985</v>
      </c>
      <c r="K22">
        <f>+G22</f>
        <v>0.27849000000423985</v>
      </c>
      <c r="O22">
        <f ca="1">+C$11+C$12*$F22</f>
        <v>0.27849000000423985</v>
      </c>
      <c r="Q22" s="2">
        <f>+C22-15018.5</f>
        <v>42392.095090000003</v>
      </c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hyperlinks>
    <hyperlink ref="H1671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2024-01-26T05:02:11Z</dcterms:modified>
</cp:coreProperties>
</file>