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8FDC76B-C100-4C06-A101-6E5EC47BB62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Q22" i="1"/>
  <c r="C21" i="1"/>
  <c r="Q21" i="1"/>
  <c r="A21" i="1"/>
  <c r="D9" i="1"/>
  <c r="C9" i="1"/>
  <c r="C7" i="1"/>
  <c r="C8" i="1"/>
  <c r="F17" i="1"/>
  <c r="C17" i="1"/>
  <c r="G22" i="1"/>
  <c r="K22" i="1"/>
  <c r="E21" i="1"/>
  <c r="F21" i="1"/>
  <c r="G21" i="1"/>
  <c r="I21" i="1"/>
  <c r="C12" i="1"/>
  <c r="C11" i="1"/>
  <c r="O21" i="1" l="1"/>
  <c r="O22" i="1"/>
  <c r="C15" i="1"/>
  <c r="F18" i="1" s="1"/>
  <c r="C16" i="1"/>
  <c r="D18" i="1" s="1"/>
  <c r="C18" i="1" l="1"/>
  <c r="F19" i="1"/>
</calcChain>
</file>

<file path=xl/sharedStrings.xml><?xml version="1.0" encoding="utf-8"?>
<sst xmlns="http://schemas.openxmlformats.org/spreadsheetml/2006/main" count="51" uniqueCount="45">
  <si>
    <t>PE</t>
  </si>
  <si>
    <t>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</si>
  <si>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</si>
  <si>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</si>
  <si>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</si>
  <si>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</si>
  <si>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</si>
  <si>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</si>
  <si>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</si>
  <si>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</si>
  <si>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</si>
  <si>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</si>
  <si>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</si>
  <si>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</si>
  <si>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</si>
  <si>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</si>
  <si>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</si>
  <si>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</si>
  <si>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</si>
  <si>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</si>
  <si>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</si>
  <si>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</si>
  <si>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</si>
  <si>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</si>
  <si>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</si>
  <si>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</si>
  <si>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</si>
  <si>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</si>
  <si>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</si>
  <si>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</si>
  <si>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</si>
  <si>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</si>
  <si>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</si>
  <si>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</si>
  <si>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</si>
  <si>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</si>
  <si>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</si>
  <si>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GSC 5972 2564_CMa.xls</t>
  </si>
  <si>
    <t>EA</t>
  </si>
  <si>
    <t>IBVS 5495 Eph.</t>
  </si>
  <si>
    <t>IBVS 5495</t>
  </si>
  <si>
    <t>CMa</t>
  </si>
  <si>
    <t>V0391 CMa / GSC 5972 2564 / NSV 03433</t>
  </si>
  <si>
    <t>vis</t>
  </si>
  <si>
    <t>VSB_061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</si>
</sst>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 applyAlignment="1">
      <alignment vertic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24" borderId="5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V0391 CMa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60150375939849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3104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C6-41D9-AF8C-AC7066F0FC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3104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C6-41D9-AF8C-AC7066F0FC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3104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C6-41D9-AF8C-AC7066F0FC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3104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-2.7000001136912033E-3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C6-41D9-AF8C-AC7066F0FC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3104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C6-41D9-AF8C-AC7066F0FC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3104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C6-41D9-AF8C-AC7066F0FC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3104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C6-41D9-AF8C-AC7066F0FC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3104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0</c:v>
                </c:pt>
                <c:pt idx="1">
                  <c:v>-2.7000001136912033E-3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C6-41D9-AF8C-AC7066F0F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814280"/>
        <c:axId val="1"/>
      </c:scatterChart>
      <c:valAx>
        <c:axId val="551814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1814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16541353383458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9B9399D-34A9-ADC5-45C4-01AB6B5E6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8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5" width="9.425781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0" t="s">
        <v>37</v>
      </c>
      <c r="G1" s="31" t="s">
        <v>38</v>
      </c>
      <c r="H1" s="10" t="s">
        <v>39</v>
      </c>
      <c r="I1" s="32">
        <v>51922.66</v>
      </c>
      <c r="J1" s="32">
        <v>1.7568999999999999</v>
      </c>
      <c r="K1" s="33" t="s">
        <v>40</v>
      </c>
      <c r="L1" s="29" t="s">
        <v>41</v>
      </c>
    </row>
    <row r="2" spans="1:12" x14ac:dyDescent="0.2">
      <c r="A2" t="s">
        <v>26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8" t="s">
        <v>39</v>
      </c>
      <c r="C4" s="7">
        <v>51922.66</v>
      </c>
      <c r="D4" s="8">
        <v>1.7568999999999999</v>
      </c>
    </row>
    <row r="5" spans="1:12" ht="13.5" thickTop="1" x14ac:dyDescent="0.2">
      <c r="A5" s="10" t="s">
        <v>31</v>
      </c>
      <c r="B5" s="11"/>
      <c r="C5" s="12">
        <v>-9.5</v>
      </c>
      <c r="D5" s="11" t="s">
        <v>32</v>
      </c>
    </row>
    <row r="6" spans="1:12" x14ac:dyDescent="0.2">
      <c r="A6" s="4" t="s">
        <v>4</v>
      </c>
    </row>
    <row r="7" spans="1:12" x14ac:dyDescent="0.2">
      <c r="A7" t="s">
        <v>5</v>
      </c>
      <c r="C7">
        <f>+C4</f>
        <v>51922.66</v>
      </c>
    </row>
    <row r="8" spans="1:12" x14ac:dyDescent="0.2">
      <c r="A8" t="s">
        <v>6</v>
      </c>
      <c r="C8">
        <f>+D4</f>
        <v>1.7568999999999999</v>
      </c>
    </row>
    <row r="9" spans="1:12" x14ac:dyDescent="0.2">
      <c r="A9" s="26" t="s">
        <v>36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 x14ac:dyDescent="0.25">
      <c r="A10" s="11"/>
      <c r="B10" s="11"/>
      <c r="C10" s="3" t="s">
        <v>22</v>
      </c>
      <c r="D10" s="3" t="s">
        <v>23</v>
      </c>
      <c r="E10" s="11"/>
    </row>
    <row r="11" spans="1:12" x14ac:dyDescent="0.2">
      <c r="A11" s="11" t="s">
        <v>18</v>
      </c>
      <c r="B11" s="11"/>
      <c r="C11" s="23">
        <f ca="1">INTERCEPT(INDIRECT($D$9):G990,INDIRECT($C$9):F990)</f>
        <v>0</v>
      </c>
      <c r="D11" s="13"/>
      <c r="E11" s="11"/>
    </row>
    <row r="12" spans="1:12" x14ac:dyDescent="0.2">
      <c r="A12" s="11" t="s">
        <v>19</v>
      </c>
      <c r="B12" s="11"/>
      <c r="C12" s="23">
        <f ca="1">SLOPE(INDIRECT($D$9):G990,INDIRECT($C$9):F990)</f>
        <v>-8.6984539745206292E-7</v>
      </c>
      <c r="D12" s="13"/>
      <c r="E12" s="11"/>
    </row>
    <row r="13" spans="1:12" x14ac:dyDescent="0.2">
      <c r="A13" s="11" t="s">
        <v>21</v>
      </c>
      <c r="B13" s="11"/>
      <c r="C13" s="13" t="s">
        <v>16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20</v>
      </c>
      <c r="B15" s="11"/>
      <c r="C15" s="15">
        <f ca="1">(C7+C11)+(C8+C12)*INT(MAX(F21:F3531))</f>
        <v>57376.07489999989</v>
      </c>
    </row>
    <row r="16" spans="1:12" x14ac:dyDescent="0.2">
      <c r="A16" s="18" t="s">
        <v>7</v>
      </c>
      <c r="B16" s="11"/>
      <c r="C16" s="19">
        <f ca="1">+C8+C12</f>
        <v>1.7568991301546024</v>
      </c>
    </row>
    <row r="17" spans="1:17" ht="13.5" thickBot="1" x14ac:dyDescent="0.25">
      <c r="A17" s="16" t="s">
        <v>30</v>
      </c>
      <c r="B17" s="11"/>
      <c r="C17" s="11">
        <f>COUNT(C21:C2189)</f>
        <v>2</v>
      </c>
      <c r="E17" s="16" t="s">
        <v>33</v>
      </c>
      <c r="F17" s="17">
        <f ca="1">TODAY()+15018.5-B5/24</f>
        <v>60335.5</v>
      </c>
    </row>
    <row r="18" spans="1:17" ht="14.25" thickTop="1" thickBot="1" x14ac:dyDescent="0.25">
      <c r="A18" s="18" t="s">
        <v>8</v>
      </c>
      <c r="B18" s="11"/>
      <c r="C18" s="21">
        <f ca="1">+C15</f>
        <v>57376.07489999989</v>
      </c>
      <c r="D18" s="22">
        <f ca="1">+C16</f>
        <v>1.7568991301546024</v>
      </c>
      <c r="E18" s="16" t="s">
        <v>34</v>
      </c>
      <c r="F18" s="17">
        <f ca="1">ROUND(2*(F17-C15)/C16,0)/2+1</f>
        <v>1685.5</v>
      </c>
    </row>
    <row r="19" spans="1:17" ht="13.5" thickTop="1" x14ac:dyDescent="0.2">
      <c r="E19" s="16" t="s">
        <v>35</v>
      </c>
      <c r="F19" s="20">
        <f ca="1">+C15+C16*F18-15018.5-C5/24</f>
        <v>45319.224217208808</v>
      </c>
    </row>
    <row r="20" spans="1:17" ht="13.5" thickBot="1" x14ac:dyDescent="0.25">
      <c r="A20" s="3" t="s">
        <v>9</v>
      </c>
      <c r="B20" s="3" t="s">
        <v>10</v>
      </c>
      <c r="C20" s="3" t="s">
        <v>11</v>
      </c>
      <c r="D20" s="3" t="s">
        <v>15</v>
      </c>
      <c r="E20" s="3" t="s">
        <v>12</v>
      </c>
      <c r="F20" s="3" t="s">
        <v>13</v>
      </c>
      <c r="G20" s="3" t="s">
        <v>14</v>
      </c>
      <c r="H20" s="6" t="s">
        <v>3</v>
      </c>
      <c r="I20" s="6" t="s">
        <v>43</v>
      </c>
      <c r="J20" s="6" t="s">
        <v>0</v>
      </c>
      <c r="K20" s="6" t="s">
        <v>2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</row>
    <row r="21" spans="1:17" x14ac:dyDescent="0.2">
      <c r="A21" t="str">
        <f>$K$1</f>
        <v>IBVS 5495</v>
      </c>
      <c r="C21" s="9">
        <f>+$C$4</f>
        <v>51922.66</v>
      </c>
      <c r="D21" s="9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36904.160000000003</v>
      </c>
    </row>
    <row r="22" spans="1:17" x14ac:dyDescent="0.2">
      <c r="A22" s="34" t="s">
        <v>44</v>
      </c>
      <c r="B22" s="35" t="s">
        <v>1</v>
      </c>
      <c r="C22" s="36">
        <v>57376.07489999989</v>
      </c>
      <c r="D22" s="9" t="s">
        <v>16</v>
      </c>
      <c r="E22">
        <f>+(C22-C$7)/C$8</f>
        <v>3103.9984632021669</v>
      </c>
      <c r="F22">
        <f>ROUND(2*E22,0)/2</f>
        <v>3104</v>
      </c>
      <c r="G22">
        <f>+C22-(C$7+F22*C$8)</f>
        <v>-2.7000001136912033E-3</v>
      </c>
      <c r="K22">
        <f>+G22</f>
        <v>-2.7000001136912033E-3</v>
      </c>
      <c r="O22">
        <f ca="1">+C$11+C$12*$F22</f>
        <v>-2.7000001136912033E-3</v>
      </c>
      <c r="Q22" s="2">
        <f>+C22-15018.5</f>
        <v>42357.57489999989</v>
      </c>
    </row>
    <row r="23" spans="1:17" x14ac:dyDescent="0.2">
      <c r="C23" s="9"/>
      <c r="D23" s="9"/>
      <c r="Q23" s="2"/>
    </row>
    <row r="24" spans="1:17" x14ac:dyDescent="0.2">
      <c r="C24" s="9"/>
      <c r="D24" s="9"/>
      <c r="Q24" s="2"/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</row>
    <row r="33" spans="3:4" x14ac:dyDescent="0.2">
      <c r="C33" s="9"/>
      <c r="D33" s="9"/>
    </row>
    <row r="34" spans="3:4" x14ac:dyDescent="0.2">
      <c r="C34" s="9"/>
      <c r="D34" s="9"/>
    </row>
    <row r="35" spans="3:4" x14ac:dyDescent="0.2">
      <c r="C35" s="9"/>
      <c r="D35" s="9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</sheetData>
  <phoneticPr fontId="8" type="noConversion"/>
  <hyperlinks>
    <hyperlink ref="H1668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2024-01-26T05:03:10Z</dcterms:modified>
</cp:coreProperties>
</file>