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3955094-81BB-488B-A60F-459A57D351C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2" i="1"/>
  <c r="C11" i="1"/>
  <c r="O21" i="1" l="1"/>
  <c r="S21" i="1" s="1"/>
  <c r="O22" i="1"/>
  <c r="S22" i="1" s="1"/>
  <c r="C15" i="1"/>
  <c r="O23" i="1"/>
  <c r="S23" i="1" s="1"/>
  <c r="C16" i="1"/>
  <c r="D18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<sst xmlns="http://schemas.openxmlformats.org/spreadsheetml/2006/main" count="56" uniqueCount="53">
  <si>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</si>
  <si>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</si>
  <si>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</si>
  <si>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</si>
  <si>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</si>
  <si>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</si>
  <si>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</si>
  <si>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</si>
  <si>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</si>
  <si>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</si>
  <si>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</si>
  <si>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</si>
  <si>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</si>
  <si>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</si>
  <si>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</si>
  <si>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</si>
  <si>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</si>
  <si>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</si>
  <si>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</si>
  <si>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</si>
  <si>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</si>
  <si>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</si>
  <si>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</si>
  <si>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</si>
  <si>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</si>
  <si>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</si>
  <si>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</si>
  <si>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</si>
  <si>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</si>
  <si>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</si>
  <si>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</si>
  <si>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</si>
  <si>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</si>
  <si>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</si>
  <si>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</si>
  <si>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</si>
  <si>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</si>
  <si>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</si>
  <si>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</si>
  <si>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</si>
  <si>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</si>
  <si>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</si>
  <si>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G5948-2942</t>
  </si>
  <si>
    <t>G5948-2942_CMa.xls</t>
  </si>
  <si>
    <t>EC</t>
  </si>
  <si>
    <t>CMa</t>
  </si>
  <si>
    <t>VSX</t>
  </si>
  <si>
    <t>IBVS 5960</t>
  </si>
  <si>
    <t>II</t>
  </si>
  <si>
    <t>IBVS 6029</t>
  </si>
  <si>
    <t>I</t>
  </si>
  <si>
    <t>CCD</t>
  </si>
  <si>
    <t>V0430 Cma / GSC 5948-2942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</si>
</sst>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V0430 CMa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4118.5</c:v>
                </c:pt>
                <c:pt idx="2">
                  <c:v>5484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9C-441D-BD25-4AAC31AB727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4118.5</c:v>
                </c:pt>
                <c:pt idx="2">
                  <c:v>5484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-1.1044499806303065E-2</c:v>
                </c:pt>
                <c:pt idx="2">
                  <c:v>-1.2747999811836053E-2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9C-441D-BD25-4AAC31AB727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4118.5</c:v>
                </c:pt>
                <c:pt idx="2">
                  <c:v>5484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79C-441D-BD25-4AAC31AB727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4118.5</c:v>
                </c:pt>
                <c:pt idx="2">
                  <c:v>5484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9C-441D-BD25-4AAC31AB727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4118.5</c:v>
                </c:pt>
                <c:pt idx="2">
                  <c:v>5484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79C-441D-BD25-4AAC31AB727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4118.5</c:v>
                </c:pt>
                <c:pt idx="2">
                  <c:v>5484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79C-441D-BD25-4AAC31AB727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4118.5</c:v>
                </c:pt>
                <c:pt idx="2">
                  <c:v>5484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79C-441D-BD25-4AAC31AB727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4118.5</c:v>
                </c:pt>
                <c:pt idx="2">
                  <c:v>5484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-2.2521683440819302E-4</c:v>
                </c:pt>
                <c:pt idx="1">
                  <c:v>-1.0140003929412153E-2</c:v>
                </c:pt>
                <c:pt idx="2">
                  <c:v>-1.3427278854318769E-2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79C-441D-BD25-4AAC31AB727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4118.5</c:v>
                </c:pt>
                <c:pt idx="2">
                  <c:v>5484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79C-441D-BD25-4AAC31AB7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681344"/>
        <c:axId val="1"/>
      </c:scatterChart>
      <c:valAx>
        <c:axId val="651681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1681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0</xdr:row>
      <xdr:rowOff>1</xdr:rowOff>
    </xdr:from>
    <xdr:to>
      <xdr:col>19</xdr:col>
      <xdr:colOff>323850</xdr:colOff>
      <xdr:row>18</xdr:row>
      <xdr:rowOff>123826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FC1C0F5-B840-51B5-C2E7-87090B130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52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54213.49599999981</v>
      </c>
      <c r="D7" s="30" t="s">
        <v>46</v>
      </c>
    </row>
    <row r="8" spans="1:7" x14ac:dyDescent="0.2">
      <c r="A8" t="s">
        <v>3</v>
      </c>
      <c r="C8" s="37">
        <v>0.32059700000000002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-2.2521683440819302E-4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-2.4073781947320528E-6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60335.759176157408</v>
      </c>
    </row>
    <row r="15" spans="1:7" x14ac:dyDescent="0.2">
      <c r="A15" s="12" t="s">
        <v>17</v>
      </c>
      <c r="B15" s="10"/>
      <c r="C15" s="13">
        <f ca="1">(C7+C11)+(C8+C12)*INT(MAX(F21:F3533))</f>
        <v>55971.636520720953</v>
      </c>
      <c r="D15" s="14" t="s">
        <v>38</v>
      </c>
      <c r="E15" s="15">
        <f ca="1">ROUND(2*(E14-$C$7)/$C$8,0)/2+E13</f>
        <v>19097.5</v>
      </c>
    </row>
    <row r="16" spans="1:7" x14ac:dyDescent="0.2">
      <c r="A16" s="16" t="s">
        <v>4</v>
      </c>
      <c r="B16" s="10"/>
      <c r="C16" s="17">
        <f ca="1">+C8+C12</f>
        <v>0.32059459262180529</v>
      </c>
      <c r="D16" s="14" t="s">
        <v>39</v>
      </c>
      <c r="E16" s="24">
        <f ca="1">ROUND(2*(E14-$C$15)/$C$16,0)/2+E13</f>
        <v>13613.5</v>
      </c>
    </row>
    <row r="17" spans="1:19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45317.946840711236</v>
      </c>
    </row>
    <row r="18" spans="1:19" ht="14.25" thickTop="1" thickBot="1" x14ac:dyDescent="0.25">
      <c r="A18" s="16" t="s">
        <v>5</v>
      </c>
      <c r="B18" s="10"/>
      <c r="C18" s="19">
        <f ca="1">+C15</f>
        <v>55971.636520720953</v>
      </c>
      <c r="D18" s="20">
        <f ca="1">+C16</f>
        <v>0.32059459262180529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8.155536252662188E-4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54213.49599999981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-2.2521683440819302E-4</v>
      </c>
      <c r="Q21" s="2">
        <f>+C21-15018.5</f>
        <v>39194.99599999981</v>
      </c>
      <c r="S21">
        <f ca="1">+(O21-G21)^2</f>
        <v>5.0722622500847434E-8</v>
      </c>
    </row>
    <row r="22" spans="1:19" x14ac:dyDescent="0.2">
      <c r="A22" s="33" t="s">
        <v>47</v>
      </c>
      <c r="B22" s="34" t="s">
        <v>48</v>
      </c>
      <c r="C22" s="33">
        <v>55533.863700000002</v>
      </c>
      <c r="D22" s="33">
        <v>1E-4</v>
      </c>
      <c r="E22">
        <f>+(C22-C$7)/C$8</f>
        <v>4118.4655502084906</v>
      </c>
      <c r="F22">
        <f>ROUND(2*E22,0)/2</f>
        <v>4118.5</v>
      </c>
      <c r="G22">
        <f>+C22-(C$7+F22*C$8)</f>
        <v>-1.1044499806303065E-2</v>
      </c>
      <c r="I22">
        <f>+G22</f>
        <v>-1.1044499806303065E-2</v>
      </c>
      <c r="O22">
        <f ca="1">+C$11+C$12*$F22</f>
        <v>-1.0140003929412153E-2</v>
      </c>
      <c r="Q22" s="2">
        <f>+C22-15018.5</f>
        <v>40515.363700000002</v>
      </c>
      <c r="S22">
        <f ca="1">+(O22-G22)^2</f>
        <v>8.1811279131266027E-7</v>
      </c>
    </row>
    <row r="23" spans="1:19" x14ac:dyDescent="0.2">
      <c r="A23" s="35" t="s">
        <v>49</v>
      </c>
      <c r="B23" s="36" t="s">
        <v>50</v>
      </c>
      <c r="C23" s="35">
        <v>55971.637199999997</v>
      </c>
      <c r="D23" s="35">
        <v>8.9999999999999998E-4</v>
      </c>
      <c r="E23">
        <f>+(C23-C$7)/C$8</f>
        <v>5483.9602366840218</v>
      </c>
      <c r="F23">
        <f>ROUND(2*E23,0)/2</f>
        <v>5484</v>
      </c>
      <c r="G23">
        <f>+C23-(C$7+F23*C$8)</f>
        <v>-1.2747999811836053E-2</v>
      </c>
      <c r="I23">
        <f>+G23</f>
        <v>-1.2747999811836053E-2</v>
      </c>
      <c r="O23">
        <f ca="1">+C$11+C$12*$F23</f>
        <v>-1.3427278854318769E-2</v>
      </c>
      <c r="Q23" s="2">
        <f>+C23-15018.5</f>
        <v>40953.137199999997</v>
      </c>
      <c r="S23">
        <f ca="1">+(O23-G23)^2</f>
        <v>4.6142001755623634E-7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2024-01-26T05:13:12Z</dcterms:modified>
</cp:coreProperties>
</file>