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C6EC5C2-08AE-4543-9061-5D294012DE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C17" i="1"/>
  <c r="Q21" i="1"/>
  <c r="C11" i="1"/>
  <c r="E15" i="1" l="1"/>
  <c r="C12" i="1"/>
  <c r="C16" i="1" l="1"/>
  <c r="D18" i="1" s="1"/>
  <c r="O21" i="1"/>
  <c r="S21" i="1" s="1"/>
  <c r="C15" i="1"/>
  <c r="O22" i="1"/>
  <c r="S22" i="1" s="1"/>
  <c r="O24" i="1"/>
  <c r="S24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<sst xmlns="http://schemas.openxmlformats.org/spreadsheetml/2006/main" count="58" uniqueCount="53">
  <si>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</si>
  <si>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</si>
  <si>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</si>
  <si>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</si>
  <si>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</si>
  <si>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</si>
  <si>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</si>
  <si>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</si>
  <si>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</si>
  <si>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</si>
  <si>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</si>
  <si>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</si>
  <si>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</si>
  <si>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</si>
  <si>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</si>
  <si>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</si>
  <si>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</si>
  <si>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</si>
  <si>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</si>
  <si>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</si>
  <si>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</si>
  <si>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</si>
  <si>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</si>
  <si>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</si>
  <si>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</si>
  <si>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</si>
  <si>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</si>
  <si>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</si>
  <si>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</si>
  <si>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</si>
  <si>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</si>
  <si>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</si>
  <si>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</si>
  <si>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</si>
  <si>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</si>
  <si>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</si>
  <si>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</si>
  <si>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</si>
  <si>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</si>
  <si>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</si>
  <si>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</si>
  <si>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</si>
  <si>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G5406-2659</t>
  </si>
  <si>
    <t>G5406-2659_CMa.xls</t>
  </si>
  <si>
    <t>EC</t>
  </si>
  <si>
    <t>CMa</t>
  </si>
  <si>
    <t>VSX</t>
  </si>
  <si>
    <t>IBVS 5992</t>
  </si>
  <si>
    <t>I</t>
  </si>
  <si>
    <t>IBVS 6029</t>
  </si>
  <si>
    <t>IBVS 6042</t>
  </si>
  <si>
    <t>V0444 CMa / GSC 5406-2659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</si>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</sst>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V0444 CMa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9501.5</c:v>
                </c:pt>
                <c:pt idx="2">
                  <c:v>10432.5</c:v>
                </c:pt>
                <c:pt idx="3">
                  <c:v>11173.5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C-45C5-A83F-55EBFAC2D0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9501.5</c:v>
                </c:pt>
                <c:pt idx="2">
                  <c:v>10432.5</c:v>
                </c:pt>
                <c:pt idx="3">
                  <c:v>11173.5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-2.8158499866549391E-2</c:v>
                </c:pt>
                <c:pt idx="2">
                  <c:v>-3.0967499864345882E-2</c:v>
                </c:pt>
                <c:pt idx="3">
                  <c:v>-3.5666499868966639E-2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8C-45C5-A83F-55EBFAC2D0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9501.5</c:v>
                </c:pt>
                <c:pt idx="2">
                  <c:v>10432.5</c:v>
                </c:pt>
                <c:pt idx="3">
                  <c:v>11173.5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8C-45C5-A83F-55EBFAC2D0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9501.5</c:v>
                </c:pt>
                <c:pt idx="2">
                  <c:v>10432.5</c:v>
                </c:pt>
                <c:pt idx="3">
                  <c:v>11173.5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8C-45C5-A83F-55EBFAC2D0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9501.5</c:v>
                </c:pt>
                <c:pt idx="2">
                  <c:v>10432.5</c:v>
                </c:pt>
                <c:pt idx="3">
                  <c:v>11173.5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8C-45C5-A83F-55EBFAC2D0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9501.5</c:v>
                </c:pt>
                <c:pt idx="2">
                  <c:v>10432.5</c:v>
                </c:pt>
                <c:pt idx="3">
                  <c:v>11173.5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8C-45C5-A83F-55EBFAC2D0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9501.5</c:v>
                </c:pt>
                <c:pt idx="2">
                  <c:v>10432.5</c:v>
                </c:pt>
                <c:pt idx="3">
                  <c:v>11173.5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8C-45C5-A83F-55EBFAC2D0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9501.5</c:v>
                </c:pt>
                <c:pt idx="2">
                  <c:v>10432.5</c:v>
                </c:pt>
                <c:pt idx="3">
                  <c:v>11173.5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1.4322881529405376E-2</c:v>
                </c:pt>
                <c:pt idx="1">
                  <c:v>-2.7754993950881483E-2</c:v>
                </c:pt>
                <c:pt idx="2">
                  <c:v>-3.1877974750981163E-2</c:v>
                </c:pt>
                <c:pt idx="3">
                  <c:v>-3.5159530897999267E-2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8C-45C5-A83F-55EBFAC2D0B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9501.5</c:v>
                </c:pt>
                <c:pt idx="2">
                  <c:v>10432.5</c:v>
                </c:pt>
                <c:pt idx="3">
                  <c:v>11173.5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8C-45C5-A83F-55EBFAC2D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5516512"/>
        <c:axId val="1"/>
      </c:scatterChart>
      <c:valAx>
        <c:axId val="65551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51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38101</xdr:rowOff>
    </xdr:from>
    <xdr:to>
      <xdr:col>17</xdr:col>
      <xdr:colOff>676275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709A8A-4DA8-5FE6-C036-DA694AE56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51868.85999999987</v>
      </c>
      <c r="D7" s="30" t="s">
        <v>46</v>
      </c>
    </row>
    <row r="8" spans="1:7" x14ac:dyDescent="0.2">
      <c r="A8" t="s">
        <v>3</v>
      </c>
      <c r="C8" s="40">
        <v>0.39423900000000001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1.4322881529405376E-2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-4.4285508056924549E-6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60335.762900810179</v>
      </c>
    </row>
    <row r="15" spans="1:7" x14ac:dyDescent="0.2">
      <c r="A15" s="12" t="s">
        <v>17</v>
      </c>
      <c r="B15" s="10"/>
      <c r="C15" s="13">
        <f ca="1">(C7+C11)+(C8+C12)*INT(MAX(F21:F3533))</f>
        <v>56273.657189683247</v>
      </c>
      <c r="D15" s="14" t="s">
        <v>38</v>
      </c>
      <c r="E15" s="15">
        <f ca="1">ROUND(2*(E14-$C$7)/$C$8,0)/2+E13</f>
        <v>21477.5</v>
      </c>
    </row>
    <row r="16" spans="1:7" x14ac:dyDescent="0.2">
      <c r="A16" s="16" t="s">
        <v>4</v>
      </c>
      <c r="B16" s="10"/>
      <c r="C16" s="17">
        <f ca="1">+C8+C12</f>
        <v>0.39423457144919433</v>
      </c>
      <c r="D16" s="14" t="s">
        <v>39</v>
      </c>
      <c r="E16" s="24">
        <f ca="1">ROUND(2*(E14-$C$15)/$C$16,0)/2+E13</f>
        <v>10305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45318.14028180053</v>
      </c>
    </row>
    <row r="18" spans="1:19" ht="14.25" thickTop="1" thickBot="1" x14ac:dyDescent="0.25">
      <c r="A18" s="16" t="s">
        <v>5</v>
      </c>
      <c r="B18" s="10"/>
      <c r="C18" s="19">
        <f ca="1">+C15</f>
        <v>56273.657189683247</v>
      </c>
      <c r="D18" s="20">
        <f ca="1">+C16</f>
        <v>0.39423457144919433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8.2944506425697631E-3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51868.85999999987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1.4322881529405376E-2</v>
      </c>
      <c r="Q21" s="2">
        <f>+C21-15018.5</f>
        <v>36850.35999999987</v>
      </c>
      <c r="S21">
        <f ca="1">+(O21-G21)^2</f>
        <v>2.0514493530538169E-4</v>
      </c>
    </row>
    <row r="22" spans="1:19" x14ac:dyDescent="0.2">
      <c r="A22" s="33" t="s">
        <v>47</v>
      </c>
      <c r="B22" s="34" t="s">
        <v>48</v>
      </c>
      <c r="C22" s="33">
        <v>55614.693700000003</v>
      </c>
      <c r="D22" s="33">
        <v>5.0000000000000001E-4</v>
      </c>
      <c r="E22">
        <f>+(C22-C$7)/C$8</f>
        <v>9501.4285750525287</v>
      </c>
      <c r="F22">
        <f>ROUND(2*E22,0)/2</f>
        <v>9501.5</v>
      </c>
      <c r="G22">
        <f>+C22-(C$7+F22*C$8)</f>
        <v>-2.8158499866549391E-2</v>
      </c>
      <c r="I22">
        <f>+G22</f>
        <v>-2.8158499866549391E-2</v>
      </c>
      <c r="O22">
        <f ca="1">+C$11+C$12*$F22</f>
        <v>-2.7754993950881483E-2</v>
      </c>
      <c r="Q22" s="2">
        <f>+C22-15018.5</f>
        <v>40596.193700000003</v>
      </c>
      <c r="S22">
        <f ca="1">+(O22-G22)^2</f>
        <v>1.6281702397899689E-7</v>
      </c>
    </row>
    <row r="23" spans="1:19" x14ac:dyDescent="0.2">
      <c r="A23" s="35" t="s">
        <v>49</v>
      </c>
      <c r="B23" s="36" t="s">
        <v>48</v>
      </c>
      <c r="C23" s="35">
        <v>55981.727400000003</v>
      </c>
      <c r="D23" s="35">
        <v>1.2999999999999999E-3</v>
      </c>
      <c r="E23">
        <f>+(C23-C$7)/C$8</f>
        <v>10432.421449932994</v>
      </c>
      <c r="F23">
        <f>ROUND(2*E23,0)/2</f>
        <v>10432.5</v>
      </c>
      <c r="G23">
        <f>+C23-(C$7+F23*C$8)</f>
        <v>-3.0967499864345882E-2</v>
      </c>
      <c r="I23">
        <f>+G23</f>
        <v>-3.0967499864345882E-2</v>
      </c>
      <c r="O23">
        <f ca="1">+C$11+C$12*$F23</f>
        <v>-3.1877974750981163E-2</v>
      </c>
      <c r="Q23" s="2">
        <f>+C23-15018.5</f>
        <v>40963.227400000003</v>
      </c>
      <c r="S23">
        <f ca="1">+(O23-G23)^2</f>
        <v>8.2896451919352687E-7</v>
      </c>
    </row>
    <row r="24" spans="1:19" x14ac:dyDescent="0.2">
      <c r="A24" s="37" t="s">
        <v>50</v>
      </c>
      <c r="B24" s="38" t="s">
        <v>48</v>
      </c>
      <c r="C24" s="39">
        <v>56273.853799999997</v>
      </c>
      <c r="D24" s="39">
        <v>6.0000000000000006E-4</v>
      </c>
      <c r="E24">
        <f>+(C24-C$7)/C$8</f>
        <v>11173.409530767192</v>
      </c>
      <c r="F24">
        <f>ROUND(2*E24,0)/2</f>
        <v>11173.5</v>
      </c>
      <c r="G24">
        <f>+C24-(C$7+F24*C$8)</f>
        <v>-3.5666499868966639E-2</v>
      </c>
      <c r="I24">
        <f>+G24</f>
        <v>-3.5666499868966639E-2</v>
      </c>
      <c r="O24">
        <f ca="1">+C$11+C$12*$F24</f>
        <v>-3.5159530897999267E-2</v>
      </c>
      <c r="Q24" s="2">
        <f>+C24-15018.5</f>
        <v>41255.353799999997</v>
      </c>
      <c r="S24">
        <f ca="1">+(O24-G24)^2</f>
        <v>2.5701753752371657E-7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2024-01-26T05:18:34Z</dcterms:modified>
</cp:coreProperties>
</file>