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497DB81E-F42F-4EA5-B7A6-86792D3B602F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<sst xmlns="http://schemas.openxmlformats.org/spreadsheetml/2006/main" count="57" uniqueCount="53">
  <si>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</si>
  <si>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</si>
  <si>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</si>
  <si>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</si>
  <si>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</si>
  <si>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</si>
  <si>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</si>
  <si>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</si>
  <si>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</si>
  <si>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</si>
  <si>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</si>
  <si>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</si>
  <si>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</si>
  <si>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</si>
  <si>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</si>
  <si>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</si>
  <si>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</si>
  <si>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</si>
  <si>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</si>
  <si>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</si>
  <si>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</si>
  <si>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</si>
  <si>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</si>
  <si>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</si>
  <si>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</si>
  <si>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</si>
  <si>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</si>
  <si>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</si>
  <si>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</si>
  <si>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</si>
  <si>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</si>
  <si>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</si>
  <si>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</si>
  <si>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</si>
  <si>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</si>
  <si>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</si>
  <si>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</si>
  <si>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</si>
  <si>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</si>
  <si>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</si>
  <si>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</si>
  <si>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</si>
  <si>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</si>
  <si>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</si>
  <si>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</si>
  <si>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ZTFJ070624.53-111405.9 CMa</t>
  </si>
  <si>
    <t>EW</t>
  </si>
  <si>
    <t>VSX</t>
  </si>
  <si>
    <t>15.717 (0.483)</t>
  </si>
  <si>
    <t>Mag r</t>
  </si>
  <si>
    <t>BAV102 Feb 2025</t>
  </si>
  <si>
    <t>I</t>
  </si>
  <si>
    <t>VSX : Detail for ZTF J070624.53-111405.9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</si>
</sst>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ZTFJ070624.53-111405.9 CMa</a:t>
            </a:r>
            <a:r>
              <a:rPr lang="en-AU" sz="1200" b="1" i="0" u="none" strike="noStrike" baseline="0"/>
              <a:t> 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-1.9992000015918165E-3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-1.9992000015918165E-3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6024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ZTFJ070624.53-111405.9 CMa</a:t>
            </a:r>
            <a:r>
              <a:rPr lang="en-AU" sz="1200" b="1" i="0" u="none" strike="noStrike" baseline="0"/>
              <a:t> 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-1.9992000015918165E-3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-1.9992000015918165E-3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6024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693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58508.696000000004</v>
      </c>
      <c r="D7" s="13" t="s">
        <v>47</v>
      </c>
    </row>
    <row r="8" spans="1:15" ht="12.95" customHeight="1" x14ac:dyDescent="0.2">
      <c r="A8" s="20" t="s">
        <v>3</v>
      </c>
      <c r="C8" s="28">
        <v>0.30642079999999999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-3.3187251022440515E-7</v>
      </c>
      <c r="D12" s="21"/>
      <c r="E12" s="35" t="s">
        <v>49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60845.725239467589</v>
      </c>
    </row>
    <row r="15" spans="1:15" ht="12.95" customHeight="1" x14ac:dyDescent="0.2">
      <c r="A15" s="17" t="s">
        <v>17</v>
      </c>
      <c r="C15" s="18">
        <f ca="1">(C7+C11)+(C8+C12)*INT(MAX(F21:F3533))</f>
        <v>60354.572899999999</v>
      </c>
      <c r="E15" s="37" t="s">
        <v>33</v>
      </c>
      <c r="F15" s="39">
        <f ca="1">ROUND(2*(F14-$C$7)/$C$8,0)/2+F13</f>
        <v>7628</v>
      </c>
    </row>
    <row r="16" spans="1:15" ht="12.95" customHeight="1" x14ac:dyDescent="0.2">
      <c r="A16" s="17" t="s">
        <v>4</v>
      </c>
      <c r="C16" s="18">
        <f ca="1">+C8+C12</f>
        <v>0.30642046812748974</v>
      </c>
      <c r="E16" s="37" t="s">
        <v>34</v>
      </c>
      <c r="F16" s="39">
        <f ca="1">ROUND(2*(F14-$C$15)/$C$16,0)/2+F13</f>
        <v>1604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45827.967164209826</v>
      </c>
    </row>
    <row r="18" spans="1:21" ht="12.95" customHeight="1" thickTop="1" thickBot="1" x14ac:dyDescent="0.25">
      <c r="A18" s="17" t="s">
        <v>5</v>
      </c>
      <c r="C18" s="24">
        <f ca="1">+C15</f>
        <v>60354.572899999999</v>
      </c>
      <c r="D18" s="25">
        <f ca="1">+C16</f>
        <v>0.30642046812748974</v>
      </c>
      <c r="E18" s="42" t="s">
        <v>44</v>
      </c>
      <c r="F18" s="41">
        <f ca="1">+($C$15+$C$16*$F$16)-($C$16/2)-15018.5-$C$5/24</f>
        <v>45827.813953975761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47</v>
      </c>
      <c r="B21" s="21"/>
      <c r="C21" s="22">
        <v>58508.696000000004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43490.196000000004</v>
      </c>
    </row>
    <row r="22" spans="1:21" ht="12.95" customHeight="1" x14ac:dyDescent="0.2">
      <c r="A22" s="45" t="s">
        <v>50</v>
      </c>
      <c r="B22" s="46" t="s">
        <v>51</v>
      </c>
      <c r="C22" s="47">
        <v>60354.572899999999</v>
      </c>
      <c r="D22" s="48">
        <v>3.5000000000000001E-3</v>
      </c>
      <c r="E22" s="20">
        <f>+(C22-C$7)/C$8</f>
        <v>6023.9934756387156</v>
      </c>
      <c r="F22" s="20">
        <f>ROUND(2*E22,0)/2</f>
        <v>6024</v>
      </c>
      <c r="G22" s="20">
        <f>+C22-(C$7+F22*C$8)</f>
        <v>-1.9992000015918165E-3</v>
      </c>
      <c r="K22" s="20">
        <f>+G22</f>
        <v>-1.9992000015918165E-3</v>
      </c>
      <c r="O22" s="20">
        <f ca="1">+C$11+C$12*$F22</f>
        <v>-1.9992000015918165E-3</v>
      </c>
      <c r="Q22" s="26">
        <f>+C22-15018.5</f>
        <v>45336.072899999999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693883" xr:uid="{DFFDD3CE-CD65-4102-A428-AEDC41FA3F1A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2025-06-19T05:24:20Z</dcterms:modified>
</cp:coreProperties>
</file>