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A7D459D-5A0A-4713-BD53-14F1020F3D32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J29" i="1"/>
  <c r="C21" i="1"/>
  <c r="E21" i="1"/>
  <c r="F21" i="1"/>
  <c r="G21" i="1"/>
  <c r="H21" i="1"/>
  <c r="Q22" i="1"/>
  <c r="Q23" i="1"/>
  <c r="Q24" i="1"/>
  <c r="Q25" i="1"/>
  <c r="Q26" i="1"/>
  <c r="Q27" i="1"/>
  <c r="Q28" i="1"/>
  <c r="Q29" i="1"/>
  <c r="F11" i="1"/>
  <c r="A21" i="1"/>
  <c r="H20" i="1"/>
  <c r="G11" i="1"/>
  <c r="E14" i="1"/>
  <c r="C17" i="1"/>
  <c r="Q21" i="1"/>
  <c r="C12" i="1"/>
  <c r="C16" i="1" l="1"/>
  <c r="D18" i="1" s="1"/>
  <c r="E15" i="1"/>
  <c r="C11" i="1"/>
  <c r="O23" i="1" l="1"/>
  <c r="S23" i="1" s="1"/>
  <c r="O22" i="1"/>
  <c r="S22" i="1" s="1"/>
  <c r="O21" i="1"/>
  <c r="S21" i="1" s="1"/>
  <c r="O25" i="1"/>
  <c r="S25" i="1" s="1"/>
  <c r="O24" i="1"/>
  <c r="S24" i="1" s="1"/>
  <c r="C15" i="1"/>
  <c r="O27" i="1"/>
  <c r="S27" i="1" s="1"/>
  <c r="O26" i="1"/>
  <c r="S26" i="1" s="1"/>
  <c r="O29" i="1"/>
  <c r="S29" i="1" s="1"/>
  <c r="O28" i="1"/>
  <c r="S28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<sst xmlns="http://schemas.openxmlformats.org/spreadsheetml/2006/main" count="68" uniqueCount="54">
  <si>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</si>
  <si>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</si>
  <si>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</si>
  <si>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</si>
  <si>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</si>
  <si>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</si>
  <si>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</si>
  <si>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</si>
  <si>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</si>
  <si>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</si>
  <si>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</si>
  <si>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</si>
  <si>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</si>
  <si>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</si>
  <si>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</si>
  <si>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</si>
  <si>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</si>
  <si>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</si>
  <si>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</si>
  <si>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</si>
  <si>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</si>
  <si>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</si>
  <si>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</si>
  <si>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</si>
  <si>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</si>
  <si>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</si>
  <si>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</si>
  <si>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</si>
  <si>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</si>
  <si>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</si>
  <si>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</si>
  <si>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</si>
  <si>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</si>
  <si>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</si>
  <si>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</si>
  <si>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</si>
  <si>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</si>
  <si>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</si>
  <si>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</si>
  <si>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</si>
  <si>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</si>
  <si>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G0199-2035</t>
  </si>
  <si>
    <t>IBVS 5943</t>
  </si>
  <si>
    <t>I</t>
  </si>
  <si>
    <t>II</t>
  </si>
  <si>
    <t>IBVS 6029</t>
  </si>
  <si>
    <t>OEJV 0160</t>
  </si>
  <si>
    <t>OEJV</t>
  </si>
  <si>
    <t>G0199-2035_CMi.xls</t>
  </si>
  <si>
    <t>ED</t>
  </si>
  <si>
    <t>CMi</t>
  </si>
  <si>
    <t>VSX</t>
  </si>
  <si>
    <t>ASAS J080731+0159.7 CMi/ GSC 0199-2035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</si>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</sst>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J080731+0159.7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3165.5</c:v>
                </c:pt>
                <c:pt idx="2">
                  <c:v>3178.5</c:v>
                </c:pt>
                <c:pt idx="3">
                  <c:v>3205</c:v>
                </c:pt>
                <c:pt idx="4">
                  <c:v>3204</c:v>
                </c:pt>
                <c:pt idx="5">
                  <c:v>3164.5</c:v>
                </c:pt>
                <c:pt idx="6">
                  <c:v>3179.5</c:v>
                </c:pt>
                <c:pt idx="7">
                  <c:v>3907.5</c:v>
                </c:pt>
                <c:pt idx="8">
                  <c:v>3916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6A-4433-9278-5885990A7128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3165.5</c:v>
                </c:pt>
                <c:pt idx="2">
                  <c:v>3178.5</c:v>
                </c:pt>
                <c:pt idx="3">
                  <c:v>3205</c:v>
                </c:pt>
                <c:pt idx="4">
                  <c:v>3204</c:v>
                </c:pt>
                <c:pt idx="5">
                  <c:v>3164.5</c:v>
                </c:pt>
                <c:pt idx="6">
                  <c:v>3179.5</c:v>
                </c:pt>
                <c:pt idx="7">
                  <c:v>3907.5</c:v>
                </c:pt>
                <c:pt idx="8">
                  <c:v>3916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-6.0500000108731911E-4</c:v>
                </c:pt>
                <c:pt idx="2">
                  <c:v>-1.2350000033620745E-3</c:v>
                </c:pt>
                <c:pt idx="3">
                  <c:v>-1.9499999980325811E-3</c:v>
                </c:pt>
                <c:pt idx="4">
                  <c:v>-4.0400000070803799E-3</c:v>
                </c:pt>
                <c:pt idx="5">
                  <c:v>1.3049999979557469E-3</c:v>
                </c:pt>
                <c:pt idx="6">
                  <c:v>-1.1450000019976869E-3</c:v>
                </c:pt>
                <c:pt idx="7">
                  <c:v>2.374999996391125E-3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6A-4433-9278-5885990A7128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3165.5</c:v>
                </c:pt>
                <c:pt idx="2">
                  <c:v>3178.5</c:v>
                </c:pt>
                <c:pt idx="3">
                  <c:v>3205</c:v>
                </c:pt>
                <c:pt idx="4">
                  <c:v>3204</c:v>
                </c:pt>
                <c:pt idx="5">
                  <c:v>3164.5</c:v>
                </c:pt>
                <c:pt idx="6">
                  <c:v>3179.5</c:v>
                </c:pt>
                <c:pt idx="7">
                  <c:v>3907.5</c:v>
                </c:pt>
                <c:pt idx="8">
                  <c:v>3916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8">
                  <c:v>3.2299999948008917E-3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6A-4433-9278-5885990A7128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3165.5</c:v>
                </c:pt>
                <c:pt idx="2">
                  <c:v>3178.5</c:v>
                </c:pt>
                <c:pt idx="3">
                  <c:v>3205</c:v>
                </c:pt>
                <c:pt idx="4">
                  <c:v>3204</c:v>
                </c:pt>
                <c:pt idx="5">
                  <c:v>3164.5</c:v>
                </c:pt>
                <c:pt idx="6">
                  <c:v>3179.5</c:v>
                </c:pt>
                <c:pt idx="7">
                  <c:v>3907.5</c:v>
                </c:pt>
                <c:pt idx="8">
                  <c:v>3916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6A-4433-9278-5885990A7128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3165.5</c:v>
                </c:pt>
                <c:pt idx="2">
                  <c:v>3178.5</c:v>
                </c:pt>
                <c:pt idx="3">
                  <c:v>3205</c:v>
                </c:pt>
                <c:pt idx="4">
                  <c:v>3204</c:v>
                </c:pt>
                <c:pt idx="5">
                  <c:v>3164.5</c:v>
                </c:pt>
                <c:pt idx="6">
                  <c:v>3179.5</c:v>
                </c:pt>
                <c:pt idx="7">
                  <c:v>3907.5</c:v>
                </c:pt>
                <c:pt idx="8">
                  <c:v>3916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6A-4433-9278-5885990A7128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3165.5</c:v>
                </c:pt>
                <c:pt idx="2">
                  <c:v>3178.5</c:v>
                </c:pt>
                <c:pt idx="3">
                  <c:v>3205</c:v>
                </c:pt>
                <c:pt idx="4">
                  <c:v>3204</c:v>
                </c:pt>
                <c:pt idx="5">
                  <c:v>3164.5</c:v>
                </c:pt>
                <c:pt idx="6">
                  <c:v>3179.5</c:v>
                </c:pt>
                <c:pt idx="7">
                  <c:v>3907.5</c:v>
                </c:pt>
                <c:pt idx="8">
                  <c:v>3916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6A-4433-9278-5885990A7128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5.9999999999999995E-4</c:v>
                  </c:pt>
                  <c:pt idx="5">
                    <c:v>6.9999999999999999E-4</c:v>
                  </c:pt>
                  <c:pt idx="6">
                    <c:v>2.7000000000000001E-3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3165.5</c:v>
                </c:pt>
                <c:pt idx="2">
                  <c:v>3178.5</c:v>
                </c:pt>
                <c:pt idx="3">
                  <c:v>3205</c:v>
                </c:pt>
                <c:pt idx="4">
                  <c:v>3204</c:v>
                </c:pt>
                <c:pt idx="5">
                  <c:v>3164.5</c:v>
                </c:pt>
                <c:pt idx="6">
                  <c:v>3179.5</c:v>
                </c:pt>
                <c:pt idx="7">
                  <c:v>3907.5</c:v>
                </c:pt>
                <c:pt idx="8">
                  <c:v>3916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6A-4433-9278-5885990A7128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3165.5</c:v>
                </c:pt>
                <c:pt idx="2">
                  <c:v>3178.5</c:v>
                </c:pt>
                <c:pt idx="3">
                  <c:v>3205</c:v>
                </c:pt>
                <c:pt idx="4">
                  <c:v>3204</c:v>
                </c:pt>
                <c:pt idx="5">
                  <c:v>3164.5</c:v>
                </c:pt>
                <c:pt idx="6">
                  <c:v>3179.5</c:v>
                </c:pt>
                <c:pt idx="7">
                  <c:v>3907.5</c:v>
                </c:pt>
                <c:pt idx="8">
                  <c:v>3916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-1.2097189610847272E-3</c:v>
                </c:pt>
                <c:pt idx="1">
                  <c:v>-1.7231138058372347E-4</c:v>
                </c:pt>
                <c:pt idx="2">
                  <c:v>-1.6805097984244621E-4</c:v>
                </c:pt>
                <c:pt idx="3">
                  <c:v>-1.5936631679291957E-4</c:v>
                </c:pt>
                <c:pt idx="4">
                  <c:v>-1.5969403992686405E-4</c:v>
                </c:pt>
                <c:pt idx="5">
                  <c:v>-1.7263910371766774E-4</c:v>
                </c:pt>
                <c:pt idx="6">
                  <c:v>-1.6772325670850173E-4</c:v>
                </c:pt>
                <c:pt idx="7">
                  <c:v>7.0859184803022651E-5</c:v>
                </c:pt>
                <c:pt idx="8">
                  <c:v>7.3644831441550037E-5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6A-4433-9278-5885990A7128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3165.5</c:v>
                </c:pt>
                <c:pt idx="2">
                  <c:v>3178.5</c:v>
                </c:pt>
                <c:pt idx="3">
                  <c:v>3205</c:v>
                </c:pt>
                <c:pt idx="4">
                  <c:v>3204</c:v>
                </c:pt>
                <c:pt idx="5">
                  <c:v>3164.5</c:v>
                </c:pt>
                <c:pt idx="6">
                  <c:v>3179.5</c:v>
                </c:pt>
                <c:pt idx="7">
                  <c:v>3907.5</c:v>
                </c:pt>
                <c:pt idx="8">
                  <c:v>3916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6A-4433-9278-5885990A7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962056"/>
        <c:axId val="1"/>
      </c:scatterChart>
      <c:valAx>
        <c:axId val="720962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962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F4769F-6793-0F73-1BD9-0FA59693E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48</v>
      </c>
    </row>
    <row r="2" spans="1:7" x14ac:dyDescent="0.2">
      <c r="A2" t="s">
        <v>23</v>
      </c>
      <c r="B2" t="s">
        <v>49</v>
      </c>
      <c r="C2" s="31" t="s">
        <v>40</v>
      </c>
      <c r="D2" s="3" t="s">
        <v>50</v>
      </c>
      <c r="E2" s="32" t="s">
        <v>41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52026.55</v>
      </c>
      <c r="D7" s="30" t="s">
        <v>51</v>
      </c>
    </row>
    <row r="8" spans="1:7" x14ac:dyDescent="0.2">
      <c r="A8" t="s">
        <v>3</v>
      </c>
      <c r="C8" s="40">
        <v>1.01271</v>
      </c>
      <c r="D8" s="30" t="s">
        <v>51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-1.2097189610847272E-3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3.2772313394440178E-7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60338.675044791664</v>
      </c>
    </row>
    <row r="15" spans="1:7" x14ac:dyDescent="0.2">
      <c r="A15" s="12" t="s">
        <v>17</v>
      </c>
      <c r="B15" s="10"/>
      <c r="C15" s="13">
        <f ca="1">(C7+C11)+(C8+C12)*INT(MAX(F21:F3533))</f>
        <v>55992.322433644833</v>
      </c>
      <c r="D15" s="14" t="s">
        <v>37</v>
      </c>
      <c r="E15" s="15">
        <f ca="1">ROUND(2*(E14-$C$7)/$C$8,0)/2+E13</f>
        <v>8209</v>
      </c>
    </row>
    <row r="16" spans="1:7" x14ac:dyDescent="0.2">
      <c r="A16" s="16" t="s">
        <v>4</v>
      </c>
      <c r="B16" s="10"/>
      <c r="C16" s="17">
        <f ca="1">+C8+C12</f>
        <v>1.012710327723134</v>
      </c>
      <c r="D16" s="14" t="s">
        <v>38</v>
      </c>
      <c r="E16" s="24">
        <f ca="1">ROUND(2*(E14-$C$15)/$C$16,0)/2+E13</f>
        <v>4293</v>
      </c>
    </row>
    <row r="17" spans="1:19" ht="13.5" thickBot="1" x14ac:dyDescent="0.25">
      <c r="A17" s="14" t="s">
        <v>28</v>
      </c>
      <c r="B17" s="10"/>
      <c r="C17" s="10">
        <f>COUNT(C21:C2191)</f>
        <v>9</v>
      </c>
      <c r="D17" s="14" t="s">
        <v>32</v>
      </c>
      <c r="E17" s="18">
        <f ca="1">+$C$15+$C$16*E16-15018.5-$C$9/24</f>
        <v>45321.783703893583</v>
      </c>
    </row>
    <row r="18" spans="1:19" ht="14.25" thickTop="1" thickBot="1" x14ac:dyDescent="0.25">
      <c r="A18" s="16" t="s">
        <v>5</v>
      </c>
      <c r="B18" s="10"/>
      <c r="C18" s="19">
        <f ca="1">+C15</f>
        <v>55992.322433644833</v>
      </c>
      <c r="D18" s="20">
        <f ca="1">+C16</f>
        <v>1.012710327723134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2.2209877575528215E-3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27</v>
      </c>
      <c r="J20" s="7" t="s">
        <v>47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52026.55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-1.2097189610847272E-3</v>
      </c>
      <c r="Q21" s="2">
        <f>+C21-15018.5</f>
        <v>37008.050000000003</v>
      </c>
      <c r="S21">
        <f ca="1">+(O21-G21)^2</f>
        <v>1.4634199648079119E-6</v>
      </c>
    </row>
    <row r="22" spans="1:19" x14ac:dyDescent="0.2">
      <c r="A22" s="33" t="s">
        <v>42</v>
      </c>
      <c r="B22" s="34" t="s">
        <v>43</v>
      </c>
      <c r="C22" s="33">
        <v>55232.282899999998</v>
      </c>
      <c r="D22" s="33">
        <v>5.0000000000000001E-4</v>
      </c>
      <c r="E22">
        <f t="shared" ref="E22:E29" si="0">+(C22-C$7)/C$8</f>
        <v>3165.4994025930378</v>
      </c>
      <c r="F22">
        <f t="shared" ref="F22:F29" si="1">ROUND(2*E22,0)/2</f>
        <v>3165.5</v>
      </c>
      <c r="G22">
        <f t="shared" ref="G22:G29" si="2">+C22-(C$7+F22*C$8)</f>
        <v>-6.0500000108731911E-4</v>
      </c>
      <c r="I22">
        <f t="shared" ref="I22:I28" si="3">+G22</f>
        <v>-6.0500000108731911E-4</v>
      </c>
      <c r="O22">
        <f t="shared" ref="O22:O29" ca="1" si="4">+C$11+C$12*$F22</f>
        <v>-1.7231138058372347E-4</v>
      </c>
      <c r="Q22" s="2">
        <f t="shared" ref="Q22:Q29" si="5">+C22-15018.5</f>
        <v>40213.782899999998</v>
      </c>
      <c r="S22">
        <f t="shared" ref="S22:S29" ca="1" si="6">+(O22-G22)^2</f>
        <v>1.8721944231330462E-7</v>
      </c>
    </row>
    <row r="23" spans="1:19" x14ac:dyDescent="0.2">
      <c r="A23" s="33" t="s">
        <v>42</v>
      </c>
      <c r="B23" s="34" t="s">
        <v>43</v>
      </c>
      <c r="C23" s="33">
        <v>55245.447500000002</v>
      </c>
      <c r="D23" s="33">
        <v>5.9999999999999995E-4</v>
      </c>
      <c r="E23">
        <f t="shared" si="0"/>
        <v>3178.4987804998459</v>
      </c>
      <c r="F23">
        <f t="shared" si="1"/>
        <v>3178.5</v>
      </c>
      <c r="G23">
        <f t="shared" si="2"/>
        <v>-1.2350000033620745E-3</v>
      </c>
      <c r="I23">
        <f t="shared" si="3"/>
        <v>-1.2350000033620745E-3</v>
      </c>
      <c r="O23">
        <f t="shared" ca="1" si="4"/>
        <v>-1.6805097984244621E-4</v>
      </c>
      <c r="Q23" s="2">
        <f t="shared" si="5"/>
        <v>40226.947500000002</v>
      </c>
      <c r="S23">
        <f t="shared" ca="1" si="6"/>
        <v>1.1383802187894883E-6</v>
      </c>
    </row>
    <row r="24" spans="1:19" x14ac:dyDescent="0.2">
      <c r="A24" s="33" t="s">
        <v>42</v>
      </c>
      <c r="B24" s="34" t="s">
        <v>44</v>
      </c>
      <c r="C24" s="33">
        <v>55272.283600000002</v>
      </c>
      <c r="D24" s="33">
        <v>5.0000000000000001E-4</v>
      </c>
      <c r="E24">
        <f t="shared" si="0"/>
        <v>3204.9980744734421</v>
      </c>
      <c r="F24">
        <f t="shared" si="1"/>
        <v>3205</v>
      </c>
      <c r="G24">
        <f t="shared" si="2"/>
        <v>-1.9499999980325811E-3</v>
      </c>
      <c r="I24">
        <f t="shared" si="3"/>
        <v>-1.9499999980325811E-3</v>
      </c>
      <c r="O24">
        <f t="shared" ca="1" si="4"/>
        <v>-1.5936631679291957E-4</v>
      </c>
      <c r="Q24" s="2">
        <f t="shared" si="5"/>
        <v>40253.783600000002</v>
      </c>
      <c r="S24">
        <f t="shared" ca="1" si="6"/>
        <v>3.2063689803899016E-6</v>
      </c>
    </row>
    <row r="25" spans="1:19" x14ac:dyDescent="0.2">
      <c r="A25" s="33" t="s">
        <v>42</v>
      </c>
      <c r="B25" s="34" t="s">
        <v>44</v>
      </c>
      <c r="C25" s="33">
        <v>55271.268799999998</v>
      </c>
      <c r="D25" s="33">
        <v>5.9999999999999995E-4</v>
      </c>
      <c r="E25">
        <f t="shared" si="0"/>
        <v>3203.9960107039478</v>
      </c>
      <c r="F25">
        <f t="shared" si="1"/>
        <v>3204</v>
      </c>
      <c r="G25">
        <f t="shared" si="2"/>
        <v>-4.0400000070803799E-3</v>
      </c>
      <c r="I25">
        <f t="shared" si="3"/>
        <v>-4.0400000070803799E-3</v>
      </c>
      <c r="O25">
        <f t="shared" ca="1" si="4"/>
        <v>-1.5969403992686405E-4</v>
      </c>
      <c r="Q25" s="2">
        <f t="shared" si="5"/>
        <v>40252.768799999998</v>
      </c>
      <c r="S25">
        <f t="shared" ca="1" si="6"/>
        <v>1.5056774398727182E-5</v>
      </c>
    </row>
    <row r="26" spans="1:19" x14ac:dyDescent="0.2">
      <c r="A26" s="33" t="s">
        <v>42</v>
      </c>
      <c r="B26" s="34" t="s">
        <v>43</v>
      </c>
      <c r="C26" s="33">
        <v>55231.272100000002</v>
      </c>
      <c r="D26" s="33">
        <v>6.9999999999999999E-4</v>
      </c>
      <c r="E26">
        <f t="shared" si="0"/>
        <v>3164.5012886216182</v>
      </c>
      <c r="F26">
        <f t="shared" si="1"/>
        <v>3164.5</v>
      </c>
      <c r="G26">
        <f t="shared" si="2"/>
        <v>1.3049999979557469E-3</v>
      </c>
      <c r="I26">
        <f t="shared" si="3"/>
        <v>1.3049999979557469E-3</v>
      </c>
      <c r="O26">
        <f t="shared" ca="1" si="4"/>
        <v>-1.7263910371766774E-4</v>
      </c>
      <c r="Q26" s="2">
        <f t="shared" si="5"/>
        <v>40212.772100000002</v>
      </c>
      <c r="S26">
        <f t="shared" ca="1" si="6"/>
        <v>2.1834173147942158E-6</v>
      </c>
    </row>
    <row r="27" spans="1:19" x14ac:dyDescent="0.2">
      <c r="A27" s="33" t="s">
        <v>42</v>
      </c>
      <c r="B27" s="34" t="s">
        <v>43</v>
      </c>
      <c r="C27" s="33">
        <v>55246.460299999999</v>
      </c>
      <c r="D27" s="33">
        <v>2.7000000000000001E-3</v>
      </c>
      <c r="E27">
        <f t="shared" si="0"/>
        <v>3179.4988693702994</v>
      </c>
      <c r="F27">
        <f t="shared" si="1"/>
        <v>3179.5</v>
      </c>
      <c r="G27">
        <f t="shared" si="2"/>
        <v>-1.1450000019976869E-3</v>
      </c>
      <c r="I27">
        <f t="shared" si="3"/>
        <v>-1.1450000019976869E-3</v>
      </c>
      <c r="O27">
        <f t="shared" ca="1" si="4"/>
        <v>-1.6772325670850173E-4</v>
      </c>
      <c r="Q27" s="2">
        <f t="shared" si="5"/>
        <v>40227.960299999999</v>
      </c>
      <c r="S27">
        <f t="shared" ca="1" si="6"/>
        <v>9.5506983688302298E-7</v>
      </c>
    </row>
    <row r="28" spans="1:19" x14ac:dyDescent="0.2">
      <c r="A28" s="35" t="s">
        <v>45</v>
      </c>
      <c r="B28" s="36" t="s">
        <v>43</v>
      </c>
      <c r="C28" s="35">
        <v>55983.716699999997</v>
      </c>
      <c r="D28" s="35">
        <v>5.9999999999999995E-4</v>
      </c>
      <c r="E28">
        <f t="shared" si="0"/>
        <v>3907.5023451925963</v>
      </c>
      <c r="F28">
        <f t="shared" si="1"/>
        <v>3907.5</v>
      </c>
      <c r="G28">
        <f t="shared" si="2"/>
        <v>2.374999996391125E-3</v>
      </c>
      <c r="I28">
        <f t="shared" si="3"/>
        <v>2.374999996391125E-3</v>
      </c>
      <c r="O28">
        <f t="shared" ca="1" si="4"/>
        <v>7.0859184803022651E-5</v>
      </c>
      <c r="Q28" s="2">
        <f t="shared" si="5"/>
        <v>40965.216699999997</v>
      </c>
      <c r="S28">
        <f t="shared" ca="1" si="6"/>
        <v>5.3090648796258793E-6</v>
      </c>
    </row>
    <row r="29" spans="1:19" x14ac:dyDescent="0.2">
      <c r="A29" s="37" t="s">
        <v>46</v>
      </c>
      <c r="B29" s="38" t="s">
        <v>43</v>
      </c>
      <c r="C29" s="39">
        <v>55992.32559</v>
      </c>
      <c r="D29" s="39">
        <v>8.0000000000000004E-4</v>
      </c>
      <c r="E29">
        <f t="shared" si="0"/>
        <v>3916.0031894619365</v>
      </c>
      <c r="F29">
        <f t="shared" si="1"/>
        <v>3916</v>
      </c>
      <c r="G29">
        <f t="shared" si="2"/>
        <v>3.2299999948008917E-3</v>
      </c>
      <c r="J29">
        <f>+G29</f>
        <v>3.2299999948008917E-3</v>
      </c>
      <c r="O29">
        <f t="shared" ca="1" si="4"/>
        <v>7.3644831441550037E-5</v>
      </c>
      <c r="Q29" s="2">
        <f t="shared" si="5"/>
        <v>40973.82559</v>
      </c>
      <c r="S29">
        <f t="shared" ca="1" si="6"/>
        <v>9.9625779172651759E-6</v>
      </c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2024-01-29T03:12:03Z</dcterms:modified>
</cp:coreProperties>
</file>