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DBCFA90-3392-407F-9188-4554AEE2054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1" i="1" l="1"/>
  <c r="Q22" i="1"/>
  <c r="G11" i="1"/>
  <c r="E14" i="1"/>
  <c r="C17" i="1"/>
  <c r="C21" i="1"/>
  <c r="Q21" i="1"/>
  <c r="A21" i="1"/>
  <c r="C7" i="1"/>
  <c r="E22" i="1"/>
  <c r="F22" i="1"/>
  <c r="C8" i="1"/>
  <c r="E21" i="1"/>
  <c r="F21" i="1"/>
  <c r="G21" i="1"/>
  <c r="H21" i="1"/>
  <c r="G22" i="1"/>
  <c r="I22" i="1"/>
  <c r="C11" i="1"/>
  <c r="E15" i="1" l="1"/>
  <c r="C12" i="1"/>
  <c r="C16" i="1" l="1"/>
  <c r="D18" i="1" s="1"/>
  <c r="C15" i="1"/>
  <c r="O22" i="1"/>
  <c r="O21" i="1"/>
  <c r="C18" i="1" l="1"/>
  <c r="E16" i="1"/>
  <c r="E17" i="1" s="1"/>
</calcChain>
</file>

<file path=xl/sharedStrings.xml><?xml version="1.0" encoding="utf-8"?>
<sst xmlns="http://schemas.openxmlformats.org/spreadsheetml/2006/main" count="53" uniqueCount="48">
  <si>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</si>
  <si>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</si>
  <si>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</si>
  <si>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</si>
  <si>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</si>
  <si>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</si>
  <si>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</si>
  <si>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</si>
  <si>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</si>
  <si>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</si>
  <si>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</si>
  <si>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</si>
  <si>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</si>
  <si>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</si>
  <si>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</si>
  <si>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</si>
  <si>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</si>
  <si>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</si>
  <si>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</si>
  <si>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</si>
  <si>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</si>
  <si>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</si>
  <si>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</si>
  <si>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</si>
  <si>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</si>
  <si>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</si>
  <si>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</si>
  <si>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</si>
  <si>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</si>
  <si>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</si>
  <si>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</si>
  <si>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</si>
  <si>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</si>
  <si>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</si>
  <si>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</si>
  <si>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</si>
  <si>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G0181-0485_CMi.xls</t>
  </si>
  <si>
    <t>EW</t>
  </si>
  <si>
    <t>IBVS 5458 Eph.</t>
  </si>
  <si>
    <t>IBVS 5458</t>
  </si>
  <si>
    <t>CMi</t>
  </si>
  <si>
    <t>Add cycle</t>
  </si>
  <si>
    <t>Old Cycle</t>
  </si>
  <si>
    <t>OEJV 0130</t>
  </si>
  <si>
    <t>I</t>
  </si>
  <si>
    <t>OEJV</t>
  </si>
  <si>
    <t>EG CMi / GSC 0181-0485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</si>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</sst>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4" fillId="0" borderId="0" xfId="0" applyFont="1">
      <alignment vertical="top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left"/>
    </xf>
    <xf numFmtId="0" fontId="5" fillId="0" borderId="0" xfId="0" applyFont="1">
      <alignment vertical="top"/>
    </xf>
    <xf numFmtId="0" fontId="0" fillId="0" borderId="0" xfId="0" applyFill="1" applyBorder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EG CMi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4754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81-49FE-A9B7-EC3155FC87D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4754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-2.6940000003378373E-2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B81-49FE-A9B7-EC3155FC87D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4754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B81-49FE-A9B7-EC3155FC87D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4754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B81-49FE-A9B7-EC3155FC87D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4754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B81-49FE-A9B7-EC3155FC87D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4754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B81-49FE-A9B7-EC3155FC87D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4754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B81-49FE-A9B7-EC3155FC87D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4754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-2.6940000003378373E-2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B81-49FE-A9B7-EC3155FC8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0447504"/>
        <c:axId val="1"/>
      </c:scatterChart>
      <c:valAx>
        <c:axId val="6004475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4475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511278195488723"/>
          <c:y val="0.92375366568914952"/>
          <c:w val="0.6556390977443609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C3A96DC-3B01-6F87-6478-834B594328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46</v>
      </c>
      <c r="E1" s="30"/>
      <c r="F1" s="30" t="s">
        <v>36</v>
      </c>
      <c r="G1" s="31" t="s">
        <v>37</v>
      </c>
      <c r="H1" s="10" t="s">
        <v>38</v>
      </c>
      <c r="I1" s="32">
        <v>52759.58</v>
      </c>
      <c r="J1" s="32">
        <v>0.53361000000000003</v>
      </c>
      <c r="K1" s="33" t="s">
        <v>39</v>
      </c>
      <c r="L1" s="34" t="s">
        <v>40</v>
      </c>
    </row>
    <row r="2" spans="1:12" x14ac:dyDescent="0.2">
      <c r="A2" t="s">
        <v>22</v>
      </c>
      <c r="B2" t="s">
        <v>37</v>
      </c>
      <c r="C2" s="9" t="s">
        <v>40</v>
      </c>
      <c r="D2" t="s">
        <v>36</v>
      </c>
    </row>
    <row r="3" spans="1:12" ht="13.5" thickBot="1" x14ac:dyDescent="0.25"/>
    <row r="4" spans="1:12" ht="14.25" thickTop="1" thickBot="1" x14ac:dyDescent="0.25">
      <c r="A4" s="29" t="s">
        <v>38</v>
      </c>
      <c r="C4" s="7">
        <v>52759.58</v>
      </c>
      <c r="D4" s="8">
        <v>0.53361000000000003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52759.58</v>
      </c>
    </row>
    <row r="8" spans="1:12" x14ac:dyDescent="0.2">
      <c r="A8" t="s">
        <v>2</v>
      </c>
      <c r="C8">
        <f>+D4</f>
        <v>0.53361000000000003</v>
      </c>
    </row>
    <row r="9" spans="1:12" x14ac:dyDescent="0.2">
      <c r="A9" s="10" t="s">
        <v>29</v>
      </c>
      <c r="B9" s="11"/>
      <c r="C9" s="12">
        <v>-9.5</v>
      </c>
      <c r="D9" s="11" t="s">
        <v>30</v>
      </c>
      <c r="E9" s="11"/>
    </row>
    <row r="10" spans="1:12" ht="13.5" thickBot="1" x14ac:dyDescent="0.25">
      <c r="A10" s="11"/>
      <c r="B10" s="11"/>
      <c r="C10" s="3" t="s">
        <v>18</v>
      </c>
      <c r="D10" s="3" t="s">
        <v>19</v>
      </c>
      <c r="E10" s="11"/>
    </row>
    <row r="11" spans="1:12" x14ac:dyDescent="0.2">
      <c r="A11" s="11" t="s">
        <v>14</v>
      </c>
      <c r="B11" s="11"/>
      <c r="C11" s="24">
        <f ca="1">INTERCEPT(INDIRECT($G$11):G992,INDIRECT($F$11):F992)</f>
        <v>0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>
        <f ca="1">SLOPE(INDIRECT($G$11):G992,INDIRECT($F$11):F992)</f>
        <v>-5.6668069001637303E-6</v>
      </c>
      <c r="D12" s="13"/>
      <c r="E12" s="11"/>
    </row>
    <row r="13" spans="1:12" x14ac:dyDescent="0.2">
      <c r="A13" s="11" t="s">
        <v>17</v>
      </c>
      <c r="B13" s="11"/>
      <c r="C13" s="13" t="s">
        <v>12</v>
      </c>
      <c r="D13" s="16" t="s">
        <v>41</v>
      </c>
      <c r="E13" s="12">
        <v>1</v>
      </c>
    </row>
    <row r="14" spans="1:12" x14ac:dyDescent="0.2">
      <c r="A14" s="11"/>
      <c r="B14" s="11"/>
      <c r="C14" s="11"/>
      <c r="D14" s="16" t="s">
        <v>31</v>
      </c>
      <c r="E14" s="17">
        <f ca="1">NOW()+15018.5+$C$9/24</f>
        <v>60336.827602777776</v>
      </c>
    </row>
    <row r="15" spans="1:12" x14ac:dyDescent="0.2">
      <c r="A15" s="14" t="s">
        <v>16</v>
      </c>
      <c r="B15" s="11"/>
      <c r="C15" s="15">
        <f ca="1">(C7+C11)+(C8+C12)*INT(MAX(F21:F3533))</f>
        <v>55296.334999999999</v>
      </c>
      <c r="D15" s="16" t="s">
        <v>42</v>
      </c>
      <c r="E15" s="17">
        <f ca="1">ROUND(2*(E14-$C$7)/$C$8,0)/2+E13</f>
        <v>14201</v>
      </c>
    </row>
    <row r="16" spans="1:12" x14ac:dyDescent="0.2">
      <c r="A16" s="18" t="s">
        <v>3</v>
      </c>
      <c r="B16" s="11"/>
      <c r="C16" s="19">
        <f ca="1">+C8+C12</f>
        <v>0.53360433319309986</v>
      </c>
      <c r="D16" s="16" t="s">
        <v>32</v>
      </c>
      <c r="E16" s="26">
        <f ca="1">ROUND(2*(E14-$C$15)/$C$16,0)/2+E13</f>
        <v>9447</v>
      </c>
    </row>
    <row r="17" spans="1:17" ht="13.5" thickBot="1" x14ac:dyDescent="0.25">
      <c r="A17" s="16" t="s">
        <v>28</v>
      </c>
      <c r="B17" s="11"/>
      <c r="C17" s="11">
        <f>COUNT(C21:C2191)</f>
        <v>2</v>
      </c>
      <c r="D17" s="16" t="s">
        <v>33</v>
      </c>
      <c r="E17" s="20">
        <f ca="1">+$C$15+$C$16*E16-15018.5-$C$9/24</f>
        <v>45319.190969008552</v>
      </c>
    </row>
    <row r="18" spans="1:17" ht="14.25" thickTop="1" thickBot="1" x14ac:dyDescent="0.25">
      <c r="A18" s="18" t="s">
        <v>4</v>
      </c>
      <c r="B18" s="11"/>
      <c r="C18" s="21">
        <f ca="1">+C15</f>
        <v>55296.334999999999</v>
      </c>
      <c r="D18" s="22">
        <f ca="1">+C16</f>
        <v>0.53360433319309986</v>
      </c>
      <c r="E18" s="23" t="s">
        <v>34</v>
      </c>
    </row>
    <row r="19" spans="1:17" ht="13.5" thickTop="1" x14ac:dyDescent="0.2">
      <c r="A19" s="27" t="s">
        <v>35</v>
      </c>
      <c r="E19" s="28">
        <v>21</v>
      </c>
    </row>
    <row r="20" spans="1:17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27</v>
      </c>
      <c r="I20" s="6" t="s">
        <v>45</v>
      </c>
      <c r="J20" s="6" t="s">
        <v>47</v>
      </c>
      <c r="K20" s="6" t="s">
        <v>23</v>
      </c>
      <c r="L20" s="6" t="s">
        <v>24</v>
      </c>
      <c r="M20" s="6" t="s">
        <v>25</v>
      </c>
      <c r="N20" s="6" t="s">
        <v>26</v>
      </c>
      <c r="O20" s="6" t="s">
        <v>21</v>
      </c>
      <c r="P20" s="5" t="s">
        <v>20</v>
      </c>
      <c r="Q20" s="3" t="s">
        <v>13</v>
      </c>
    </row>
    <row r="21" spans="1:17" x14ac:dyDescent="0.2">
      <c r="A21" t="str">
        <f>$K$1</f>
        <v>IBVS 5458</v>
      </c>
      <c r="C21" s="9">
        <f>+$C$4</f>
        <v>52759.58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37741.08</v>
      </c>
    </row>
    <row r="22" spans="1:17" x14ac:dyDescent="0.2">
      <c r="A22" s="35" t="s">
        <v>43</v>
      </c>
      <c r="B22" s="36" t="s">
        <v>44</v>
      </c>
      <c r="C22" s="37">
        <v>55296.334999999999</v>
      </c>
      <c r="D22" s="37">
        <v>8.0000000000000002E-3</v>
      </c>
      <c r="E22">
        <f>+(C22-C$7)/C$8</f>
        <v>4753.9495136897685</v>
      </c>
      <c r="F22">
        <f>ROUND(2*E22,0)/2</f>
        <v>4754</v>
      </c>
      <c r="G22">
        <f>+C22-(C$7+F22*C$8)</f>
        <v>-2.6940000003378373E-2</v>
      </c>
      <c r="I22">
        <f>+G22</f>
        <v>-2.6940000003378373E-2</v>
      </c>
      <c r="O22">
        <f ca="1">+C$11+C$12*$F22</f>
        <v>-2.6940000003378373E-2</v>
      </c>
      <c r="Q22" s="2">
        <f>+C22-15018.5</f>
        <v>40277.834999999999</v>
      </c>
    </row>
    <row r="23" spans="1:17" x14ac:dyDescent="0.2">
      <c r="C23" s="9"/>
      <c r="D23" s="9"/>
      <c r="Q23" s="2"/>
    </row>
    <row r="24" spans="1:17" x14ac:dyDescent="0.2">
      <c r="Q24" s="2"/>
    </row>
    <row r="25" spans="1:17" x14ac:dyDescent="0.2">
      <c r="C25" s="9"/>
      <c r="D25" s="9"/>
      <c r="Q25" s="2"/>
    </row>
    <row r="26" spans="1:17" x14ac:dyDescent="0.2">
      <c r="C26" s="9"/>
      <c r="D26" s="9"/>
      <c r="Q26" s="2"/>
    </row>
    <row r="27" spans="1:17" x14ac:dyDescent="0.2">
      <c r="C27" s="9"/>
      <c r="D27" s="9"/>
      <c r="Q27" s="2"/>
    </row>
    <row r="28" spans="1:17" x14ac:dyDescent="0.2">
      <c r="C28" s="9"/>
      <c r="D28" s="9"/>
      <c r="Q28" s="2"/>
    </row>
    <row r="29" spans="1:17" x14ac:dyDescent="0.2">
      <c r="C29" s="9"/>
      <c r="D29" s="9"/>
      <c r="Q29" s="2"/>
    </row>
    <row r="30" spans="1:17" x14ac:dyDescent="0.2">
      <c r="C30" s="9"/>
      <c r="D30" s="9"/>
      <c r="Q30" s="2"/>
    </row>
    <row r="31" spans="1:17" x14ac:dyDescent="0.2">
      <c r="C31" s="9"/>
      <c r="D31" s="9"/>
      <c r="Q31" s="2"/>
    </row>
    <row r="32" spans="1:17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2024-01-27T06:51:44Z</dcterms:modified>
</cp:coreProperties>
</file>