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344089A-7F35-4CDA-86C2-242DA07205B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 s="1"/>
  <c r="G22" i="1" s="1"/>
  <c r="K22" i="1" s="1"/>
  <c r="Q22" i="1"/>
  <c r="D9" i="1"/>
  <c r="E21" i="1"/>
  <c r="F21" i="1"/>
  <c r="G21" i="1" s="1"/>
  <c r="I21" i="1" s="1"/>
  <c r="E9" i="1"/>
  <c r="F16" i="1"/>
  <c r="C17" i="1"/>
  <c r="Q21" i="1"/>
  <c r="C11" i="1"/>
  <c r="C12" i="1"/>
  <c r="C16" i="1" l="1"/>
  <c r="D18" i="1" s="1"/>
  <c r="C15" i="1"/>
  <c r="O22" i="1"/>
  <c r="O23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<sst xmlns="http://schemas.openxmlformats.org/spreadsheetml/2006/main" count="56" uniqueCount="50">
  <si>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</si>
  <si>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</si>
  <si>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</si>
  <si>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</si>
  <si>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</si>
  <si>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</si>
  <si>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</si>
  <si>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</si>
  <si>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</si>
  <si>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</si>
  <si>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</si>
  <si>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</si>
  <si>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</si>
  <si>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</si>
  <si>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</si>
  <si>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</si>
  <si>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</si>
  <si>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</si>
  <si>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</si>
  <si>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</si>
  <si>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</si>
  <si>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</si>
  <si>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</si>
  <si>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</si>
  <si>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</si>
  <si>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</si>
  <si>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</si>
  <si>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</si>
  <si>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</si>
  <si>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</si>
  <si>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</si>
  <si>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</si>
  <si>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</si>
  <si>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</si>
  <si>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</si>
  <si>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</si>
  <si>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</si>
  <si>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</si>
  <si>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</si>
  <si>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</si>
  <si>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</si>
  <si>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EK CMi</t>
  </si>
  <si>
    <t>2013a</t>
  </si>
  <si>
    <t>G4833-1925</t>
  </si>
  <si>
    <t>EB</t>
  </si>
  <si>
    <t>pr_3?</t>
  </si>
  <si>
    <t>BRNO</t>
  </si>
  <si>
    <t>GCVS</t>
  </si>
  <si>
    <t>OEJV 212</t>
  </si>
  <si>
    <t>EK CMi / GSC 4833-1925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</si>
</sst>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vertical="center"/>
    </xf>
    <xf numFmtId="0" fontId="16" fillId="0" borderId="0" xfId="0" applyFont="1">
      <alignment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5-4108-8B60-8F240AEA89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D5-4108-8B60-8F240AEA89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D5-4108-8B60-8F240AEA89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-9.3679999990854412E-3</c:v>
                </c:pt>
                <c:pt idx="2">
                  <c:v>-2.9919999942649156E-3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D5-4108-8B60-8F240AEA89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D5-4108-8B60-8F240AEA89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D5-4108-8B60-8F240AEA89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D5-4108-8B60-8F240AEA89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-4.6819883194476383E-3</c:v>
                </c:pt>
                <c:pt idx="1">
                  <c:v>-4.6797336857648843E-3</c:v>
                </c:pt>
                <c:pt idx="2">
                  <c:v>-2.9982779881378343E-3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D5-4108-8B60-8F240AEA89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</c:v>
                </c:pt>
                <c:pt idx="2">
                  <c:v>6721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D5-4108-8B60-8F240AEA8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56952"/>
        <c:axId val="1"/>
      </c:scatterChart>
      <c:valAx>
        <c:axId val="54655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55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42F9D1-846B-0A8B-5AB0-0BD1FC891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I32" sqref="I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49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7.5716999999999999</v>
      </c>
      <c r="L1" s="39">
        <v>-5.0099999999999999E-2</v>
      </c>
      <c r="M1" s="40">
        <v>54461.78</v>
      </c>
      <c r="N1" s="40">
        <v>0.66075200000000001</v>
      </c>
      <c r="O1" s="41" t="s">
        <v>44</v>
      </c>
      <c r="P1" s="42">
        <v>11.53</v>
      </c>
      <c r="Q1" s="42">
        <v>11.97</v>
      </c>
      <c r="R1" s="43" t="s">
        <v>45</v>
      </c>
    </row>
    <row r="2" spans="1:18" x14ac:dyDescent="0.2">
      <c r="A2" t="s">
        <v>23</v>
      </c>
      <c r="B2" t="s">
        <v>44</v>
      </c>
      <c r="C2" s="30"/>
      <c r="D2" s="3"/>
    </row>
    <row r="3" spans="1:18" ht="13.5" thickBot="1" x14ac:dyDescent="0.25"/>
    <row r="4" spans="1:18" ht="14.25" thickTop="1" thickBot="1" x14ac:dyDescent="0.25">
      <c r="A4" s="5" t="s">
        <v>0</v>
      </c>
      <c r="C4" s="27">
        <v>54467.717400000001</v>
      </c>
      <c r="D4" s="28">
        <v>0.66074999999999995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45">
        <v>54461.78</v>
      </c>
      <c r="D7" s="29" t="s">
        <v>46</v>
      </c>
    </row>
    <row r="8" spans="1:18" x14ac:dyDescent="0.2">
      <c r="A8" t="s">
        <v>3</v>
      </c>
      <c r="C8" s="45">
        <v>0.66075200000000001</v>
      </c>
      <c r="D8" s="29" t="s">
        <v>46</v>
      </c>
    </row>
    <row r="9" spans="1:18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INTERCEPT(INDIRECT($E$9):G992,INDIRECT($D$9):F992)</f>
        <v>-4.6819883194476383E-3</v>
      </c>
      <c r="D11" s="3"/>
      <c r="E11" s="10"/>
    </row>
    <row r="12" spans="1:18" x14ac:dyDescent="0.2">
      <c r="A12" s="10" t="s">
        <v>16</v>
      </c>
      <c r="B12" s="10"/>
      <c r="C12" s="21">
        <f ca="1">SLOPE(INDIRECT($E$9):G992,INDIRECT($D$9):F992)</f>
        <v>2.5051485363931025E-7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58902.691193722007</v>
      </c>
      <c r="E15" s="14" t="s">
        <v>34</v>
      </c>
      <c r="F15" s="32">
        <v>1</v>
      </c>
    </row>
    <row r="16" spans="1:18" x14ac:dyDescent="0.2">
      <c r="A16" s="16" t="s">
        <v>4</v>
      </c>
      <c r="B16" s="10"/>
      <c r="C16" s="17">
        <f ca="1">+C8+C12</f>
        <v>0.66075225051485365</v>
      </c>
      <c r="E16" s="14" t="s">
        <v>30</v>
      </c>
      <c r="F16" s="33">
        <f ca="1">NOW()+15018.5+$C$5/24</f>
        <v>60336.828853125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8892.5</v>
      </c>
    </row>
    <row r="18" spans="1:21" ht="14.25" thickTop="1" thickBot="1" x14ac:dyDescent="0.25">
      <c r="A18" s="16" t="s">
        <v>5</v>
      </c>
      <c r="B18" s="10"/>
      <c r="C18" s="19">
        <f ca="1">+C15</f>
        <v>58902.691193722007</v>
      </c>
      <c r="D18" s="20">
        <f ca="1">+C16</f>
        <v>0.66075225051485365</v>
      </c>
      <c r="E18" s="14" t="s">
        <v>36</v>
      </c>
      <c r="F18" s="23">
        <f ca="1">ROUND(2*(F16-$C$15)/$C$16,0)/2+F15</f>
        <v>2171.5</v>
      </c>
    </row>
    <row r="19" spans="1:21" ht="13.5" thickTop="1" x14ac:dyDescent="0.2">
      <c r="E19" s="14" t="s">
        <v>31</v>
      </c>
      <c r="F19" s="18">
        <f ca="1">+$C$15+$C$16*F18-15018.5-$C$5/24</f>
        <v>45319.410539048346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54461.78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-4.6819883194476383E-3</v>
      </c>
      <c r="Q21" s="2">
        <f>+C21-15018.5</f>
        <v>39443.279999999999</v>
      </c>
    </row>
    <row r="22" spans="1:21" x14ac:dyDescent="0.2">
      <c r="A22" t="s">
        <v>47</v>
      </c>
      <c r="C22" s="8">
        <v>54467.717400000001</v>
      </c>
      <c r="D22" s="8" t="s">
        <v>13</v>
      </c>
      <c r="E22">
        <f>+(C22-C$7)/C$8</f>
        <v>8.9858222146925417</v>
      </c>
      <c r="F22">
        <f>ROUND(2*E22,0)/2</f>
        <v>9</v>
      </c>
      <c r="G22">
        <f>+C22-(C$7+F22*C$8)</f>
        <v>-9.3679999990854412E-3</v>
      </c>
      <c r="K22">
        <f>+G22</f>
        <v>-9.3679999990854412E-3</v>
      </c>
      <c r="O22">
        <f ca="1">+C$11+C$12*$F22</f>
        <v>-4.6797336857648843E-3</v>
      </c>
      <c r="Q22" s="2">
        <f>+C22-15018.5</f>
        <v>39449.217400000001</v>
      </c>
    </row>
    <row r="23" spans="1:21" x14ac:dyDescent="0.2">
      <c r="A23" s="44" t="s">
        <v>48</v>
      </c>
      <c r="C23" s="8">
        <v>58902.691200000001</v>
      </c>
      <c r="D23" s="8">
        <v>8.0000000000000004E-4</v>
      </c>
      <c r="E23">
        <f>+(C23-C$7)/C$8</f>
        <v>6720.9954718260442</v>
      </c>
      <c r="F23">
        <f>ROUND(2*E23,0)/2</f>
        <v>6721</v>
      </c>
      <c r="G23">
        <f>+C23-(C$7+F23*C$8)</f>
        <v>-2.9919999942649156E-3</v>
      </c>
      <c r="K23">
        <f>+G23</f>
        <v>-2.9919999942649156E-3</v>
      </c>
      <c r="O23">
        <f ca="1">+C$11+C$12*$F23</f>
        <v>-2.9982779881378343E-3</v>
      </c>
      <c r="Q23" s="2">
        <f>+C23-15018.5</f>
        <v>43884.191200000001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2024-01-27T06:53:32Z</dcterms:modified>
</cp:coreProperties>
</file>