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536B6A-860B-4093-BF8D-F4491C8F8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 s="1"/>
  <c r="G24" i="1" s="1"/>
  <c r="J24" i="1" s="1"/>
  <c r="Q24" i="1"/>
  <c r="E22" i="1"/>
  <c r="F22" i="1"/>
  <c r="G22" i="1"/>
  <c r="I22" i="1"/>
  <c r="Q22" i="1"/>
  <c r="C21" i="1"/>
  <c r="E21" i="1"/>
  <c r="F21" i="1"/>
  <c r="G21" i="1"/>
  <c r="H21" i="1"/>
  <c r="D9" i="1"/>
  <c r="E9" i="1"/>
  <c r="F16" i="1"/>
  <c r="F17" i="1" s="1"/>
  <c r="C17" i="1"/>
  <c r="Q21" i="1"/>
  <c r="C11" i="1"/>
  <c r="C12" i="1"/>
  <c r="O24" i="1" l="1"/>
  <c r="O23" i="1"/>
  <c r="C16" i="1"/>
  <c r="D18" i="1" s="1"/>
  <c r="C15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<sst xmlns="http://schemas.openxmlformats.org/spreadsheetml/2006/main" count="55" uniqueCount="49">
  <si>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</si>
  <si>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</si>
  <si>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</si>
  <si>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</si>
  <si>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</si>
  <si>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</si>
  <si>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</si>
  <si>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</si>
  <si>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</si>
  <si>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</si>
  <si>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</si>
  <si>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</si>
  <si>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</si>
  <si>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</si>
  <si>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</si>
  <si>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</si>
  <si>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</si>
  <si>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</si>
  <si>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</si>
  <si>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</si>
  <si>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</si>
  <si>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</si>
  <si>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</si>
  <si>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</si>
  <si>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</si>
  <si>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</si>
  <si>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</si>
  <si>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</si>
  <si>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</si>
  <si>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</si>
  <si>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</si>
  <si>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</si>
  <si>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</si>
  <si>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</si>
  <si>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</si>
  <si>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</si>
  <si>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</si>
  <si>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</si>
  <si>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</si>
  <si>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</si>
  <si>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</si>
  <si>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</si>
  <si>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CMi</t>
  </si>
  <si>
    <t>IBVS 5992</t>
  </si>
  <si>
    <t>II</t>
  </si>
  <si>
    <t>VSB, 108</t>
  </si>
  <si>
    <t>I</t>
  </si>
  <si>
    <t>CCD</t>
  </si>
  <si>
    <t>FT Cmi / GSC 0191-0041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</si>
</sst>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CMi - O-C Diagr.</a:t>
            </a:r>
          </a:p>
        </c:rich>
      </c:tx>
      <c:layout>
        <c:manualLayout>
          <c:xMode val="edge"/>
          <c:yMode val="edge"/>
          <c:x val="0.3453634085213032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D-4FD1-826B-F4C9CA642F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3.2416999965789728E-3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CD-4FD1-826B-F4C9CA642F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2.4803200212772936E-2</c:v>
                </c:pt>
                <c:pt idx="3">
                  <c:v>2.5303199829068035E-2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CD-4FD1-826B-F4C9CA642F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CD-4FD1-826B-F4C9CA642F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CD-4FD1-826B-F4C9CA642F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CD-4FD1-826B-F4C9CA642F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CD-4FD1-826B-F4C9CA642F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-3.0127661862698087E-3</c:v>
                </c:pt>
                <c:pt idx="1">
                  <c:v>8.5039490834454765E-3</c:v>
                </c:pt>
                <c:pt idx="2">
                  <c:v>2.3928458570622136E-2</c:v>
                </c:pt>
                <c:pt idx="3">
                  <c:v>2.3928458570622136E-2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CD-4FD1-826B-F4C9CA642FE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10671.5</c:v>
                </c:pt>
                <c:pt idx="2">
                  <c:v>24964</c:v>
                </c:pt>
                <c:pt idx="3">
                  <c:v>24964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CD-4FD1-826B-F4C9CA642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069144"/>
        <c:axId val="1"/>
      </c:scatterChart>
      <c:valAx>
        <c:axId val="55006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06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2A6D5A8-9C44-531A-26B2-4643F801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0" t="s">
        <v>48</v>
      </c>
    </row>
    <row r="2" spans="1:6" x14ac:dyDescent="0.2">
      <c r="A2" t="s">
        <v>23</v>
      </c>
      <c r="B2" t="s">
        <v>41</v>
      </c>
      <c r="C2" s="2"/>
      <c r="D2" s="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39</v>
      </c>
      <c r="D4" s="27" t="s">
        <v>39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41">
        <v>52396.713000000003</v>
      </c>
      <c r="D7" s="28" t="s">
        <v>40</v>
      </c>
    </row>
    <row r="8" spans="1:6" x14ac:dyDescent="0.2">
      <c r="A8" t="s">
        <v>3</v>
      </c>
      <c r="C8" s="41">
        <v>0.30173620000000001</v>
      </c>
      <c r="D8" s="28" t="s">
        <v>40</v>
      </c>
    </row>
    <row r="9" spans="1:6" x14ac:dyDescent="0.2">
      <c r="A9" s="23" t="s">
        <v>34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-3.0127661862698087E-3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1.079203042657104E-6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59929.279425258574</v>
      </c>
      <c r="E15" s="13" t="s">
        <v>36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0.30173727920304266</v>
      </c>
      <c r="E16" s="13" t="s">
        <v>32</v>
      </c>
      <c r="F16" s="14">
        <f ca="1">NOW()+15018.5+$C$5/24</f>
        <v>60338.667724884253</v>
      </c>
    </row>
    <row r="17" spans="1:18" ht="13.5" thickBot="1" x14ac:dyDescent="0.25">
      <c r="A17" s="13" t="s">
        <v>29</v>
      </c>
      <c r="B17" s="9"/>
      <c r="C17" s="9">
        <f>COUNT(C21:C2191)</f>
        <v>4</v>
      </c>
      <c r="E17" s="13" t="s">
        <v>37</v>
      </c>
      <c r="F17" s="14">
        <f ca="1">ROUND(2*(F16-$C$7)/$C$8,0)/2+F15</f>
        <v>26322</v>
      </c>
    </row>
    <row r="18" spans="1:18" ht="14.25" thickTop="1" thickBot="1" x14ac:dyDescent="0.25">
      <c r="A18" s="15" t="s">
        <v>5</v>
      </c>
      <c r="B18" s="9"/>
      <c r="C18" s="18">
        <f ca="1">+C15</f>
        <v>59929.279425258574</v>
      </c>
      <c r="D18" s="19">
        <f ca="1">+C16</f>
        <v>0.30173727920304266</v>
      </c>
      <c r="E18" s="13" t="s">
        <v>38</v>
      </c>
      <c r="F18" s="22">
        <f ca="1">ROUND(2*(F16-$C$15)/$C$16,0)/2+F15</f>
        <v>1358</v>
      </c>
    </row>
    <row r="19" spans="1:18" ht="13.5" thickTop="1" x14ac:dyDescent="0.2">
      <c r="E19" s="13" t="s">
        <v>33</v>
      </c>
      <c r="F19" s="17">
        <f ca="1">+$C$15+$C$16*F18-15018.5-$C$5/24</f>
        <v>45320.934483749639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28</v>
      </c>
      <c r="J20" s="6" t="s">
        <v>47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35</v>
      </c>
    </row>
    <row r="21" spans="1:18" x14ac:dyDescent="0.2">
      <c r="A21" t="s">
        <v>40</v>
      </c>
      <c r="C21" s="7">
        <f>C7</f>
        <v>52396.713000000003</v>
      </c>
      <c r="D21" s="7"/>
      <c r="E21">
        <f>+(C21-C$7)/C$8</f>
        <v>0</v>
      </c>
      <c r="F21" s="34">
        <f>ROUND(2*E21,0)/2</f>
        <v>0</v>
      </c>
      <c r="G21">
        <f>+C21-(C$7+F21*C$8)</f>
        <v>0</v>
      </c>
      <c r="H21">
        <f>+G21</f>
        <v>0</v>
      </c>
      <c r="O21">
        <f ca="1">+C$11+C$12*$F21</f>
        <v>-3.0127661862698087E-3</v>
      </c>
      <c r="Q21" s="1">
        <f>+C21-15018.5</f>
        <v>37378.213000000003</v>
      </c>
    </row>
    <row r="22" spans="1:18" x14ac:dyDescent="0.2">
      <c r="A22" s="35" t="s">
        <v>43</v>
      </c>
      <c r="B22" s="36" t="s">
        <v>44</v>
      </c>
      <c r="C22" s="35">
        <v>55616.694100000001</v>
      </c>
      <c r="D22" s="35">
        <v>8.0000000000000004E-4</v>
      </c>
      <c r="E22">
        <f>+(C22-C$7)/C$8</f>
        <v>10671.510743490497</v>
      </c>
      <c r="F22" s="34">
        <f>ROUND(2*E22,0)/2</f>
        <v>10671.5</v>
      </c>
      <c r="G22">
        <f>+C22-(C$7+F22*C$8)</f>
        <v>3.2416999965789728E-3</v>
      </c>
      <c r="I22">
        <f>+G22</f>
        <v>3.2416999965789728E-3</v>
      </c>
      <c r="O22">
        <f ca="1">+C$11+C$12*$F22</f>
        <v>8.5039490834454765E-3</v>
      </c>
      <c r="Q22" s="1">
        <f>+C22-15018.5</f>
        <v>40598.194100000001</v>
      </c>
    </row>
    <row r="23" spans="1:18" x14ac:dyDescent="0.2">
      <c r="A23" s="37" t="s">
        <v>45</v>
      </c>
      <c r="B23" s="38" t="s">
        <v>46</v>
      </c>
      <c r="C23" s="39">
        <v>59929.280300000217</v>
      </c>
      <c r="D23" s="33"/>
      <c r="E23">
        <f t="shared" ref="E23:E24" si="0">+(C23-C$7)/C$8</f>
        <v>24964.08220160595</v>
      </c>
      <c r="F23" s="34">
        <f t="shared" ref="F23:F24" si="1">ROUND(2*E23,0)/2</f>
        <v>24964</v>
      </c>
      <c r="G23">
        <f t="shared" ref="G23:G24" si="2">+C23-(C$7+F23*C$8)</f>
        <v>2.4803200212772936E-2</v>
      </c>
      <c r="J23">
        <f>+G23</f>
        <v>2.4803200212772936E-2</v>
      </c>
      <c r="O23">
        <f t="shared" ref="O23:O24" ca="1" si="3">+C$11+C$12*$F23</f>
        <v>2.3928458570622136E-2</v>
      </c>
      <c r="Q23" s="1">
        <f t="shared" ref="Q23:Q24" si="4">+C23-15018.5</f>
        <v>44910.780300000217</v>
      </c>
    </row>
    <row r="24" spans="1:18" x14ac:dyDescent="0.2">
      <c r="A24" s="37" t="s">
        <v>45</v>
      </c>
      <c r="B24" s="38" t="s">
        <v>46</v>
      </c>
      <c r="C24" s="39">
        <v>59929.280799999833</v>
      </c>
      <c r="D24" s="33"/>
      <c r="E24">
        <f t="shared" si="0"/>
        <v>24964.08385868129</v>
      </c>
      <c r="F24" s="34">
        <f t="shared" si="1"/>
        <v>24964</v>
      </c>
      <c r="G24">
        <f t="shared" si="2"/>
        <v>2.5303199829068035E-2</v>
      </c>
      <c r="J24">
        <f>+G24</f>
        <v>2.5303199829068035E-2</v>
      </c>
      <c r="O24">
        <f t="shared" ca="1" si="3"/>
        <v>2.3928458570622136E-2</v>
      </c>
      <c r="Q24" s="1">
        <f t="shared" si="4"/>
        <v>44910.780799999833</v>
      </c>
    </row>
    <row r="25" spans="1:18" x14ac:dyDescent="0.2">
      <c r="A25" s="29"/>
      <c r="B25" s="30"/>
      <c r="C25" s="31"/>
      <c r="D25" s="32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2024-01-29T03:01:31Z</dcterms:modified>
</cp:coreProperties>
</file>