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2D7DC3-3DA4-4741-9324-335982200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Samec 2006" sheetId="4" r:id="rId3"/>
  </sheets>
  <definedNames>
    <definedName name="solver_adj" localSheetId="0" hidden="1">Active!$S$2:$S$7</definedName>
    <definedName name="solver_adj" localSheetId="2" hidden="1">'Samec 2006'!$S$2:$S$7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Active!$S$8</definedName>
    <definedName name="solver_opt" localSheetId="2" hidden="1">'Samec 2006'!$S$8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U34" i="3" l="1"/>
  <c r="V34" i="3" s="1"/>
  <c r="U4" i="3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" i="3"/>
  <c r="E201" i="3"/>
  <c r="F201" i="3" s="1"/>
  <c r="P201" i="3"/>
  <c r="F14" i="3"/>
  <c r="E200" i="3"/>
  <c r="F200" i="3" s="1"/>
  <c r="P200" i="3"/>
  <c r="E180" i="3"/>
  <c r="F180" i="3" s="1"/>
  <c r="P180" i="3"/>
  <c r="E197" i="3"/>
  <c r="F197" i="3" s="1"/>
  <c r="P197" i="3"/>
  <c r="E198" i="3"/>
  <c r="F198" i="3" s="1"/>
  <c r="P198" i="3"/>
  <c r="E199" i="3"/>
  <c r="F199" i="3" s="1"/>
  <c r="P199" i="3"/>
  <c r="E193" i="3"/>
  <c r="F193" i="3" s="1"/>
  <c r="G193" i="3" s="1"/>
  <c r="K193" i="3" s="1"/>
  <c r="P193" i="3"/>
  <c r="E194" i="3"/>
  <c r="F194" i="3" s="1"/>
  <c r="G194" i="3" s="1"/>
  <c r="P194" i="3"/>
  <c r="E195" i="3"/>
  <c r="F195" i="3" s="1"/>
  <c r="P195" i="3"/>
  <c r="E196" i="3"/>
  <c r="F196" i="3" s="1"/>
  <c r="G196" i="3" s="1"/>
  <c r="P196" i="3"/>
  <c r="E178" i="3"/>
  <c r="F178" i="3" s="1"/>
  <c r="G178" i="3" s="1"/>
  <c r="E181" i="3"/>
  <c r="F181" i="3" s="1"/>
  <c r="E182" i="3"/>
  <c r="F182" i="3" s="1"/>
  <c r="E183" i="3"/>
  <c r="F183" i="3"/>
  <c r="G183" i="3" s="1"/>
  <c r="K183" i="3" s="1"/>
  <c r="E184" i="3"/>
  <c r="F184" i="3" s="1"/>
  <c r="G184" i="3" s="1"/>
  <c r="E185" i="3"/>
  <c r="F185" i="3" s="1"/>
  <c r="E186" i="3"/>
  <c r="F186" i="3" s="1"/>
  <c r="G186" i="3" s="1"/>
  <c r="K186" i="3" s="1"/>
  <c r="E190" i="3"/>
  <c r="F190" i="3" s="1"/>
  <c r="G190" i="3" s="1"/>
  <c r="K190" i="3" s="1"/>
  <c r="E191" i="3"/>
  <c r="F191" i="3" s="1"/>
  <c r="G191" i="3" s="1"/>
  <c r="K191" i="3" s="1"/>
  <c r="E192" i="3"/>
  <c r="F192" i="3" s="1"/>
  <c r="E187" i="3"/>
  <c r="F187" i="3" s="1"/>
  <c r="G187" i="3" s="1"/>
  <c r="K187" i="3" s="1"/>
  <c r="E188" i="3"/>
  <c r="F188" i="3" s="1"/>
  <c r="E189" i="3"/>
  <c r="F189" i="3" s="1"/>
  <c r="G189" i="3" s="1"/>
  <c r="K189" i="3" s="1"/>
  <c r="P178" i="3"/>
  <c r="P181" i="3"/>
  <c r="P182" i="3"/>
  <c r="P183" i="3"/>
  <c r="P184" i="3"/>
  <c r="P185" i="3"/>
  <c r="P186" i="3"/>
  <c r="P190" i="3"/>
  <c r="P191" i="3"/>
  <c r="P192" i="3"/>
  <c r="P187" i="3"/>
  <c r="P188" i="3"/>
  <c r="P189" i="3"/>
  <c r="E156" i="3"/>
  <c r="F156" i="3" s="1"/>
  <c r="G156" i="3" s="1"/>
  <c r="K156" i="3" s="1"/>
  <c r="E157" i="3"/>
  <c r="F157" i="3" s="1"/>
  <c r="E139" i="3"/>
  <c r="F139" i="3" s="1"/>
  <c r="E140" i="3"/>
  <c r="F140" i="3" s="1"/>
  <c r="E141" i="3"/>
  <c r="F141" i="3" s="1"/>
  <c r="G141" i="3" s="1"/>
  <c r="K141" i="3" s="1"/>
  <c r="E142" i="3"/>
  <c r="F142" i="3" s="1"/>
  <c r="G142" i="3" s="1"/>
  <c r="E143" i="3"/>
  <c r="F143" i="3" s="1"/>
  <c r="E144" i="3"/>
  <c r="F144" i="3" s="1"/>
  <c r="G144" i="3" s="1"/>
  <c r="K144" i="3" s="1"/>
  <c r="E145" i="3"/>
  <c r="F145" i="3" s="1"/>
  <c r="G145" i="3" s="1"/>
  <c r="E146" i="3"/>
  <c r="F146" i="3" s="1"/>
  <c r="G146" i="3" s="1"/>
  <c r="K146" i="3" s="1"/>
  <c r="E147" i="3"/>
  <c r="F147" i="3" s="1"/>
  <c r="G147" i="3" s="1"/>
  <c r="K147" i="3" s="1"/>
  <c r="E148" i="3"/>
  <c r="F148" i="3" s="1"/>
  <c r="E149" i="3"/>
  <c r="F149" i="3" s="1"/>
  <c r="G149" i="3" s="1"/>
  <c r="K149" i="3" s="1"/>
  <c r="E150" i="3"/>
  <c r="F150" i="3" s="1"/>
  <c r="E151" i="3"/>
  <c r="F151" i="3" s="1"/>
  <c r="G151" i="3" s="1"/>
  <c r="E152" i="3"/>
  <c r="F152" i="3" s="1"/>
  <c r="E153" i="3"/>
  <c r="F153" i="3" s="1"/>
  <c r="G153" i="3" s="1"/>
  <c r="K153" i="3" s="1"/>
  <c r="E154" i="3"/>
  <c r="F154" i="3" s="1"/>
  <c r="G154" i="3" s="1"/>
  <c r="K154" i="3" s="1"/>
  <c r="E155" i="3"/>
  <c r="F155" i="3" s="1"/>
  <c r="G155" i="3" s="1"/>
  <c r="E158" i="3"/>
  <c r="F158" i="3" s="1"/>
  <c r="G158" i="3" s="1"/>
  <c r="E159" i="3"/>
  <c r="F159" i="3" s="1"/>
  <c r="E160" i="3"/>
  <c r="F160" i="3" s="1"/>
  <c r="G160" i="3" s="1"/>
  <c r="K160" i="3" s="1"/>
  <c r="E161" i="3"/>
  <c r="F161" i="3" s="1"/>
  <c r="E162" i="3"/>
  <c r="F162" i="3" s="1"/>
  <c r="E163" i="3"/>
  <c r="F163" i="3" s="1"/>
  <c r="E164" i="3"/>
  <c r="F164" i="3" s="1"/>
  <c r="G164" i="3" s="1"/>
  <c r="K164" i="3" s="1"/>
  <c r="E165" i="3"/>
  <c r="F165" i="3" s="1"/>
  <c r="G165" i="3" s="1"/>
  <c r="E166" i="3"/>
  <c r="F166" i="3" s="1"/>
  <c r="G166" i="3" s="1"/>
  <c r="E167" i="3"/>
  <c r="F167" i="3" s="1"/>
  <c r="E168" i="3"/>
  <c r="F168" i="3" s="1"/>
  <c r="G168" i="3" s="1"/>
  <c r="K168" i="3" s="1"/>
  <c r="E169" i="3"/>
  <c r="F169" i="3" s="1"/>
  <c r="G169" i="3" s="1"/>
  <c r="K169" i="3" s="1"/>
  <c r="E170" i="3"/>
  <c r="F170" i="3" s="1"/>
  <c r="E171" i="3"/>
  <c r="F171" i="3" s="1"/>
  <c r="G171" i="3" s="1"/>
  <c r="E172" i="3"/>
  <c r="F172" i="3" s="1"/>
  <c r="G172" i="3" s="1"/>
  <c r="E173" i="3"/>
  <c r="F173" i="3" s="1"/>
  <c r="E174" i="3"/>
  <c r="F174" i="3" s="1"/>
  <c r="G174" i="3" s="1"/>
  <c r="K174" i="3" s="1"/>
  <c r="E175" i="3"/>
  <c r="F175" i="3" s="1"/>
  <c r="G175" i="3" s="1"/>
  <c r="E176" i="3"/>
  <c r="F176" i="3" s="1"/>
  <c r="G176" i="3" s="1"/>
  <c r="E177" i="3"/>
  <c r="F177" i="3" s="1"/>
  <c r="E179" i="3"/>
  <c r="F179" i="3" s="1"/>
  <c r="G179" i="3" s="1"/>
  <c r="K179" i="3" s="1"/>
  <c r="P156" i="3"/>
  <c r="P157" i="3"/>
  <c r="P172" i="3"/>
  <c r="P174" i="3"/>
  <c r="P162" i="3"/>
  <c r="P163" i="3"/>
  <c r="P164" i="3"/>
  <c r="P168" i="3"/>
  <c r="P169" i="3"/>
  <c r="P170" i="3"/>
  <c r="P173" i="3"/>
  <c r="P175" i="3"/>
  <c r="P176" i="3"/>
  <c r="P177" i="3"/>
  <c r="P179" i="3"/>
  <c r="P160" i="3"/>
  <c r="P165" i="3"/>
  <c r="P166" i="3"/>
  <c r="P167" i="3"/>
  <c r="P171" i="3"/>
  <c r="E21" i="3"/>
  <c r="F21" i="3" s="1"/>
  <c r="G21" i="3" s="1"/>
  <c r="I21" i="3" s="1"/>
  <c r="E22" i="3"/>
  <c r="F22" i="3" s="1"/>
  <c r="E23" i="3"/>
  <c r="F23" i="3" s="1"/>
  <c r="G23" i="3" s="1"/>
  <c r="E24" i="3"/>
  <c r="F24" i="3" s="1"/>
  <c r="G24" i="3" s="1"/>
  <c r="I24" i="3" s="1"/>
  <c r="E25" i="3"/>
  <c r="F25" i="3" s="1"/>
  <c r="E26" i="3"/>
  <c r="F26" i="3" s="1"/>
  <c r="E27" i="3"/>
  <c r="F27" i="3" s="1"/>
  <c r="E28" i="3"/>
  <c r="F28" i="3" s="1"/>
  <c r="G28" i="3" s="1"/>
  <c r="I28" i="3" s="1"/>
  <c r="E96" i="3"/>
  <c r="F96" i="3" s="1"/>
  <c r="E97" i="3"/>
  <c r="F97" i="3" s="1"/>
  <c r="G97" i="3" s="1"/>
  <c r="E98" i="3"/>
  <c r="F98" i="3" s="1"/>
  <c r="G98" i="3" s="1"/>
  <c r="I98" i="3" s="1"/>
  <c r="E103" i="3"/>
  <c r="F103" i="3" s="1"/>
  <c r="G103" i="3" s="1"/>
  <c r="I103" i="3" s="1"/>
  <c r="E104" i="3"/>
  <c r="F104" i="3" s="1"/>
  <c r="E107" i="3"/>
  <c r="F107" i="3" s="1"/>
  <c r="E108" i="3"/>
  <c r="F108" i="3" s="1"/>
  <c r="G108" i="3" s="1"/>
  <c r="I108" i="3" s="1"/>
  <c r="E109" i="3"/>
  <c r="F109" i="3" s="1"/>
  <c r="E110" i="3"/>
  <c r="F110" i="3" s="1"/>
  <c r="E111" i="3"/>
  <c r="F111" i="3" s="1"/>
  <c r="G111" i="3" s="1"/>
  <c r="I111" i="3" s="1"/>
  <c r="E112" i="3"/>
  <c r="F112" i="3" s="1"/>
  <c r="G112" i="3" s="1"/>
  <c r="I112" i="3" s="1"/>
  <c r="E114" i="3"/>
  <c r="F114" i="3" s="1"/>
  <c r="G114" i="3" s="1"/>
  <c r="I114" i="3" s="1"/>
  <c r="E115" i="3"/>
  <c r="F115" i="3" s="1"/>
  <c r="G115" i="3" s="1"/>
  <c r="E31" i="3"/>
  <c r="F31" i="3" s="1"/>
  <c r="G31" i="3" s="1"/>
  <c r="I31" i="3" s="1"/>
  <c r="E40" i="3"/>
  <c r="F40" i="3" s="1"/>
  <c r="G40" i="3" s="1"/>
  <c r="I40" i="3" s="1"/>
  <c r="E46" i="3"/>
  <c r="F46" i="3" s="1"/>
  <c r="E63" i="3"/>
  <c r="F63" i="3" s="1"/>
  <c r="E67" i="3"/>
  <c r="F67" i="3" s="1"/>
  <c r="E29" i="3"/>
  <c r="F29" i="3" s="1"/>
  <c r="G29" i="3" s="1"/>
  <c r="E30" i="3"/>
  <c r="F30" i="3" s="1"/>
  <c r="E73" i="3"/>
  <c r="F73" i="3" s="1"/>
  <c r="E74" i="3"/>
  <c r="F74" i="3" s="1"/>
  <c r="G74" i="3" s="1"/>
  <c r="I74" i="3" s="1"/>
  <c r="E75" i="3"/>
  <c r="F75" i="3" s="1"/>
  <c r="G75" i="3" s="1"/>
  <c r="E72" i="3"/>
  <c r="F72" i="3"/>
  <c r="E76" i="3"/>
  <c r="F76" i="3" s="1"/>
  <c r="E77" i="3"/>
  <c r="F77" i="3" s="1"/>
  <c r="E78" i="3"/>
  <c r="F78" i="3" s="1"/>
  <c r="E80" i="3"/>
  <c r="F80" i="3" s="1"/>
  <c r="E81" i="3"/>
  <c r="F81" i="3" s="1"/>
  <c r="E82" i="3"/>
  <c r="F82" i="3" s="1"/>
  <c r="G82" i="3" s="1"/>
  <c r="I82" i="3" s="1"/>
  <c r="E83" i="3"/>
  <c r="F83" i="3" s="1"/>
  <c r="E84" i="3"/>
  <c r="F84" i="3" s="1"/>
  <c r="E86" i="3"/>
  <c r="F86" i="3" s="1"/>
  <c r="E88" i="3"/>
  <c r="F88" i="3" s="1"/>
  <c r="E89" i="3"/>
  <c r="F89" i="3" s="1"/>
  <c r="E90" i="3"/>
  <c r="F90" i="3" s="1"/>
  <c r="E93" i="3"/>
  <c r="F93" i="3" s="1"/>
  <c r="G93" i="3" s="1"/>
  <c r="E94" i="3"/>
  <c r="F94" i="3" s="1"/>
  <c r="G94" i="3" s="1"/>
  <c r="I94" i="3" s="1"/>
  <c r="E95" i="3"/>
  <c r="F95" i="3" s="1"/>
  <c r="E92" i="3"/>
  <c r="F92" i="3" s="1"/>
  <c r="G92" i="3" s="1"/>
  <c r="D9" i="3"/>
  <c r="C9" i="3"/>
  <c r="E37" i="3"/>
  <c r="F37" i="3" s="1"/>
  <c r="G37" i="3" s="1"/>
  <c r="E38" i="3"/>
  <c r="F38" i="3" s="1"/>
  <c r="E39" i="3"/>
  <c r="F39" i="3" s="1"/>
  <c r="E42" i="3"/>
  <c r="F42" i="3" s="1"/>
  <c r="G42" i="3" s="1"/>
  <c r="I42" i="3" s="1"/>
  <c r="E43" i="3"/>
  <c r="F43" i="3" s="1"/>
  <c r="E44" i="3"/>
  <c r="F44" i="3" s="1"/>
  <c r="E45" i="3"/>
  <c r="F45" i="3" s="1"/>
  <c r="G45" i="3" s="1"/>
  <c r="I45" i="3" s="1"/>
  <c r="E47" i="3"/>
  <c r="F47" i="3" s="1"/>
  <c r="E48" i="3"/>
  <c r="F48" i="3" s="1"/>
  <c r="G48" i="3" s="1"/>
  <c r="I48" i="3" s="1"/>
  <c r="E49" i="3"/>
  <c r="F49" i="3" s="1"/>
  <c r="E50" i="3"/>
  <c r="F50" i="3" s="1"/>
  <c r="E51" i="3"/>
  <c r="F51" i="3" s="1"/>
  <c r="E52" i="3"/>
  <c r="F52" i="3" s="1"/>
  <c r="E53" i="3"/>
  <c r="F53" i="3" s="1"/>
  <c r="G53" i="3" s="1"/>
  <c r="E54" i="3"/>
  <c r="F54" i="3" s="1"/>
  <c r="E55" i="3"/>
  <c r="F55" i="3" s="1"/>
  <c r="G55" i="3" s="1"/>
  <c r="E57" i="3"/>
  <c r="F57" i="3" s="1"/>
  <c r="G57" i="3" s="1"/>
  <c r="I57" i="3" s="1"/>
  <c r="E61" i="3"/>
  <c r="F61" i="3" s="1"/>
  <c r="E62" i="3"/>
  <c r="F62" i="3" s="1"/>
  <c r="E64" i="3"/>
  <c r="F64" i="3" s="1"/>
  <c r="E65" i="3"/>
  <c r="F65" i="3" s="1"/>
  <c r="G65" i="3" s="1"/>
  <c r="E66" i="3"/>
  <c r="F66" i="3" s="1"/>
  <c r="E68" i="3"/>
  <c r="F68" i="3" s="1"/>
  <c r="G68" i="3" s="1"/>
  <c r="I68" i="3" s="1"/>
  <c r="E69" i="3"/>
  <c r="F69" i="3" s="1"/>
  <c r="G69" i="3" s="1"/>
  <c r="I69" i="3" s="1"/>
  <c r="E70" i="3"/>
  <c r="F70" i="3" s="1"/>
  <c r="E71" i="3"/>
  <c r="F71" i="3" s="1"/>
  <c r="G71" i="3" s="1"/>
  <c r="E79" i="3"/>
  <c r="F79" i="3" s="1"/>
  <c r="G79" i="3" s="1"/>
  <c r="I79" i="3" s="1"/>
  <c r="E87" i="3"/>
  <c r="F87" i="3" s="1"/>
  <c r="E91" i="3"/>
  <c r="F91" i="3"/>
  <c r="G91" i="3" s="1"/>
  <c r="I91" i="3" s="1"/>
  <c r="E101" i="3"/>
  <c r="F101" i="3" s="1"/>
  <c r="E102" i="3"/>
  <c r="F102" i="3" s="1"/>
  <c r="E105" i="3"/>
  <c r="F105" i="3" s="1"/>
  <c r="G105" i="3" s="1"/>
  <c r="I105" i="3" s="1"/>
  <c r="E106" i="3"/>
  <c r="F106" i="3" s="1"/>
  <c r="G106" i="3" s="1"/>
  <c r="E99" i="3"/>
  <c r="F99" i="3" s="1"/>
  <c r="G99" i="3" s="1"/>
  <c r="E100" i="3"/>
  <c r="F100" i="3" s="1"/>
  <c r="G100" i="3" s="1"/>
  <c r="J100" i="3" s="1"/>
  <c r="E123" i="3"/>
  <c r="F123" i="3" s="1"/>
  <c r="G123" i="3" s="1"/>
  <c r="E124" i="3"/>
  <c r="F124" i="3" s="1"/>
  <c r="E125" i="3"/>
  <c r="F125" i="3" s="1"/>
  <c r="G125" i="3" s="1"/>
  <c r="J125" i="3" s="1"/>
  <c r="E126" i="3"/>
  <c r="F126" i="3" s="1"/>
  <c r="G126" i="3" s="1"/>
  <c r="E127" i="3"/>
  <c r="F127" i="3" s="1"/>
  <c r="E128" i="3"/>
  <c r="F128" i="3" s="1"/>
  <c r="E129" i="3"/>
  <c r="F129" i="3" s="1"/>
  <c r="G129" i="3" s="1"/>
  <c r="K129" i="3" s="1"/>
  <c r="E130" i="3"/>
  <c r="F130" i="3" s="1"/>
  <c r="E131" i="3"/>
  <c r="F131" i="3" s="1"/>
  <c r="E132" i="3"/>
  <c r="F132" i="3" s="1"/>
  <c r="G132" i="3" s="1"/>
  <c r="K132" i="3" s="1"/>
  <c r="E133" i="3"/>
  <c r="F133" i="3" s="1"/>
  <c r="E134" i="3"/>
  <c r="F134" i="3" s="1"/>
  <c r="E135" i="3"/>
  <c r="F135" i="3" s="1"/>
  <c r="E136" i="3"/>
  <c r="F136" i="3" s="1"/>
  <c r="E137" i="3"/>
  <c r="F137" i="3" s="1"/>
  <c r="E138" i="3"/>
  <c r="F138" i="3" s="1"/>
  <c r="R2" i="3"/>
  <c r="R3" i="3"/>
  <c r="R4" i="3"/>
  <c r="R5" i="3"/>
  <c r="R6" i="3"/>
  <c r="R7" i="3"/>
  <c r="P158" i="3"/>
  <c r="P159" i="3"/>
  <c r="P161" i="3"/>
  <c r="E158" i="4"/>
  <c r="F158" i="4"/>
  <c r="P158" i="4"/>
  <c r="E156" i="4"/>
  <c r="F156" i="4"/>
  <c r="G156" i="4"/>
  <c r="E157" i="4"/>
  <c r="F157" i="4"/>
  <c r="G157" i="4"/>
  <c r="F11" i="4"/>
  <c r="P157" i="4"/>
  <c r="P156" i="4"/>
  <c r="R2" i="4"/>
  <c r="R3" i="4"/>
  <c r="R4" i="4"/>
  <c r="R5" i="4"/>
  <c r="R6" i="4"/>
  <c r="R7" i="4"/>
  <c r="E21" i="4"/>
  <c r="F21" i="4"/>
  <c r="G21" i="4"/>
  <c r="E22" i="4"/>
  <c r="F22" i="4"/>
  <c r="E23" i="4"/>
  <c r="F23" i="4"/>
  <c r="G23" i="4"/>
  <c r="E24" i="4"/>
  <c r="F24" i="4"/>
  <c r="G24" i="4"/>
  <c r="E25" i="4"/>
  <c r="F25" i="4"/>
  <c r="G25" i="4"/>
  <c r="L25" i="4"/>
  <c r="E26" i="4"/>
  <c r="F26" i="4"/>
  <c r="E27" i="4"/>
  <c r="F27" i="4"/>
  <c r="G27" i="4"/>
  <c r="E28" i="4"/>
  <c r="F28" i="4"/>
  <c r="G28" i="4"/>
  <c r="E29" i="4"/>
  <c r="F29" i="4"/>
  <c r="G29" i="4"/>
  <c r="L29" i="4"/>
  <c r="E30" i="4"/>
  <c r="F30" i="4"/>
  <c r="E31" i="4"/>
  <c r="F31" i="4"/>
  <c r="G31" i="4"/>
  <c r="E32" i="4"/>
  <c r="F32" i="4"/>
  <c r="G32" i="4"/>
  <c r="E33" i="4"/>
  <c r="F33" i="4"/>
  <c r="G33" i="4"/>
  <c r="H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E39" i="4"/>
  <c r="F39" i="4"/>
  <c r="G39" i="4"/>
  <c r="E40" i="4"/>
  <c r="F40" i="4"/>
  <c r="G40" i="4"/>
  <c r="L40" i="4"/>
  <c r="E41" i="4"/>
  <c r="F41" i="4"/>
  <c r="G41" i="4"/>
  <c r="E42" i="4"/>
  <c r="F42" i="4"/>
  <c r="E43" i="4"/>
  <c r="F43" i="4"/>
  <c r="G43" i="4"/>
  <c r="E44" i="4"/>
  <c r="F44" i="4"/>
  <c r="G44" i="4"/>
  <c r="E45" i="4"/>
  <c r="F45" i="4"/>
  <c r="G45" i="4"/>
  <c r="E46" i="4"/>
  <c r="F46" i="4"/>
  <c r="E47" i="4"/>
  <c r="F47" i="4"/>
  <c r="G47" i="4"/>
  <c r="E48" i="4"/>
  <c r="F48" i="4"/>
  <c r="G48" i="4"/>
  <c r="I48" i="4"/>
  <c r="E49" i="4"/>
  <c r="F49" i="4"/>
  <c r="G49" i="4"/>
  <c r="E50" i="4"/>
  <c r="F50" i="4"/>
  <c r="E51" i="4"/>
  <c r="F51" i="4"/>
  <c r="G51" i="4"/>
  <c r="E52" i="4"/>
  <c r="F52" i="4"/>
  <c r="G52" i="4"/>
  <c r="E53" i="4"/>
  <c r="F53" i="4"/>
  <c r="G53" i="4"/>
  <c r="E54" i="4"/>
  <c r="F54" i="4"/>
  <c r="E55" i="4"/>
  <c r="F55" i="4"/>
  <c r="G55" i="4"/>
  <c r="E56" i="4"/>
  <c r="F56" i="4"/>
  <c r="G56" i="4"/>
  <c r="M56" i="4"/>
  <c r="E57" i="4"/>
  <c r="F57" i="4"/>
  <c r="G57" i="4"/>
  <c r="E58" i="4"/>
  <c r="F58" i="4"/>
  <c r="E59" i="4"/>
  <c r="F59" i="4"/>
  <c r="G59" i="4"/>
  <c r="E60" i="4"/>
  <c r="F60" i="4"/>
  <c r="G60" i="4"/>
  <c r="M60" i="4"/>
  <c r="E61" i="4"/>
  <c r="F61" i="4"/>
  <c r="G61" i="4"/>
  <c r="E62" i="4"/>
  <c r="F62" i="4"/>
  <c r="E63" i="4"/>
  <c r="F63" i="4"/>
  <c r="G63" i="4"/>
  <c r="E64" i="4"/>
  <c r="F64" i="4"/>
  <c r="G64" i="4"/>
  <c r="I64" i="4"/>
  <c r="E65" i="4"/>
  <c r="F65" i="4"/>
  <c r="G65" i="4"/>
  <c r="E66" i="4"/>
  <c r="F66" i="4"/>
  <c r="E67" i="4"/>
  <c r="F67" i="4"/>
  <c r="E68" i="4"/>
  <c r="F68" i="4"/>
  <c r="G68" i="4"/>
  <c r="E69" i="4"/>
  <c r="F69" i="4"/>
  <c r="G69" i="4"/>
  <c r="E70" i="4"/>
  <c r="F70" i="4"/>
  <c r="E71" i="4"/>
  <c r="F71" i="4"/>
  <c r="G71" i="4"/>
  <c r="E72" i="4"/>
  <c r="F72" i="4"/>
  <c r="G72" i="4"/>
  <c r="L72" i="4"/>
  <c r="E73" i="4"/>
  <c r="F73" i="4"/>
  <c r="G73" i="4"/>
  <c r="E74" i="4"/>
  <c r="F74" i="4"/>
  <c r="E75" i="4"/>
  <c r="F75" i="4"/>
  <c r="G75" i="4"/>
  <c r="E76" i="4"/>
  <c r="F76" i="4"/>
  <c r="G76" i="4"/>
  <c r="E77" i="4"/>
  <c r="F77" i="4"/>
  <c r="G77" i="4"/>
  <c r="E78" i="4"/>
  <c r="F78" i="4"/>
  <c r="E79" i="4"/>
  <c r="F79" i="4"/>
  <c r="G79" i="4"/>
  <c r="E80" i="4"/>
  <c r="F80" i="4"/>
  <c r="G80" i="4"/>
  <c r="L80" i="4"/>
  <c r="E81" i="4"/>
  <c r="F81" i="4"/>
  <c r="G81" i="4"/>
  <c r="E82" i="4"/>
  <c r="F82" i="4"/>
  <c r="E83" i="4"/>
  <c r="F83" i="4"/>
  <c r="E84" i="4"/>
  <c r="F84" i="4"/>
  <c r="G84" i="4"/>
  <c r="L84" i="4"/>
  <c r="E85" i="4"/>
  <c r="F85" i="4"/>
  <c r="G85" i="4"/>
  <c r="E86" i="4"/>
  <c r="F86" i="4"/>
  <c r="E87" i="4"/>
  <c r="F87" i="4"/>
  <c r="G87" i="4"/>
  <c r="I87" i="4"/>
  <c r="E88" i="4"/>
  <c r="F88" i="4"/>
  <c r="G88" i="4"/>
  <c r="L88" i="4"/>
  <c r="E89" i="4"/>
  <c r="F89" i="4"/>
  <c r="G89" i="4"/>
  <c r="E90" i="4"/>
  <c r="F90" i="4"/>
  <c r="E91" i="4"/>
  <c r="F91" i="4"/>
  <c r="G91" i="4"/>
  <c r="I91" i="4"/>
  <c r="E92" i="4"/>
  <c r="F92" i="4"/>
  <c r="G92" i="4"/>
  <c r="L92" i="4"/>
  <c r="E93" i="4"/>
  <c r="F93" i="4"/>
  <c r="G93" i="4"/>
  <c r="E94" i="4"/>
  <c r="F94" i="4"/>
  <c r="E95" i="4"/>
  <c r="F95" i="4"/>
  <c r="G95" i="4"/>
  <c r="L95" i="4"/>
  <c r="E96" i="4"/>
  <c r="F96" i="4"/>
  <c r="G96" i="4"/>
  <c r="L96" i="4"/>
  <c r="E97" i="4"/>
  <c r="F97" i="4"/>
  <c r="G97" i="4"/>
  <c r="E98" i="4"/>
  <c r="F98" i="4"/>
  <c r="E99" i="4"/>
  <c r="F99" i="4"/>
  <c r="G99" i="4"/>
  <c r="E100" i="4"/>
  <c r="F100" i="4"/>
  <c r="G100" i="4"/>
  <c r="M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O108" i="4"/>
  <c r="E109" i="4"/>
  <c r="F109" i="4"/>
  <c r="E110" i="4"/>
  <c r="F110" i="4"/>
  <c r="G110" i="4"/>
  <c r="E111" i="4"/>
  <c r="F111" i="4"/>
  <c r="G111" i="4"/>
  <c r="E112" i="4"/>
  <c r="F112" i="4"/>
  <c r="E113" i="4"/>
  <c r="F113" i="4"/>
  <c r="E114" i="4"/>
  <c r="F114" i="4"/>
  <c r="G114" i="4"/>
  <c r="E115" i="4"/>
  <c r="F115" i="4"/>
  <c r="G115" i="4"/>
  <c r="E116" i="4"/>
  <c r="F116" i="4"/>
  <c r="E117" i="4"/>
  <c r="F117" i="4"/>
  <c r="E118" i="4"/>
  <c r="F118" i="4"/>
  <c r="G118" i="4"/>
  <c r="E119" i="4"/>
  <c r="F119" i="4"/>
  <c r="O119" i="4"/>
  <c r="E120" i="4"/>
  <c r="F120" i="4"/>
  <c r="E121" i="4"/>
  <c r="F121" i="4"/>
  <c r="E122" i="4"/>
  <c r="F122" i="4"/>
  <c r="G122" i="4"/>
  <c r="J122" i="4"/>
  <c r="O122" i="4"/>
  <c r="E123" i="4"/>
  <c r="F123" i="4"/>
  <c r="E124" i="4"/>
  <c r="F124" i="4"/>
  <c r="E125" i="4"/>
  <c r="F125" i="4"/>
  <c r="E126" i="4"/>
  <c r="F126" i="4"/>
  <c r="G126" i="4"/>
  <c r="E127" i="4"/>
  <c r="F127" i="4"/>
  <c r="E128" i="4"/>
  <c r="F128" i="4"/>
  <c r="O128" i="4"/>
  <c r="E129" i="4"/>
  <c r="F129" i="4"/>
  <c r="E130" i="4"/>
  <c r="F130" i="4"/>
  <c r="G130" i="4"/>
  <c r="E131" i="4"/>
  <c r="F131" i="4"/>
  <c r="O131" i="4"/>
  <c r="E132" i="4"/>
  <c r="F132" i="4"/>
  <c r="E133" i="4"/>
  <c r="F133" i="4"/>
  <c r="E134" i="4"/>
  <c r="F134" i="4"/>
  <c r="G134" i="4"/>
  <c r="M134" i="4"/>
  <c r="O134" i="4"/>
  <c r="E135" i="4"/>
  <c r="F135" i="4"/>
  <c r="G135" i="4"/>
  <c r="E136" i="4"/>
  <c r="F136" i="4"/>
  <c r="E137" i="4"/>
  <c r="F137" i="4"/>
  <c r="E138" i="4"/>
  <c r="F138" i="4"/>
  <c r="G138" i="4"/>
  <c r="E139" i="4"/>
  <c r="F139" i="4"/>
  <c r="G139" i="4"/>
  <c r="E140" i="4"/>
  <c r="F140" i="4"/>
  <c r="E141" i="4"/>
  <c r="F141" i="4"/>
  <c r="E142" i="4"/>
  <c r="F142" i="4"/>
  <c r="G142" i="4"/>
  <c r="E143" i="4"/>
  <c r="F143" i="4"/>
  <c r="G143" i="4"/>
  <c r="E144" i="4"/>
  <c r="F144" i="4"/>
  <c r="E145" i="4"/>
  <c r="F145" i="4"/>
  <c r="E146" i="4"/>
  <c r="F146" i="4"/>
  <c r="G146" i="4"/>
  <c r="M146" i="4"/>
  <c r="O146" i="4"/>
  <c r="E147" i="4"/>
  <c r="F147" i="4"/>
  <c r="E148" i="4"/>
  <c r="F148" i="4"/>
  <c r="E149" i="4"/>
  <c r="F149" i="4"/>
  <c r="E150" i="4"/>
  <c r="F150" i="4"/>
  <c r="G150" i="4"/>
  <c r="M150" i="4"/>
  <c r="E151" i="4"/>
  <c r="F151" i="4"/>
  <c r="G151" i="4"/>
  <c r="J151" i="4"/>
  <c r="E152" i="4"/>
  <c r="F152" i="4"/>
  <c r="E153" i="4"/>
  <c r="F153" i="4"/>
  <c r="E154" i="4"/>
  <c r="F154" i="4"/>
  <c r="G154" i="4"/>
  <c r="M154" i="4"/>
  <c r="E155" i="4"/>
  <c r="F155" i="4"/>
  <c r="G155" i="4"/>
  <c r="V8" i="4"/>
  <c r="V9" i="4"/>
  <c r="G11" i="4"/>
  <c r="E14" i="4"/>
  <c r="E15" i="4" s="1"/>
  <c r="V14" i="4"/>
  <c r="C17" i="4"/>
  <c r="V20" i="4"/>
  <c r="L21" i="4"/>
  <c r="P21" i="4"/>
  <c r="P22" i="4"/>
  <c r="P23" i="4"/>
  <c r="P24" i="4"/>
  <c r="V24" i="4"/>
  <c r="P25" i="4"/>
  <c r="P26" i="4"/>
  <c r="P27" i="4"/>
  <c r="P28" i="4"/>
  <c r="V28" i="4"/>
  <c r="P29" i="4"/>
  <c r="P30" i="4"/>
  <c r="P31" i="4"/>
  <c r="V31" i="4"/>
  <c r="P32" i="4"/>
  <c r="P33" i="4"/>
  <c r="P34" i="4"/>
  <c r="P35" i="4"/>
  <c r="J36" i="4"/>
  <c r="P36" i="4"/>
  <c r="P37" i="4"/>
  <c r="P38" i="4"/>
  <c r="P39" i="4"/>
  <c r="P40" i="4"/>
  <c r="P41" i="4"/>
  <c r="P42" i="4"/>
  <c r="P43" i="4"/>
  <c r="I44" i="4"/>
  <c r="P44" i="4"/>
  <c r="P45" i="4"/>
  <c r="P46" i="4"/>
  <c r="P47" i="4"/>
  <c r="P48" i="4"/>
  <c r="P49" i="4"/>
  <c r="P50" i="4"/>
  <c r="P51" i="4"/>
  <c r="I52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I68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M85" i="4"/>
  <c r="P85" i="4"/>
  <c r="P86" i="4"/>
  <c r="P87" i="4"/>
  <c r="P88" i="4"/>
  <c r="L89" i="4"/>
  <c r="P89" i="4"/>
  <c r="P90" i="4"/>
  <c r="P91" i="4"/>
  <c r="P92" i="4"/>
  <c r="L93" i="4"/>
  <c r="P93" i="4"/>
  <c r="P94" i="4"/>
  <c r="P95" i="4"/>
  <c r="P96" i="4"/>
  <c r="P97" i="4"/>
  <c r="P98" i="4"/>
  <c r="M99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K118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J130" i="4"/>
  <c r="P130" i="4"/>
  <c r="P131" i="4"/>
  <c r="P132" i="4"/>
  <c r="P133" i="4"/>
  <c r="P134" i="4"/>
  <c r="M135" i="4"/>
  <c r="P135" i="4"/>
  <c r="P136" i="4"/>
  <c r="P137" i="4"/>
  <c r="P138" i="4"/>
  <c r="P139" i="4"/>
  <c r="P140" i="4"/>
  <c r="P141" i="4"/>
  <c r="M142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E56" i="3"/>
  <c r="F56" i="3" s="1"/>
  <c r="G56" i="3" s="1"/>
  <c r="E58" i="3"/>
  <c r="F58" i="3" s="1"/>
  <c r="E59" i="3"/>
  <c r="F59" i="3" s="1"/>
  <c r="E60" i="3"/>
  <c r="F60" i="3" s="1"/>
  <c r="G60" i="3" s="1"/>
  <c r="I60" i="3" s="1"/>
  <c r="E85" i="3"/>
  <c r="F85" i="3" s="1"/>
  <c r="E33" i="3"/>
  <c r="F33" i="3" s="1"/>
  <c r="G33" i="3" s="1"/>
  <c r="H33" i="3" s="1"/>
  <c r="E32" i="3"/>
  <c r="F32" i="3" s="1"/>
  <c r="E34" i="3"/>
  <c r="F34" i="3" s="1"/>
  <c r="E35" i="3"/>
  <c r="F35" i="3" s="1"/>
  <c r="E36" i="3"/>
  <c r="F36" i="3" s="1"/>
  <c r="E41" i="3"/>
  <c r="F41" i="3" s="1"/>
  <c r="E113" i="3"/>
  <c r="F113" i="3" s="1"/>
  <c r="G113" i="3" s="1"/>
  <c r="E116" i="3"/>
  <c r="F116" i="3" s="1"/>
  <c r="E117" i="3"/>
  <c r="F117" i="3" s="1"/>
  <c r="G117" i="3" s="1"/>
  <c r="E118" i="3"/>
  <c r="F118" i="3" s="1"/>
  <c r="G118" i="3" s="1"/>
  <c r="K118" i="3" s="1"/>
  <c r="E119" i="3"/>
  <c r="F119" i="3" s="1"/>
  <c r="G119" i="3" s="1"/>
  <c r="K119" i="3" s="1"/>
  <c r="E121" i="3"/>
  <c r="F121" i="3" s="1"/>
  <c r="G121" i="3" s="1"/>
  <c r="E122" i="3"/>
  <c r="F122" i="3" s="1"/>
  <c r="G122" i="3" s="1"/>
  <c r="K122" i="3" s="1"/>
  <c r="E120" i="3"/>
  <c r="F120" i="3" s="1"/>
  <c r="P155" i="3"/>
  <c r="P154" i="3"/>
  <c r="P153" i="3"/>
  <c r="P152" i="3"/>
  <c r="P150" i="3"/>
  <c r="P129" i="3"/>
  <c r="P131" i="3"/>
  <c r="P132" i="3"/>
  <c r="P133" i="3"/>
  <c r="P134" i="3"/>
  <c r="P135" i="3"/>
  <c r="P137" i="3"/>
  <c r="P140" i="3"/>
  <c r="P141" i="3"/>
  <c r="P126" i="3"/>
  <c r="P127" i="3"/>
  <c r="P142" i="3"/>
  <c r="P143" i="3"/>
  <c r="P151" i="3"/>
  <c r="P148" i="3"/>
  <c r="P149" i="3"/>
  <c r="P136" i="3"/>
  <c r="P36" i="3"/>
  <c r="P147" i="3"/>
  <c r="P146" i="3"/>
  <c r="P145" i="3"/>
  <c r="P144" i="3"/>
  <c r="C17" i="3"/>
  <c r="P139" i="3"/>
  <c r="P138" i="3"/>
  <c r="P120" i="3"/>
  <c r="P130" i="3"/>
  <c r="P121" i="3"/>
  <c r="P122" i="3"/>
  <c r="P124" i="3"/>
  <c r="P128" i="3"/>
  <c r="P125" i="3"/>
  <c r="P123" i="3"/>
  <c r="P113" i="3"/>
  <c r="P123" i="1"/>
  <c r="P125" i="1"/>
  <c r="P99" i="1"/>
  <c r="P120" i="1"/>
  <c r="P100" i="1"/>
  <c r="P114" i="1"/>
  <c r="P55" i="1"/>
  <c r="C8" i="1"/>
  <c r="E115" i="1"/>
  <c r="F115" i="1"/>
  <c r="G115" i="1"/>
  <c r="P127" i="1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4" i="3"/>
  <c r="P115" i="3"/>
  <c r="P116" i="3"/>
  <c r="P117" i="3"/>
  <c r="P118" i="3"/>
  <c r="P119" i="3"/>
  <c r="P126" i="1"/>
  <c r="P56" i="1"/>
  <c r="P58" i="1"/>
  <c r="P59" i="1"/>
  <c r="P60" i="1"/>
  <c r="P85" i="1"/>
  <c r="P21" i="1"/>
  <c r="P22" i="1"/>
  <c r="P23" i="1"/>
  <c r="P24" i="1"/>
  <c r="P25" i="1"/>
  <c r="P26" i="1"/>
  <c r="P27" i="1"/>
  <c r="P28" i="1"/>
  <c r="P96" i="1"/>
  <c r="P97" i="1"/>
  <c r="P98" i="1"/>
  <c r="P105" i="1"/>
  <c r="P106" i="1"/>
  <c r="P109" i="1"/>
  <c r="P110" i="1"/>
  <c r="P111" i="1"/>
  <c r="P112" i="1"/>
  <c r="P115" i="1"/>
  <c r="P116" i="1"/>
  <c r="P118" i="1"/>
  <c r="P119" i="1"/>
  <c r="P31" i="1"/>
  <c r="P39" i="1"/>
  <c r="P45" i="1"/>
  <c r="P63" i="1"/>
  <c r="P67" i="1"/>
  <c r="P29" i="1"/>
  <c r="P30" i="1"/>
  <c r="P73" i="1"/>
  <c r="P74" i="1"/>
  <c r="P75" i="1"/>
  <c r="P72" i="1"/>
  <c r="P76" i="1"/>
  <c r="P77" i="1"/>
  <c r="P78" i="1"/>
  <c r="P80" i="1"/>
  <c r="P81" i="1"/>
  <c r="P82" i="1"/>
  <c r="P83" i="1"/>
  <c r="P84" i="1"/>
  <c r="P86" i="1"/>
  <c r="P88" i="1"/>
  <c r="P89" i="1"/>
  <c r="P90" i="1"/>
  <c r="P93" i="1"/>
  <c r="P94" i="1"/>
  <c r="P95" i="1"/>
  <c r="P92" i="1"/>
  <c r="P32" i="1"/>
  <c r="P34" i="1"/>
  <c r="P35" i="1"/>
  <c r="P40" i="1"/>
  <c r="P101" i="1"/>
  <c r="P102" i="1"/>
  <c r="P36" i="1"/>
  <c r="P37" i="1"/>
  <c r="P38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7" i="1"/>
  <c r="P61" i="1"/>
  <c r="P62" i="1"/>
  <c r="P64" i="1"/>
  <c r="P65" i="1"/>
  <c r="P66" i="1"/>
  <c r="P68" i="1"/>
  <c r="P69" i="1"/>
  <c r="P70" i="1"/>
  <c r="P71" i="1"/>
  <c r="P79" i="1"/>
  <c r="P87" i="1"/>
  <c r="P91" i="1"/>
  <c r="P103" i="1"/>
  <c r="P104" i="1"/>
  <c r="P107" i="1"/>
  <c r="P108" i="1"/>
  <c r="P122" i="1"/>
  <c r="C18" i="1"/>
  <c r="P33" i="1"/>
  <c r="P117" i="1"/>
  <c r="P121" i="1"/>
  <c r="P124" i="1"/>
  <c r="E102" i="1"/>
  <c r="F102" i="1"/>
  <c r="G102" i="1"/>
  <c r="G36" i="3"/>
  <c r="J36" i="3" s="1"/>
  <c r="E119" i="1"/>
  <c r="F119" i="1"/>
  <c r="G119" i="1"/>
  <c r="Q119" i="1"/>
  <c r="E124" i="1"/>
  <c r="F124" i="1"/>
  <c r="G124" i="1"/>
  <c r="E108" i="1"/>
  <c r="F108" i="1"/>
  <c r="G108" i="1"/>
  <c r="E116" i="1"/>
  <c r="F116" i="1"/>
  <c r="G116" i="1"/>
  <c r="Q116" i="1"/>
  <c r="E125" i="1"/>
  <c r="F125" i="1"/>
  <c r="G125" i="1"/>
  <c r="J125" i="1"/>
  <c r="E90" i="1"/>
  <c r="F90" i="1"/>
  <c r="G90" i="1"/>
  <c r="E92" i="1"/>
  <c r="F92" i="1"/>
  <c r="G92" i="1"/>
  <c r="E94" i="1"/>
  <c r="F94" i="1"/>
  <c r="G94" i="1"/>
  <c r="E98" i="1"/>
  <c r="F98" i="1"/>
  <c r="G98" i="1"/>
  <c r="E113" i="1"/>
  <c r="F113" i="1"/>
  <c r="G113" i="1"/>
  <c r="L113" i="1"/>
  <c r="E121" i="1"/>
  <c r="F121" i="1"/>
  <c r="G121" i="1"/>
  <c r="E123" i="1"/>
  <c r="F123" i="1"/>
  <c r="G123" i="1"/>
  <c r="J123" i="1"/>
  <c r="E106" i="1"/>
  <c r="F106" i="1"/>
  <c r="G106" i="1"/>
  <c r="E110" i="1"/>
  <c r="F110" i="1"/>
  <c r="G110" i="1"/>
  <c r="E118" i="1"/>
  <c r="F118" i="1"/>
  <c r="G118" i="1"/>
  <c r="E122" i="1"/>
  <c r="F122" i="1"/>
  <c r="G122" i="1"/>
  <c r="E127" i="1"/>
  <c r="F127" i="1"/>
  <c r="G127" i="1"/>
  <c r="E99" i="1"/>
  <c r="F99" i="1"/>
  <c r="G99" i="1"/>
  <c r="M99" i="1"/>
  <c r="E101" i="1"/>
  <c r="F101" i="1"/>
  <c r="G101" i="1"/>
  <c r="Q101" i="1"/>
  <c r="E105" i="1"/>
  <c r="F105" i="1"/>
  <c r="G105" i="1"/>
  <c r="E55" i="1"/>
  <c r="F55" i="1"/>
  <c r="G55" i="1"/>
  <c r="Q55" i="1"/>
  <c r="E22" i="1"/>
  <c r="F22" i="1"/>
  <c r="G22" i="1"/>
  <c r="E23" i="1"/>
  <c r="F23" i="1"/>
  <c r="G23" i="1"/>
  <c r="E24" i="1"/>
  <c r="F24" i="1"/>
  <c r="G24" i="1"/>
  <c r="E25" i="1"/>
  <c r="F25" i="1"/>
  <c r="G25" i="1"/>
  <c r="Q25" i="1"/>
  <c r="E26" i="1"/>
  <c r="F26" i="1"/>
  <c r="G26" i="1"/>
  <c r="L26" i="1"/>
  <c r="E27" i="1"/>
  <c r="F27" i="1"/>
  <c r="G27" i="1"/>
  <c r="E28" i="1"/>
  <c r="F28" i="1"/>
  <c r="G28" i="1"/>
  <c r="E29" i="1"/>
  <c r="F29" i="1"/>
  <c r="G29" i="1"/>
  <c r="E30" i="1"/>
  <c r="F30" i="1"/>
  <c r="G30" i="1"/>
  <c r="L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J35" i="1"/>
  <c r="E36" i="1"/>
  <c r="F36" i="1"/>
  <c r="G36" i="1"/>
  <c r="E37" i="1"/>
  <c r="F37" i="1"/>
  <c r="G37" i="1"/>
  <c r="Q37" i="1"/>
  <c r="E38" i="1"/>
  <c r="F38" i="1"/>
  <c r="G38" i="1"/>
  <c r="E39" i="1"/>
  <c r="F39" i="1"/>
  <c r="G39" i="1"/>
  <c r="E40" i="1"/>
  <c r="F40" i="1"/>
  <c r="G40" i="1"/>
  <c r="E41" i="1"/>
  <c r="F41" i="1"/>
  <c r="G41" i="1"/>
  <c r="Q41" i="1"/>
  <c r="E42" i="1"/>
  <c r="F42" i="1"/>
  <c r="G42" i="1"/>
  <c r="Q42" i="1"/>
  <c r="E43" i="1"/>
  <c r="F43" i="1"/>
  <c r="G43" i="1"/>
  <c r="E44" i="1"/>
  <c r="F44" i="1"/>
  <c r="G44" i="1"/>
  <c r="E45" i="1"/>
  <c r="F45" i="1"/>
  <c r="G45" i="1"/>
  <c r="E46" i="1"/>
  <c r="F46" i="1"/>
  <c r="G46" i="1"/>
  <c r="Q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Q51" i="1"/>
  <c r="E52" i="1"/>
  <c r="F52" i="1"/>
  <c r="G52" i="1"/>
  <c r="E53" i="1"/>
  <c r="F53" i="1"/>
  <c r="G53" i="1"/>
  <c r="Q53" i="1"/>
  <c r="E54" i="1"/>
  <c r="F54" i="1"/>
  <c r="G54" i="1"/>
  <c r="E56" i="1"/>
  <c r="F56" i="1"/>
  <c r="G56" i="1"/>
  <c r="E57" i="1"/>
  <c r="F57" i="1"/>
  <c r="G57" i="1"/>
  <c r="E58" i="1"/>
  <c r="F58" i="1"/>
  <c r="G58" i="1"/>
  <c r="Q58" i="1"/>
  <c r="E59" i="1"/>
  <c r="F59" i="1"/>
  <c r="G59" i="1"/>
  <c r="Q59" i="1"/>
  <c r="E60" i="1"/>
  <c r="F60" i="1"/>
  <c r="G60" i="1"/>
  <c r="E61" i="1"/>
  <c r="F61" i="1"/>
  <c r="G61" i="1"/>
  <c r="E62" i="1"/>
  <c r="F62" i="1"/>
  <c r="G62" i="1"/>
  <c r="E63" i="1"/>
  <c r="F63" i="1"/>
  <c r="G63" i="1"/>
  <c r="Q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I68" i="1"/>
  <c r="E69" i="1"/>
  <c r="F69" i="1"/>
  <c r="G69" i="1"/>
  <c r="E70" i="1"/>
  <c r="F70" i="1"/>
  <c r="G70" i="1"/>
  <c r="Q70" i="1"/>
  <c r="E71" i="1"/>
  <c r="F71" i="1"/>
  <c r="G71" i="1"/>
  <c r="E72" i="1"/>
  <c r="F72" i="1"/>
  <c r="G72" i="1"/>
  <c r="E73" i="1"/>
  <c r="F73" i="1"/>
  <c r="G73" i="1"/>
  <c r="E74" i="1"/>
  <c r="F74" i="1"/>
  <c r="G74" i="1"/>
  <c r="L74" i="1"/>
  <c r="E75" i="1"/>
  <c r="F75" i="1"/>
  <c r="G75" i="1"/>
  <c r="L75" i="1"/>
  <c r="E76" i="1"/>
  <c r="F76" i="1"/>
  <c r="G76" i="1"/>
  <c r="E77" i="1"/>
  <c r="F77" i="1"/>
  <c r="G77" i="1"/>
  <c r="E78" i="1"/>
  <c r="F78" i="1"/>
  <c r="G78" i="1"/>
  <c r="E79" i="1"/>
  <c r="F79" i="1"/>
  <c r="G79" i="1"/>
  <c r="Q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L84" i="1"/>
  <c r="E85" i="1"/>
  <c r="F85" i="1"/>
  <c r="G85" i="1"/>
  <c r="E87" i="1"/>
  <c r="F87" i="1"/>
  <c r="G87" i="1"/>
  <c r="Q87" i="1"/>
  <c r="E89" i="1"/>
  <c r="F89" i="1"/>
  <c r="G89" i="1"/>
  <c r="E91" i="1"/>
  <c r="F91" i="1"/>
  <c r="G91" i="1"/>
  <c r="I91" i="1"/>
  <c r="E93" i="1"/>
  <c r="F93" i="1"/>
  <c r="G93" i="1"/>
  <c r="E95" i="1"/>
  <c r="F95" i="1"/>
  <c r="G95" i="1"/>
  <c r="Q95" i="1"/>
  <c r="E97" i="1"/>
  <c r="F97" i="1"/>
  <c r="G97" i="1"/>
  <c r="L97" i="1"/>
  <c r="G153" i="4"/>
  <c r="O153" i="4"/>
  <c r="O140" i="4"/>
  <c r="G140" i="4"/>
  <c r="G137" i="4"/>
  <c r="O137" i="4"/>
  <c r="O107" i="4"/>
  <c r="G107" i="4"/>
  <c r="O94" i="4"/>
  <c r="G94" i="4"/>
  <c r="L81" i="4"/>
  <c r="O78" i="4"/>
  <c r="G78" i="4"/>
  <c r="L75" i="4"/>
  <c r="I65" i="4"/>
  <c r="O62" i="4"/>
  <c r="G62" i="4"/>
  <c r="M59" i="4"/>
  <c r="I49" i="4"/>
  <c r="O46" i="4"/>
  <c r="G46" i="4"/>
  <c r="I43" i="4"/>
  <c r="O30" i="4"/>
  <c r="G30" i="4"/>
  <c r="Q30" i="4"/>
  <c r="L27" i="4"/>
  <c r="G147" i="4"/>
  <c r="G131" i="4"/>
  <c r="G127" i="4"/>
  <c r="G123" i="4"/>
  <c r="G119" i="4"/>
  <c r="O144" i="4"/>
  <c r="G144" i="4"/>
  <c r="G141" i="4"/>
  <c r="O141" i="4"/>
  <c r="O98" i="4"/>
  <c r="G98" i="4"/>
  <c r="O82" i="4"/>
  <c r="G82" i="4"/>
  <c r="I79" i="4"/>
  <c r="I69" i="4"/>
  <c r="O66" i="4"/>
  <c r="G66" i="4"/>
  <c r="L63" i="4"/>
  <c r="I53" i="4"/>
  <c r="O50" i="4"/>
  <c r="G50" i="4"/>
  <c r="I47" i="4"/>
  <c r="I37" i="4"/>
  <c r="O34" i="4"/>
  <c r="G34" i="4"/>
  <c r="L31" i="4"/>
  <c r="L24" i="4"/>
  <c r="J156" i="4"/>
  <c r="Q146" i="4"/>
  <c r="Q122" i="4"/>
  <c r="Q95" i="4"/>
  <c r="G145" i="4"/>
  <c r="O145" i="4"/>
  <c r="O132" i="4"/>
  <c r="G132" i="4"/>
  <c r="G128" i="4"/>
  <c r="O124" i="4"/>
  <c r="G124" i="4"/>
  <c r="O120" i="4"/>
  <c r="G120" i="4"/>
  <c r="O116" i="4"/>
  <c r="G116" i="4"/>
  <c r="O112" i="4"/>
  <c r="G112" i="4"/>
  <c r="G105" i="4"/>
  <c r="O105" i="4"/>
  <c r="O102" i="4"/>
  <c r="G102" i="4"/>
  <c r="L73" i="4"/>
  <c r="O70" i="4"/>
  <c r="G70" i="4"/>
  <c r="I57" i="4"/>
  <c r="O54" i="4"/>
  <c r="G54" i="4"/>
  <c r="I51" i="4"/>
  <c r="J41" i="4"/>
  <c r="O38" i="4"/>
  <c r="G38" i="4"/>
  <c r="J35" i="4"/>
  <c r="L28" i="4"/>
  <c r="O22" i="4"/>
  <c r="G22" i="4"/>
  <c r="J157" i="4"/>
  <c r="Q134" i="4"/>
  <c r="O152" i="4"/>
  <c r="G152" i="4"/>
  <c r="G149" i="4"/>
  <c r="O149" i="4"/>
  <c r="O136" i="4"/>
  <c r="G136" i="4"/>
  <c r="G133" i="4"/>
  <c r="O133" i="4"/>
  <c r="G129" i="4"/>
  <c r="O129" i="4"/>
  <c r="G125" i="4"/>
  <c r="O125" i="4"/>
  <c r="G121" i="4"/>
  <c r="O121" i="4"/>
  <c r="G113" i="4"/>
  <c r="O113" i="4"/>
  <c r="G109" i="4"/>
  <c r="O109" i="4"/>
  <c r="O106" i="4"/>
  <c r="G106" i="4"/>
  <c r="O103" i="4"/>
  <c r="G103" i="4"/>
  <c r="O90" i="4"/>
  <c r="G90" i="4"/>
  <c r="L77" i="4"/>
  <c r="O74" i="4"/>
  <c r="Q74" i="4"/>
  <c r="G74" i="4"/>
  <c r="I71" i="4"/>
  <c r="I61" i="4"/>
  <c r="O58" i="4"/>
  <c r="G58" i="4"/>
  <c r="I55" i="4"/>
  <c r="I45" i="4"/>
  <c r="O42" i="4"/>
  <c r="Q42" i="4"/>
  <c r="G42" i="4"/>
  <c r="I39" i="4"/>
  <c r="J32" i="4"/>
  <c r="O26" i="4"/>
  <c r="G26" i="4"/>
  <c r="L23" i="4"/>
  <c r="O160" i="3"/>
  <c r="O97" i="4"/>
  <c r="O93" i="4"/>
  <c r="Q93" i="4"/>
  <c r="O89" i="4"/>
  <c r="Q89" i="4"/>
  <c r="O85" i="4"/>
  <c r="Q85" i="4"/>
  <c r="O81" i="4"/>
  <c r="Q81" i="4"/>
  <c r="O77" i="4"/>
  <c r="Q77" i="4"/>
  <c r="O73" i="4"/>
  <c r="Q73" i="4"/>
  <c r="O69" i="4"/>
  <c r="Q69" i="4"/>
  <c r="O65" i="4"/>
  <c r="Q65" i="4"/>
  <c r="O61" i="4"/>
  <c r="Q61" i="4"/>
  <c r="O57" i="4"/>
  <c r="Q57" i="4"/>
  <c r="O53" i="4"/>
  <c r="Q53" i="4"/>
  <c r="O49" i="4"/>
  <c r="Q49" i="4"/>
  <c r="O45" i="4"/>
  <c r="Q45" i="4"/>
  <c r="O41" i="4"/>
  <c r="Q41" i="4"/>
  <c r="O37" i="4"/>
  <c r="Q37" i="4"/>
  <c r="O33" i="4"/>
  <c r="Q33" i="4"/>
  <c r="O29" i="4"/>
  <c r="Q29" i="4"/>
  <c r="O25" i="4"/>
  <c r="Q25" i="4"/>
  <c r="O21" i="4"/>
  <c r="Q21" i="4"/>
  <c r="V7" i="4"/>
  <c r="V3" i="4"/>
  <c r="O156" i="4"/>
  <c r="Q156" i="4"/>
  <c r="G108" i="4"/>
  <c r="Q108" i="4"/>
  <c r="G104" i="4"/>
  <c r="O99" i="4"/>
  <c r="Q99" i="4"/>
  <c r="O95" i="4"/>
  <c r="O91" i="4"/>
  <c r="Q91" i="4"/>
  <c r="O87" i="4"/>
  <c r="Q87" i="4"/>
  <c r="O79" i="4"/>
  <c r="Q79" i="4"/>
  <c r="O75" i="4"/>
  <c r="Q75" i="4"/>
  <c r="O71" i="4"/>
  <c r="Q71" i="4"/>
  <c r="O63" i="4"/>
  <c r="Q63" i="4"/>
  <c r="O59" i="4"/>
  <c r="Q59" i="4"/>
  <c r="O55" i="4"/>
  <c r="Q55" i="4"/>
  <c r="O51" i="4"/>
  <c r="Q51" i="4"/>
  <c r="O47" i="4"/>
  <c r="Q47" i="4"/>
  <c r="O43" i="4"/>
  <c r="Q43" i="4"/>
  <c r="O39" i="4"/>
  <c r="Q39" i="4"/>
  <c r="O35" i="4"/>
  <c r="Q35" i="4"/>
  <c r="O31" i="4"/>
  <c r="Q31" i="4"/>
  <c r="O27" i="4"/>
  <c r="Q27" i="4"/>
  <c r="O23" i="4"/>
  <c r="Q23" i="4"/>
  <c r="V5" i="4"/>
  <c r="O100" i="4"/>
  <c r="Q100" i="4"/>
  <c r="O96" i="4"/>
  <c r="Q96" i="4"/>
  <c r="O92" i="4"/>
  <c r="Q92" i="4"/>
  <c r="O88" i="4"/>
  <c r="Q88" i="4"/>
  <c r="O84" i="4"/>
  <c r="Q84" i="4"/>
  <c r="O80" i="4"/>
  <c r="Q80" i="4"/>
  <c r="O76" i="4"/>
  <c r="O72" i="4"/>
  <c r="Q72" i="4"/>
  <c r="O68" i="4"/>
  <c r="Q68" i="4"/>
  <c r="O64" i="4"/>
  <c r="Q64" i="4"/>
  <c r="O60" i="4"/>
  <c r="Q60" i="4"/>
  <c r="O56" i="4"/>
  <c r="Q56" i="4"/>
  <c r="O52" i="4"/>
  <c r="Q52" i="4"/>
  <c r="O48" i="4"/>
  <c r="Q48" i="4"/>
  <c r="O44" i="4"/>
  <c r="Q44" i="4"/>
  <c r="O40" i="4"/>
  <c r="Q40" i="4"/>
  <c r="O36" i="4"/>
  <c r="Q36" i="4"/>
  <c r="O32" i="4"/>
  <c r="Q32" i="4"/>
  <c r="O28" i="4"/>
  <c r="Q28" i="4"/>
  <c r="O24" i="4"/>
  <c r="Q24" i="4"/>
  <c r="V6" i="4"/>
  <c r="V2" i="4"/>
  <c r="K155" i="3"/>
  <c r="Q26" i="4"/>
  <c r="L26" i="4"/>
  <c r="Q58" i="4"/>
  <c r="M58" i="4"/>
  <c r="K113" i="4"/>
  <c r="Q113" i="4"/>
  <c r="J121" i="4"/>
  <c r="Q121" i="4"/>
  <c r="M129" i="4"/>
  <c r="Q129" i="4"/>
  <c r="Q22" i="4"/>
  <c r="L22" i="4"/>
  <c r="Q54" i="4"/>
  <c r="I54" i="4"/>
  <c r="Q102" i="4"/>
  <c r="I102" i="4"/>
  <c r="Q120" i="4"/>
  <c r="M120" i="4"/>
  <c r="M141" i="4"/>
  <c r="Q141" i="4"/>
  <c r="Q131" i="4"/>
  <c r="M131" i="4"/>
  <c r="L30" i="4"/>
  <c r="Q46" i="4"/>
  <c r="L46" i="4"/>
  <c r="Q78" i="4"/>
  <c r="L78" i="4"/>
  <c r="Q94" i="4"/>
  <c r="L94" i="4"/>
  <c r="L95" i="1"/>
  <c r="I87" i="1"/>
  <c r="Q78" i="1"/>
  <c r="L78" i="1"/>
  <c r="Q74" i="1"/>
  <c r="I70" i="1"/>
  <c r="Q62" i="1"/>
  <c r="I62" i="1"/>
  <c r="M58" i="1"/>
  <c r="I53" i="1"/>
  <c r="L45" i="1"/>
  <c r="Q45" i="1"/>
  <c r="I41" i="1"/>
  <c r="I37" i="1"/>
  <c r="Q29" i="1"/>
  <c r="L29" i="1"/>
  <c r="L25" i="1"/>
  <c r="M55" i="1"/>
  <c r="Q110" i="1"/>
  <c r="L110" i="1"/>
  <c r="L119" i="1"/>
  <c r="L108" i="4"/>
  <c r="I42" i="4"/>
  <c r="L74" i="4"/>
  <c r="Q90" i="4"/>
  <c r="L90" i="4"/>
  <c r="Q106" i="4"/>
  <c r="I106" i="4"/>
  <c r="Q136" i="4"/>
  <c r="J136" i="4"/>
  <c r="Q152" i="4"/>
  <c r="M152" i="4"/>
  <c r="Q105" i="4"/>
  <c r="I105" i="4"/>
  <c r="Q50" i="4"/>
  <c r="I50" i="4"/>
  <c r="Q82" i="4"/>
  <c r="L82" i="4"/>
  <c r="L111" i="4"/>
  <c r="Q97" i="1"/>
  <c r="Q75" i="1"/>
  <c r="M59" i="1"/>
  <c r="I42" i="1"/>
  <c r="R26" i="1"/>
  <c r="Q124" i="1"/>
  <c r="K124" i="1"/>
  <c r="L104" i="4"/>
  <c r="L109" i="4"/>
  <c r="Q109" i="4"/>
  <c r="J125" i="4"/>
  <c r="Q125" i="4"/>
  <c r="M133" i="4"/>
  <c r="Q133" i="4"/>
  <c r="J149" i="4"/>
  <c r="Q149" i="4"/>
  <c r="Q38" i="4"/>
  <c r="I38" i="4"/>
  <c r="Q70" i="4"/>
  <c r="I70" i="4"/>
  <c r="Q116" i="4"/>
  <c r="J116" i="4"/>
  <c r="Q124" i="4"/>
  <c r="J124" i="4"/>
  <c r="Q132" i="4"/>
  <c r="M132" i="4"/>
  <c r="J123" i="4"/>
  <c r="M147" i="4"/>
  <c r="Q62" i="4"/>
  <c r="I62" i="4"/>
  <c r="Q107" i="4"/>
  <c r="L107" i="4"/>
  <c r="Q140" i="4"/>
  <c r="M140" i="4"/>
  <c r="Q91" i="1"/>
  <c r="L80" i="1"/>
  <c r="Q80" i="1"/>
  <c r="Q76" i="1"/>
  <c r="L76" i="1"/>
  <c r="L72" i="1"/>
  <c r="Q72" i="1"/>
  <c r="I64" i="1"/>
  <c r="Q64" i="1"/>
  <c r="Q60" i="1"/>
  <c r="M60" i="1"/>
  <c r="Q56" i="1"/>
  <c r="M56" i="1"/>
  <c r="Q47" i="1"/>
  <c r="I47" i="1"/>
  <c r="Q43" i="1"/>
  <c r="I43" i="1"/>
  <c r="L39" i="1"/>
  <c r="Q39" i="1"/>
  <c r="L31" i="1"/>
  <c r="Q31" i="1"/>
  <c r="L27" i="1"/>
  <c r="Q27" i="1"/>
  <c r="Q23" i="1"/>
  <c r="L23" i="1"/>
  <c r="L118" i="1"/>
  <c r="Q118" i="1"/>
  <c r="Q98" i="1"/>
  <c r="L98" i="1"/>
  <c r="Q90" i="1"/>
  <c r="L90" i="1"/>
  <c r="Q108" i="1"/>
  <c r="I108" i="1"/>
  <c r="M102" i="1"/>
  <c r="Q102" i="1"/>
  <c r="Q103" i="4"/>
  <c r="L103" i="4"/>
  <c r="Q145" i="4"/>
  <c r="M145" i="4"/>
  <c r="Q34" i="4"/>
  <c r="J34" i="4"/>
  <c r="Q66" i="4"/>
  <c r="I66" i="4"/>
  <c r="Q98" i="4"/>
  <c r="L98" i="4"/>
  <c r="Q144" i="4"/>
  <c r="M144" i="4"/>
  <c r="Q119" i="4"/>
  <c r="K119" i="4"/>
  <c r="M137" i="4"/>
  <c r="Q137" i="4"/>
  <c r="M153" i="4"/>
  <c r="Q153" i="4"/>
  <c r="L93" i="1"/>
  <c r="Q93" i="1"/>
  <c r="M85" i="1"/>
  <c r="Q85" i="1"/>
  <c r="Q81" i="1"/>
  <c r="L81" i="1"/>
  <c r="L77" i="1"/>
  <c r="Q77" i="1"/>
  <c r="Q73" i="1"/>
  <c r="L73" i="1"/>
  <c r="I69" i="1"/>
  <c r="Q69" i="1"/>
  <c r="Q65" i="1"/>
  <c r="I65" i="1"/>
  <c r="Q61" i="1"/>
  <c r="I61" i="1"/>
  <c r="Q57" i="1"/>
  <c r="I57" i="1"/>
  <c r="Q52" i="1"/>
  <c r="I52" i="1"/>
  <c r="Q48" i="1"/>
  <c r="I48" i="1"/>
  <c r="Q44" i="1"/>
  <c r="I44" i="1"/>
  <c r="J40" i="1"/>
  <c r="R40" i="1"/>
  <c r="Q36" i="1"/>
  <c r="I36" i="1"/>
  <c r="Q32" i="1"/>
  <c r="J32" i="1"/>
  <c r="L28" i="1"/>
  <c r="Q28" i="1"/>
  <c r="L24" i="1"/>
  <c r="Q24" i="1"/>
  <c r="Q105" i="1"/>
  <c r="L105" i="1"/>
  <c r="Q122" i="1"/>
  <c r="J122" i="1"/>
  <c r="Q121" i="1"/>
  <c r="J121" i="1"/>
  <c r="L92" i="1"/>
  <c r="Q92" i="1"/>
  <c r="L115" i="1"/>
  <c r="Q115" i="1"/>
  <c r="G195" i="3"/>
  <c r="K195" i="3" s="1"/>
  <c r="I54" i="1"/>
  <c r="Q54" i="1"/>
  <c r="L106" i="1"/>
  <c r="Q106" i="1"/>
  <c r="I38" i="1"/>
  <c r="Q38" i="1"/>
  <c r="I71" i="1"/>
  <c r="Q71" i="1"/>
  <c r="Q89" i="1"/>
  <c r="L89" i="1"/>
  <c r="L22" i="1"/>
  <c r="Q22" i="1"/>
  <c r="I46" i="1"/>
  <c r="I79" i="1"/>
  <c r="M143" i="4"/>
  <c r="L83" i="1"/>
  <c r="Q83" i="1"/>
  <c r="L67" i="1"/>
  <c r="Q67" i="1"/>
  <c r="I50" i="1"/>
  <c r="Q50" i="1"/>
  <c r="J34" i="1"/>
  <c r="Q34" i="1"/>
  <c r="L114" i="4"/>
  <c r="G83" i="4"/>
  <c r="O83" i="4"/>
  <c r="Q30" i="1"/>
  <c r="L63" i="1"/>
  <c r="L116" i="1"/>
  <c r="L112" i="4"/>
  <c r="Q112" i="4"/>
  <c r="Q128" i="4"/>
  <c r="J128" i="4"/>
  <c r="K127" i="1"/>
  <c r="R127" i="1"/>
  <c r="L82" i="1"/>
  <c r="Q82" i="1"/>
  <c r="Q66" i="1"/>
  <c r="I66" i="1"/>
  <c r="Q49" i="1"/>
  <c r="I49" i="1"/>
  <c r="Q33" i="1"/>
  <c r="H33" i="1"/>
  <c r="Q94" i="1"/>
  <c r="L94" i="1"/>
  <c r="G67" i="4"/>
  <c r="O67" i="4"/>
  <c r="G158" i="4"/>
  <c r="O158" i="4"/>
  <c r="I106" i="3"/>
  <c r="I37" i="3"/>
  <c r="G27" i="3"/>
  <c r="I27" i="3" s="1"/>
  <c r="L115" i="4"/>
  <c r="M101" i="1"/>
  <c r="Q35" i="1"/>
  <c r="I51" i="1"/>
  <c r="Q68" i="1"/>
  <c r="Q84" i="1"/>
  <c r="G148" i="4"/>
  <c r="O148" i="4"/>
  <c r="L76" i="4"/>
  <c r="Q76" i="4"/>
  <c r="G117" i="4"/>
  <c r="O117" i="4"/>
  <c r="G101" i="4"/>
  <c r="O101" i="4"/>
  <c r="L97" i="4"/>
  <c r="Q97" i="4"/>
  <c r="O86" i="4"/>
  <c r="G86" i="4"/>
  <c r="M127" i="4"/>
  <c r="M126" i="4"/>
  <c r="L110" i="4"/>
  <c r="E104" i="1"/>
  <c r="F104" i="1"/>
  <c r="G104" i="1"/>
  <c r="E109" i="1"/>
  <c r="F109" i="1"/>
  <c r="G109" i="1"/>
  <c r="E86" i="1"/>
  <c r="F86" i="1"/>
  <c r="G86" i="1"/>
  <c r="E111" i="1"/>
  <c r="F111" i="1"/>
  <c r="G111" i="1"/>
  <c r="M155" i="4"/>
  <c r="Q155" i="4"/>
  <c r="E117" i="1"/>
  <c r="F117" i="1"/>
  <c r="G117" i="1"/>
  <c r="E96" i="1"/>
  <c r="F96" i="1"/>
  <c r="G96" i="1"/>
  <c r="E112" i="1"/>
  <c r="F112" i="1"/>
  <c r="G112" i="1"/>
  <c r="Q139" i="4"/>
  <c r="J139" i="4"/>
  <c r="E114" i="1"/>
  <c r="F114" i="1"/>
  <c r="G114" i="1"/>
  <c r="M114" i="1"/>
  <c r="E126" i="1"/>
  <c r="F126" i="1"/>
  <c r="G126" i="1"/>
  <c r="E21" i="1"/>
  <c r="F21" i="1"/>
  <c r="G21" i="1"/>
  <c r="E103" i="1"/>
  <c r="F103" i="1"/>
  <c r="G103" i="1"/>
  <c r="E120" i="1"/>
  <c r="F120" i="1"/>
  <c r="G120" i="1"/>
  <c r="M120" i="1"/>
  <c r="E107" i="1"/>
  <c r="F107" i="1"/>
  <c r="G107" i="1"/>
  <c r="E100" i="1"/>
  <c r="F100" i="1"/>
  <c r="G100" i="1"/>
  <c r="M100" i="1"/>
  <c r="J138" i="4"/>
  <c r="E88" i="1"/>
  <c r="F88" i="1"/>
  <c r="G88" i="1"/>
  <c r="V4" i="4"/>
  <c r="O157" i="4"/>
  <c r="Q157" i="4"/>
  <c r="V27" i="4"/>
  <c r="V23" i="4"/>
  <c r="V19" i="4"/>
  <c r="O151" i="4"/>
  <c r="Q151" i="4"/>
  <c r="O143" i="4"/>
  <c r="Q143" i="4"/>
  <c r="O138" i="4"/>
  <c r="Q138" i="4"/>
  <c r="O110" i="4"/>
  <c r="Q110" i="4"/>
  <c r="V30" i="4"/>
  <c r="V18" i="4"/>
  <c r="V13" i="4"/>
  <c r="O130" i="4"/>
  <c r="Q130" i="4"/>
  <c r="O127" i="4"/>
  <c r="Q127" i="4"/>
  <c r="V33" i="4"/>
  <c r="V26" i="4"/>
  <c r="V22" i="4"/>
  <c r="V17" i="4"/>
  <c r="V12" i="4"/>
  <c r="O155" i="4"/>
  <c r="O118" i="4"/>
  <c r="Q118" i="4"/>
  <c r="O115" i="4"/>
  <c r="Q115" i="4"/>
  <c r="V29" i="4"/>
  <c r="V11" i="4"/>
  <c r="O150" i="4"/>
  <c r="Q150" i="4"/>
  <c r="O147" i="4"/>
  <c r="Q147" i="4"/>
  <c r="O142" i="4"/>
  <c r="Q142" i="4"/>
  <c r="O135" i="4"/>
  <c r="Q135" i="4"/>
  <c r="V25" i="4"/>
  <c r="V21" i="4"/>
  <c r="V16" i="4"/>
  <c r="O126" i="4"/>
  <c r="Q126" i="4"/>
  <c r="O123" i="4"/>
  <c r="Q123" i="4"/>
  <c r="V32" i="4"/>
  <c r="V15" i="4"/>
  <c r="V10" i="4"/>
  <c r="O154" i="4"/>
  <c r="Q154" i="4"/>
  <c r="O139" i="4"/>
  <c r="O114" i="4"/>
  <c r="Q114" i="4"/>
  <c r="O111" i="4"/>
  <c r="Q111" i="4"/>
  <c r="O104" i="4"/>
  <c r="Q104" i="4"/>
  <c r="L88" i="1"/>
  <c r="Q88" i="1"/>
  <c r="L109" i="1"/>
  <c r="Q109" i="1"/>
  <c r="Q158" i="4"/>
  <c r="J158" i="4"/>
  <c r="L83" i="4"/>
  <c r="Q83" i="4"/>
  <c r="I107" i="1"/>
  <c r="Q107" i="1"/>
  <c r="Q86" i="1"/>
  <c r="L86" i="1"/>
  <c r="I103" i="1"/>
  <c r="Q103" i="1"/>
  <c r="I104" i="1"/>
  <c r="Q104" i="1"/>
  <c r="I101" i="4"/>
  <c r="Q101" i="4"/>
  <c r="Q112" i="1"/>
  <c r="L112" i="1"/>
  <c r="J148" i="4"/>
  <c r="Q148" i="4"/>
  <c r="L67" i="4"/>
  <c r="Q67" i="4"/>
  <c r="Q126" i="1"/>
  <c r="K126" i="1"/>
  <c r="Q96" i="1"/>
  <c r="L96" i="1"/>
  <c r="Q117" i="1"/>
  <c r="J117" i="1"/>
  <c r="L86" i="4"/>
  <c r="Q86" i="4"/>
  <c r="J117" i="4"/>
  <c r="Q117" i="4"/>
  <c r="C12" i="1"/>
  <c r="C16" i="1"/>
  <c r="D18" i="1"/>
  <c r="Q21" i="1"/>
  <c r="L21" i="1"/>
  <c r="C11" i="1"/>
  <c r="L111" i="1"/>
  <c r="Q111" i="1"/>
  <c r="N121" i="1"/>
  <c r="N111" i="1"/>
  <c r="N108" i="1"/>
  <c r="N105" i="1"/>
  <c r="N120" i="1"/>
  <c r="N115" i="1"/>
  <c r="N114" i="1"/>
  <c r="N116" i="1"/>
  <c r="N107" i="1"/>
  <c r="N104" i="1"/>
  <c r="N101" i="1"/>
  <c r="N123" i="1"/>
  <c r="N110" i="1"/>
  <c r="N103" i="1"/>
  <c r="N98" i="1"/>
  <c r="N95" i="1"/>
  <c r="N102" i="1"/>
  <c r="N100" i="1"/>
  <c r="N106" i="1"/>
  <c r="N97" i="1"/>
  <c r="N94" i="1"/>
  <c r="N127" i="1"/>
  <c r="N113" i="1"/>
  <c r="N126" i="1"/>
  <c r="N118" i="1"/>
  <c r="N125" i="1"/>
  <c r="N96" i="1"/>
  <c r="N124" i="1"/>
  <c r="N119" i="1"/>
  <c r="N99" i="1"/>
  <c r="N117" i="1"/>
  <c r="N112" i="1"/>
  <c r="N109" i="1"/>
  <c r="N122" i="1"/>
  <c r="S8" i="4"/>
  <c r="S9" i="4"/>
  <c r="S10" i="4"/>
  <c r="C11" i="4"/>
  <c r="U35" i="3" l="1"/>
  <c r="Q160" i="3"/>
  <c r="G201" i="3"/>
  <c r="O201" i="3"/>
  <c r="F15" i="3"/>
  <c r="O200" i="3"/>
  <c r="G200" i="3"/>
  <c r="O32" i="3"/>
  <c r="O50" i="3"/>
  <c r="O97" i="3"/>
  <c r="O144" i="3"/>
  <c r="O119" i="3"/>
  <c r="Q119" i="3" s="1"/>
  <c r="O184" i="3"/>
  <c r="O82" i="3"/>
  <c r="V6" i="3"/>
  <c r="V14" i="3"/>
  <c r="V22" i="3"/>
  <c r="V30" i="3"/>
  <c r="O155" i="3"/>
  <c r="Q155" i="3" s="1"/>
  <c r="O178" i="3"/>
  <c r="O149" i="3"/>
  <c r="Q149" i="3" s="1"/>
  <c r="O58" i="3"/>
  <c r="O183" i="3"/>
  <c r="Q183" i="3" s="1"/>
  <c r="O141" i="3"/>
  <c r="Q141" i="3" s="1"/>
  <c r="O55" i="3"/>
  <c r="G58" i="3"/>
  <c r="I58" i="3" s="1"/>
  <c r="G137" i="3"/>
  <c r="K137" i="3" s="1"/>
  <c r="O137" i="3"/>
  <c r="G131" i="3"/>
  <c r="O131" i="3"/>
  <c r="G87" i="3"/>
  <c r="O87" i="3"/>
  <c r="O39" i="3"/>
  <c r="G39" i="3"/>
  <c r="I39" i="3" s="1"/>
  <c r="G84" i="3"/>
  <c r="O84" i="3"/>
  <c r="I29" i="3"/>
  <c r="O107" i="3"/>
  <c r="G107" i="3"/>
  <c r="K172" i="3"/>
  <c r="K166" i="3"/>
  <c r="G159" i="3"/>
  <c r="J159" i="3" s="1"/>
  <c r="O159" i="3"/>
  <c r="Q159" i="3" s="1"/>
  <c r="O130" i="3"/>
  <c r="G130" i="3"/>
  <c r="G83" i="3"/>
  <c r="O83" i="3"/>
  <c r="K194" i="3"/>
  <c r="J123" i="3"/>
  <c r="G64" i="3"/>
  <c r="O64" i="3"/>
  <c r="G177" i="3"/>
  <c r="K177" i="3" s="1"/>
  <c r="O177" i="3"/>
  <c r="G157" i="3"/>
  <c r="K157" i="3" s="1"/>
  <c r="O157" i="3"/>
  <c r="Q157" i="3" s="1"/>
  <c r="G188" i="3"/>
  <c r="O188" i="3"/>
  <c r="G181" i="3"/>
  <c r="K181" i="3" s="1"/>
  <c r="O181" i="3"/>
  <c r="Q181" i="3" s="1"/>
  <c r="O62" i="3"/>
  <c r="G62" i="3"/>
  <c r="I62" i="3" s="1"/>
  <c r="G44" i="3"/>
  <c r="O44" i="3"/>
  <c r="Q44" i="3" s="1"/>
  <c r="G90" i="3"/>
  <c r="O90" i="3"/>
  <c r="K176" i="3"/>
  <c r="G163" i="3"/>
  <c r="O163" i="3"/>
  <c r="K178" i="3"/>
  <c r="Q178" i="3"/>
  <c r="G134" i="3"/>
  <c r="K134" i="3" s="1"/>
  <c r="O134" i="3"/>
  <c r="G51" i="3"/>
  <c r="O51" i="3"/>
  <c r="G89" i="3"/>
  <c r="O89" i="3"/>
  <c r="G110" i="3"/>
  <c r="I110" i="3" s="1"/>
  <c r="O110" i="3"/>
  <c r="G143" i="3"/>
  <c r="O143" i="3"/>
  <c r="G185" i="3"/>
  <c r="O185" i="3"/>
  <c r="I92" i="3"/>
  <c r="G80" i="3"/>
  <c r="O80" i="3"/>
  <c r="G161" i="3"/>
  <c r="J161" i="3" s="1"/>
  <c r="O161" i="3"/>
  <c r="K142" i="3"/>
  <c r="O35" i="3"/>
  <c r="G35" i="3"/>
  <c r="O85" i="3"/>
  <c r="G85" i="3"/>
  <c r="O172" i="3"/>
  <c r="Q172" i="3" s="1"/>
  <c r="G95" i="3"/>
  <c r="I95" i="3" s="1"/>
  <c r="O95" i="3"/>
  <c r="Q95" i="3" s="1"/>
  <c r="G78" i="3"/>
  <c r="I78" i="3" s="1"/>
  <c r="O78" i="3"/>
  <c r="G192" i="3"/>
  <c r="O192" i="3"/>
  <c r="O34" i="3"/>
  <c r="G34" i="3"/>
  <c r="G66" i="3"/>
  <c r="O66" i="3"/>
  <c r="Q66" i="3" s="1"/>
  <c r="O77" i="3"/>
  <c r="G77" i="3"/>
  <c r="G30" i="3"/>
  <c r="O30" i="3"/>
  <c r="G167" i="3"/>
  <c r="O167" i="3"/>
  <c r="I23" i="3"/>
  <c r="O176" i="3"/>
  <c r="Q176" i="3" s="1"/>
  <c r="O23" i="3"/>
  <c r="Q23" i="3" s="1"/>
  <c r="O27" i="3"/>
  <c r="Q27" i="3" s="1"/>
  <c r="O195" i="3"/>
  <c r="Q195" i="3" s="1"/>
  <c r="O60" i="3"/>
  <c r="Q60" i="3" s="1"/>
  <c r="V31" i="3"/>
  <c r="V23" i="3"/>
  <c r="V15" i="3"/>
  <c r="V7" i="3"/>
  <c r="O91" i="3"/>
  <c r="Q91" i="3" s="1"/>
  <c r="O53" i="3"/>
  <c r="O146" i="3"/>
  <c r="O123" i="3"/>
  <c r="Q123" i="3" s="1"/>
  <c r="O103" i="3"/>
  <c r="Q103" i="3" s="1"/>
  <c r="G50" i="3"/>
  <c r="J158" i="3"/>
  <c r="O142" i="3"/>
  <c r="Q142" i="3" s="1"/>
  <c r="O187" i="3"/>
  <c r="Q187" i="3" s="1"/>
  <c r="O108" i="3"/>
  <c r="Q108" i="3" s="1"/>
  <c r="O40" i="3"/>
  <c r="Q40" i="3" s="1"/>
  <c r="O98" i="3"/>
  <c r="Q98" i="3" s="1"/>
  <c r="O114" i="3"/>
  <c r="J117" i="3"/>
  <c r="O166" i="3"/>
  <c r="Q166" i="3" s="1"/>
  <c r="O125" i="3"/>
  <c r="Q125" i="3" s="1"/>
  <c r="O36" i="3"/>
  <c r="Q36" i="3" s="1"/>
  <c r="O147" i="3"/>
  <c r="V29" i="3"/>
  <c r="V21" i="3"/>
  <c r="V13" i="3"/>
  <c r="V5" i="3"/>
  <c r="O79" i="3"/>
  <c r="Q79" i="3" s="1"/>
  <c r="O28" i="3"/>
  <c r="Q28" i="3" s="1"/>
  <c r="O38" i="3"/>
  <c r="O115" i="3"/>
  <c r="O156" i="3"/>
  <c r="Q156" i="3" s="1"/>
  <c r="O169" i="3"/>
  <c r="Q169" i="3" s="1"/>
  <c r="O29" i="3"/>
  <c r="Q29" i="3" s="1"/>
  <c r="O171" i="3"/>
  <c r="Q171" i="3" s="1"/>
  <c r="O168" i="3"/>
  <c r="Q168" i="3" s="1"/>
  <c r="V28" i="3"/>
  <c r="V20" i="3"/>
  <c r="V12" i="3"/>
  <c r="V4" i="3"/>
  <c r="O69" i="3"/>
  <c r="Q69" i="3" s="1"/>
  <c r="O48" i="3"/>
  <c r="Q48" i="3" s="1"/>
  <c r="O118" i="3"/>
  <c r="Q118" i="3" s="1"/>
  <c r="O41" i="3"/>
  <c r="O74" i="3"/>
  <c r="Q74" i="3" s="1"/>
  <c r="O49" i="3"/>
  <c r="O150" i="3"/>
  <c r="O189" i="3"/>
  <c r="Q189" i="3" s="1"/>
  <c r="O56" i="3"/>
  <c r="O193" i="3"/>
  <c r="Q193" i="3" s="1"/>
  <c r="O129" i="3"/>
  <c r="Q129" i="3" s="1"/>
  <c r="O164" i="3"/>
  <c r="Q164" i="3" s="1"/>
  <c r="O175" i="3"/>
  <c r="Q175" i="3" s="1"/>
  <c r="V27" i="3"/>
  <c r="V19" i="3"/>
  <c r="V11" i="3"/>
  <c r="V3" i="3"/>
  <c r="O122" i="3"/>
  <c r="Q122" i="3" s="1"/>
  <c r="O100" i="3"/>
  <c r="Q100" i="3" s="1"/>
  <c r="O61" i="3"/>
  <c r="O21" i="3"/>
  <c r="Q21" i="3" s="1"/>
  <c r="K121" i="3"/>
  <c r="O158" i="3"/>
  <c r="Q158" i="3" s="1"/>
  <c r="O132" i="3"/>
  <c r="Q132" i="3" s="1"/>
  <c r="O179" i="3"/>
  <c r="Q179" i="3" s="1"/>
  <c r="V2" i="3"/>
  <c r="V26" i="3"/>
  <c r="V18" i="3"/>
  <c r="V10" i="3"/>
  <c r="O99" i="3"/>
  <c r="Q99" i="3" s="1"/>
  <c r="O42" i="3"/>
  <c r="Q42" i="3" s="1"/>
  <c r="O94" i="3"/>
  <c r="Q94" i="3" s="1"/>
  <c r="O111" i="3"/>
  <c r="Q111" i="3" s="1"/>
  <c r="O173" i="3"/>
  <c r="O140" i="3"/>
  <c r="O174" i="3"/>
  <c r="Q174" i="3" s="1"/>
  <c r="O194" i="3"/>
  <c r="Q194" i="3" s="1"/>
  <c r="O153" i="3"/>
  <c r="Q153" i="3" s="1"/>
  <c r="V33" i="3"/>
  <c r="V25" i="3"/>
  <c r="V17" i="3"/>
  <c r="V9" i="3"/>
  <c r="O106" i="3"/>
  <c r="Q106" i="3" s="1"/>
  <c r="O37" i="3"/>
  <c r="Q37" i="3" s="1"/>
  <c r="O121" i="3"/>
  <c r="Q121" i="3" s="1"/>
  <c r="O117" i="3"/>
  <c r="Q117" i="3" s="1"/>
  <c r="O93" i="3"/>
  <c r="Q93" i="3" s="1"/>
  <c r="O190" i="3"/>
  <c r="Q190" i="3" s="1"/>
  <c r="O191" i="3"/>
  <c r="Q191" i="3" s="1"/>
  <c r="O112" i="3"/>
  <c r="Q112" i="3" s="1"/>
  <c r="G41" i="3"/>
  <c r="O33" i="3"/>
  <c r="Q33" i="3" s="1"/>
  <c r="O113" i="3"/>
  <c r="Q113" i="3" s="1"/>
  <c r="V32" i="3"/>
  <c r="V24" i="3"/>
  <c r="V16" i="3"/>
  <c r="V8" i="3"/>
  <c r="O105" i="3"/>
  <c r="Q105" i="3" s="1"/>
  <c r="Q146" i="3"/>
  <c r="O151" i="3"/>
  <c r="Q151" i="3" s="1"/>
  <c r="O92" i="3"/>
  <c r="Q92" i="3" s="1"/>
  <c r="O148" i="3"/>
  <c r="I71" i="3"/>
  <c r="J99" i="3"/>
  <c r="K171" i="3"/>
  <c r="J113" i="3"/>
  <c r="K126" i="3"/>
  <c r="K184" i="3"/>
  <c r="Q184" i="3"/>
  <c r="K196" i="3"/>
  <c r="Q56" i="3"/>
  <c r="J56" i="3"/>
  <c r="I75" i="3"/>
  <c r="O71" i="3"/>
  <c r="Q71" i="3" s="1"/>
  <c r="O57" i="3"/>
  <c r="Q57" i="3" s="1"/>
  <c r="O45" i="3"/>
  <c r="Q45" i="3" s="1"/>
  <c r="O145" i="3"/>
  <c r="Q145" i="3" s="1"/>
  <c r="G116" i="3"/>
  <c r="O116" i="3"/>
  <c r="O31" i="3"/>
  <c r="Q31" i="3" s="1"/>
  <c r="O24" i="3"/>
  <c r="Q24" i="3" s="1"/>
  <c r="Q55" i="3"/>
  <c r="I55" i="3"/>
  <c r="O47" i="3"/>
  <c r="G47" i="3"/>
  <c r="I93" i="3"/>
  <c r="G173" i="3"/>
  <c r="G150" i="3"/>
  <c r="G133" i="3"/>
  <c r="O133" i="3"/>
  <c r="G102" i="3"/>
  <c r="O102" i="3"/>
  <c r="O54" i="3"/>
  <c r="G54" i="3"/>
  <c r="G88" i="3"/>
  <c r="O88" i="3"/>
  <c r="O67" i="3"/>
  <c r="G67" i="3"/>
  <c r="I115" i="3"/>
  <c r="Q115" i="3"/>
  <c r="G25" i="3"/>
  <c r="O25" i="3"/>
  <c r="K165" i="3"/>
  <c r="K145" i="3"/>
  <c r="Q114" i="3"/>
  <c r="O186" i="3"/>
  <c r="Q186" i="3" s="1"/>
  <c r="Q82" i="3"/>
  <c r="O126" i="3"/>
  <c r="Q126" i="3" s="1"/>
  <c r="O196" i="3"/>
  <c r="Q196" i="3" s="1"/>
  <c r="O68" i="3"/>
  <c r="Q68" i="3" s="1"/>
  <c r="O120" i="3"/>
  <c r="G120" i="3"/>
  <c r="Q50" i="3"/>
  <c r="I50" i="3"/>
  <c r="O86" i="3"/>
  <c r="G86" i="3"/>
  <c r="O109" i="3"/>
  <c r="G109" i="3"/>
  <c r="G104" i="3"/>
  <c r="O104" i="3"/>
  <c r="O96" i="3"/>
  <c r="G96" i="3"/>
  <c r="O182" i="3"/>
  <c r="G182" i="3"/>
  <c r="O165" i="3"/>
  <c r="Q165" i="3" s="1"/>
  <c r="O154" i="3"/>
  <c r="Q154" i="3" s="1"/>
  <c r="Q39" i="3"/>
  <c r="O136" i="3"/>
  <c r="G136" i="3"/>
  <c r="G101" i="3"/>
  <c r="O101" i="3"/>
  <c r="I66" i="3"/>
  <c r="Q53" i="3"/>
  <c r="I53" i="3"/>
  <c r="I44" i="3"/>
  <c r="G81" i="3"/>
  <c r="O81" i="3"/>
  <c r="Q144" i="3"/>
  <c r="O75" i="3"/>
  <c r="Q75" i="3" s="1"/>
  <c r="G32" i="3"/>
  <c r="O65" i="3"/>
  <c r="Q65" i="3" s="1"/>
  <c r="G63" i="3"/>
  <c r="O63" i="3"/>
  <c r="G22" i="3"/>
  <c r="O22" i="3"/>
  <c r="K167" i="3"/>
  <c r="G152" i="3"/>
  <c r="O152" i="3"/>
  <c r="G140" i="3"/>
  <c r="G135" i="3"/>
  <c r="O135" i="3"/>
  <c r="O128" i="3"/>
  <c r="G128" i="3"/>
  <c r="O124" i="3"/>
  <c r="G124" i="3"/>
  <c r="I65" i="3"/>
  <c r="G61" i="3"/>
  <c r="G52" i="3"/>
  <c r="O52" i="3"/>
  <c r="G49" i="3"/>
  <c r="O43" i="3"/>
  <c r="G43" i="3"/>
  <c r="G38" i="3"/>
  <c r="O76" i="3"/>
  <c r="G76" i="3"/>
  <c r="O73" i="3"/>
  <c r="G73" i="3"/>
  <c r="O46" i="3"/>
  <c r="G46" i="3"/>
  <c r="K175" i="3"/>
  <c r="G162" i="3"/>
  <c r="O162" i="3"/>
  <c r="G148" i="3"/>
  <c r="G59" i="3"/>
  <c r="O59" i="3"/>
  <c r="G138" i="3"/>
  <c r="O138" i="3"/>
  <c r="I107" i="3"/>
  <c r="G26" i="3"/>
  <c r="O26" i="3"/>
  <c r="K151" i="3"/>
  <c r="G139" i="3"/>
  <c r="O139" i="3"/>
  <c r="O127" i="3"/>
  <c r="G127" i="3"/>
  <c r="G70" i="3"/>
  <c r="O70" i="3"/>
  <c r="G72" i="3"/>
  <c r="O72" i="3"/>
  <c r="I97" i="3"/>
  <c r="Q97" i="3"/>
  <c r="G170" i="3"/>
  <c r="O170" i="3"/>
  <c r="Q147" i="3"/>
  <c r="G199" i="3"/>
  <c r="O199" i="3"/>
  <c r="G198" i="3"/>
  <c r="O198" i="3"/>
  <c r="G197" i="3"/>
  <c r="O197" i="3"/>
  <c r="G180" i="3"/>
  <c r="O180" i="3"/>
  <c r="C11" i="3"/>
  <c r="C12" i="3"/>
  <c r="C12" i="4"/>
  <c r="V35" i="3" l="1"/>
  <c r="U36" i="3"/>
  <c r="Q62" i="3"/>
  <c r="Q58" i="3"/>
  <c r="N201" i="3"/>
  <c r="K201" i="3"/>
  <c r="Q201" i="3"/>
  <c r="Q110" i="3"/>
  <c r="Q78" i="3"/>
  <c r="Q107" i="3"/>
  <c r="Q167" i="3"/>
  <c r="N200" i="3"/>
  <c r="K200" i="3"/>
  <c r="Q200" i="3"/>
  <c r="Q137" i="3"/>
  <c r="Q134" i="3"/>
  <c r="Q177" i="3"/>
  <c r="Q161" i="3"/>
  <c r="K185" i="3"/>
  <c r="Q185" i="3"/>
  <c r="I51" i="3"/>
  <c r="Q51" i="3"/>
  <c r="I64" i="3"/>
  <c r="Q64" i="3"/>
  <c r="Q83" i="3"/>
  <c r="I83" i="3"/>
  <c r="J34" i="3"/>
  <c r="Q34" i="3"/>
  <c r="K130" i="3"/>
  <c r="Q130" i="3"/>
  <c r="Q85" i="3"/>
  <c r="I85" i="3"/>
  <c r="Q143" i="3"/>
  <c r="K143" i="3"/>
  <c r="I90" i="3"/>
  <c r="Q90" i="3"/>
  <c r="K188" i="3"/>
  <c r="Q188" i="3"/>
  <c r="I87" i="3"/>
  <c r="Q87" i="3"/>
  <c r="Q41" i="3"/>
  <c r="J41" i="3"/>
  <c r="I80" i="3"/>
  <c r="Q80" i="3"/>
  <c r="I30" i="3"/>
  <c r="Q30" i="3"/>
  <c r="K192" i="3"/>
  <c r="Q192" i="3"/>
  <c r="Q35" i="3"/>
  <c r="J35" i="3"/>
  <c r="K131" i="3"/>
  <c r="Q131" i="3"/>
  <c r="I77" i="3"/>
  <c r="Q77" i="3"/>
  <c r="I89" i="3"/>
  <c r="Q89" i="3"/>
  <c r="Q163" i="3"/>
  <c r="K163" i="3"/>
  <c r="I84" i="3"/>
  <c r="Q84" i="3"/>
  <c r="Q70" i="3"/>
  <c r="I70" i="3"/>
  <c r="I26" i="3"/>
  <c r="Q26" i="3"/>
  <c r="I76" i="3"/>
  <c r="Q76" i="3"/>
  <c r="I61" i="3"/>
  <c r="Q61" i="3"/>
  <c r="I22" i="3"/>
  <c r="Q22" i="3"/>
  <c r="Q104" i="3"/>
  <c r="I104" i="3"/>
  <c r="Q25" i="3"/>
  <c r="I25" i="3"/>
  <c r="K170" i="3"/>
  <c r="Q170" i="3"/>
  <c r="I38" i="3"/>
  <c r="Q38" i="3"/>
  <c r="K140" i="3"/>
  <c r="Q140" i="3"/>
  <c r="Q63" i="3"/>
  <c r="I63" i="3"/>
  <c r="K182" i="3"/>
  <c r="Q182" i="3"/>
  <c r="I102" i="3"/>
  <c r="Q102" i="3"/>
  <c r="Q43" i="3"/>
  <c r="I43" i="3"/>
  <c r="I86" i="3"/>
  <c r="Q86" i="3"/>
  <c r="I67" i="3"/>
  <c r="Q67" i="3"/>
  <c r="I47" i="3"/>
  <c r="Q47" i="3"/>
  <c r="K139" i="3"/>
  <c r="Q139" i="3"/>
  <c r="K138" i="3"/>
  <c r="Q138" i="3"/>
  <c r="I46" i="3"/>
  <c r="Q46" i="3"/>
  <c r="Q124" i="3"/>
  <c r="K124" i="3"/>
  <c r="K152" i="3"/>
  <c r="Q152" i="3"/>
  <c r="Q32" i="3"/>
  <c r="J32" i="3"/>
  <c r="Q136" i="3"/>
  <c r="K136" i="3"/>
  <c r="K133" i="3"/>
  <c r="Q133" i="3"/>
  <c r="Q49" i="3"/>
  <c r="I49" i="3"/>
  <c r="Q96" i="3"/>
  <c r="I96" i="3"/>
  <c r="Q150" i="3"/>
  <c r="K150" i="3"/>
  <c r="Q116" i="3"/>
  <c r="J116" i="3"/>
  <c r="Q127" i="3"/>
  <c r="K127" i="3"/>
  <c r="Q135" i="3"/>
  <c r="K135" i="3"/>
  <c r="I81" i="3"/>
  <c r="Q81" i="3"/>
  <c r="Q120" i="3"/>
  <c r="K120" i="3"/>
  <c r="Q72" i="3"/>
  <c r="I72" i="3"/>
  <c r="I59" i="3"/>
  <c r="Q59" i="3"/>
  <c r="Q73" i="3"/>
  <c r="I73" i="3"/>
  <c r="Q128" i="3"/>
  <c r="K128" i="3"/>
  <c r="Q88" i="3"/>
  <c r="I88" i="3"/>
  <c r="Q173" i="3"/>
  <c r="K173" i="3"/>
  <c r="K162" i="3"/>
  <c r="Q162" i="3"/>
  <c r="I101" i="3"/>
  <c r="Q101" i="3"/>
  <c r="I109" i="3"/>
  <c r="Q109" i="3"/>
  <c r="J148" i="3"/>
  <c r="Q148" i="3"/>
  <c r="I52" i="3"/>
  <c r="Q52" i="3"/>
  <c r="I54" i="3"/>
  <c r="Q54" i="3"/>
  <c r="C16" i="3"/>
  <c r="D18" i="3" s="1"/>
  <c r="N180" i="3"/>
  <c r="N197" i="3"/>
  <c r="N198" i="3"/>
  <c r="N199" i="3"/>
  <c r="N140" i="3"/>
  <c r="N130" i="3"/>
  <c r="N123" i="3"/>
  <c r="N182" i="3"/>
  <c r="N195" i="3"/>
  <c r="N137" i="3"/>
  <c r="N171" i="3"/>
  <c r="N145" i="3"/>
  <c r="N166" i="3"/>
  <c r="N179" i="3"/>
  <c r="N135" i="3"/>
  <c r="N185" i="3"/>
  <c r="N148" i="3"/>
  <c r="N165" i="3"/>
  <c r="N163" i="3"/>
  <c r="N168" i="3"/>
  <c r="N183" i="3"/>
  <c r="N155" i="3"/>
  <c r="N131" i="3"/>
  <c r="N172" i="3"/>
  <c r="N161" i="3"/>
  <c r="N142" i="3"/>
  <c r="N178" i="3"/>
  <c r="N159" i="3"/>
  <c r="N138" i="3"/>
  <c r="N188" i="3"/>
  <c r="N126" i="3"/>
  <c r="N192" i="3"/>
  <c r="N141" i="3"/>
  <c r="N146" i="3"/>
  <c r="N143" i="3"/>
  <c r="N164" i="3"/>
  <c r="N158" i="3"/>
  <c r="N170" i="3"/>
  <c r="N187" i="3"/>
  <c r="N149" i="3"/>
  <c r="N194" i="3"/>
  <c r="N193" i="3"/>
  <c r="N160" i="3"/>
  <c r="N147" i="3"/>
  <c r="N169" i="3"/>
  <c r="N144" i="3"/>
  <c r="N175" i="3"/>
  <c r="N157" i="3"/>
  <c r="N186" i="3"/>
  <c r="N139" i="3"/>
  <c r="N177" i="3"/>
  <c r="N173" i="3"/>
  <c r="N150" i="3"/>
  <c r="N133" i="3"/>
  <c r="N176" i="3"/>
  <c r="N152" i="3"/>
  <c r="N154" i="3"/>
  <c r="N181" i="3"/>
  <c r="N184" i="3"/>
  <c r="N125" i="3"/>
  <c r="C15" i="3"/>
  <c r="N191" i="3"/>
  <c r="N132" i="3"/>
  <c r="N190" i="3"/>
  <c r="N167" i="3"/>
  <c r="N124" i="3"/>
  <c r="N129" i="3"/>
  <c r="N189" i="3"/>
  <c r="N151" i="3"/>
  <c r="N174" i="3"/>
  <c r="N153" i="3"/>
  <c r="N196" i="3"/>
  <c r="N127" i="3"/>
  <c r="N156" i="3"/>
  <c r="N134" i="3"/>
  <c r="N128" i="3"/>
  <c r="N136" i="3"/>
  <c r="N162" i="3"/>
  <c r="K180" i="3"/>
  <c r="Q180" i="3"/>
  <c r="K199" i="3"/>
  <c r="Q199" i="3"/>
  <c r="K198" i="3"/>
  <c r="Q198" i="3"/>
  <c r="K197" i="3"/>
  <c r="Q197" i="3"/>
  <c r="C16" i="4"/>
  <c r="D18" i="4" s="1"/>
  <c r="N123" i="4"/>
  <c r="N147" i="4"/>
  <c r="N126" i="4"/>
  <c r="N140" i="4"/>
  <c r="N127" i="4"/>
  <c r="N124" i="4"/>
  <c r="N130" i="4"/>
  <c r="N142" i="4"/>
  <c r="N136" i="4"/>
  <c r="N151" i="4"/>
  <c r="N135" i="4"/>
  <c r="N143" i="4"/>
  <c r="N128" i="4"/>
  <c r="N139" i="4"/>
  <c r="N157" i="4"/>
  <c r="N133" i="4"/>
  <c r="C15" i="4"/>
  <c r="N155" i="4"/>
  <c r="N150" i="4"/>
  <c r="N158" i="4"/>
  <c r="N153" i="4"/>
  <c r="N146" i="4"/>
  <c r="N134" i="4"/>
  <c r="N129" i="4"/>
  <c r="N132" i="4"/>
  <c r="N141" i="4"/>
  <c r="N125" i="4"/>
  <c r="N131" i="4"/>
  <c r="N144" i="4"/>
  <c r="N148" i="4"/>
  <c r="N156" i="4"/>
  <c r="N152" i="4"/>
  <c r="N137" i="4"/>
  <c r="N154" i="4"/>
  <c r="N138" i="4"/>
  <c r="N145" i="4"/>
  <c r="N149" i="4"/>
  <c r="U37" i="3" l="1"/>
  <c r="V36" i="3"/>
  <c r="F16" i="3"/>
  <c r="F18" i="3" s="1"/>
  <c r="S9" i="3"/>
  <c r="S8" i="3"/>
  <c r="C18" i="3"/>
  <c r="E16" i="4"/>
  <c r="E17" i="4" s="1"/>
  <c r="C18" i="4"/>
  <c r="U38" i="3" l="1"/>
  <c r="V37" i="3"/>
  <c r="F17" i="3"/>
  <c r="S10" i="3"/>
  <c r="V38" i="3" l="1"/>
  <c r="U39" i="3"/>
  <c r="V39" i="3" l="1"/>
  <c r="U40" i="3"/>
  <c r="U41" i="3" l="1"/>
  <c r="V40" i="3"/>
  <c r="U42" i="3" l="1"/>
  <c r="V41" i="3"/>
  <c r="V42" i="3" l="1"/>
  <c r="U43" i="3"/>
  <c r="V43" i="3" s="1"/>
</calcChain>
</file>

<file path=xl/sharedStrings.xml><?xml version="1.0" encoding="utf-8"?>
<sst xmlns="http://schemas.openxmlformats.org/spreadsheetml/2006/main" count="1198" uniqueCount="177">
  <si>
    <t>V</t>
  </si>
  <si>
    <t>VSB-059</t>
  </si>
  <si>
    <t>IBVS 6244</t>
  </si>
  <si>
    <t>OEJV 0181</t>
  </si>
  <si>
    <t>VSB 060</t>
  </si>
  <si>
    <t>Calc</t>
  </si>
  <si>
    <t>Data</t>
  </si>
  <si>
    <t>EA</t>
  </si>
  <si>
    <t>Epoch =</t>
  </si>
  <si>
    <t>error</t>
  </si>
  <si>
    <t>GCVS</t>
  </si>
  <si>
    <t>GCVS 4</t>
  </si>
  <si>
    <t>IBVS 4562</t>
  </si>
  <si>
    <t>IBVS 4711</t>
  </si>
  <si>
    <t>n</t>
  </si>
  <si>
    <t>n'</t>
  </si>
  <si>
    <t>New Ephemeris =</t>
  </si>
  <si>
    <t>New Period =</t>
  </si>
  <si>
    <t>O-C</t>
  </si>
  <si>
    <t>Period =</t>
  </si>
  <si>
    <t>Rounding Tol. =</t>
  </si>
  <si>
    <t>Source</t>
  </si>
  <si>
    <t>ToM</t>
  </si>
  <si>
    <t>Type</t>
  </si>
  <si>
    <t>XZ CMi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</si>
  <si>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</si>
  <si>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</si>
  <si>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</si>
  <si>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</si>
  <si>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</si>
  <si>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</si>
  <si>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</si>
  <si>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</si>
  <si>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</si>
  <si>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</si>
  <si>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</si>
  <si>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IBVS 5224</t>
  </si>
  <si>
    <t>Lin. Fit</t>
  </si>
  <si>
    <t>Q. fit</t>
  </si>
  <si>
    <t>IBVS 4877</t>
  </si>
  <si>
    <t>OMT #2</t>
  </si>
  <si>
    <t>OMT = "Observed Minima Timings" - see www.aavso.org</t>
  </si>
  <si>
    <t>Diethelm R</t>
  </si>
  <si>
    <t>BBSAG Bull...18</t>
  </si>
  <si>
    <t>B</t>
  </si>
  <si>
    <t>BBSAG Bull...23</t>
  </si>
  <si>
    <t>BBSAG Bull...24</t>
  </si>
  <si>
    <t>BBSAG Bull...29</t>
  </si>
  <si>
    <t>BBSAG Bull.8</t>
  </si>
  <si>
    <t>v</t>
  </si>
  <si>
    <t>BBSAG Bull.15</t>
  </si>
  <si>
    <t>phe</t>
  </si>
  <si>
    <t>IBVS 1643</t>
  </si>
  <si>
    <t>K</t>
  </si>
  <si>
    <t>BBSAG Bull.27</t>
  </si>
  <si>
    <t>BBSAG Bull.37</t>
  </si>
  <si>
    <t>phe  V</t>
  </si>
  <si>
    <t>BAV-M 36</t>
  </si>
  <si>
    <t>Paschke A</t>
  </si>
  <si>
    <t>BBSAG Bull.76</t>
  </si>
  <si>
    <t>BBSAG Bull.79</t>
  </si>
  <si>
    <t>BBSAG Bull.88</t>
  </si>
  <si>
    <t>Peter H</t>
  </si>
  <si>
    <t>BBSAG Bull.87</t>
  </si>
  <si>
    <t>BBSAG Bull.90</t>
  </si>
  <si>
    <t>BBSAG Bull.91</t>
  </si>
  <si>
    <t>BBSAG Bull.94</t>
  </si>
  <si>
    <t>BAV-M 56</t>
  </si>
  <si>
    <t>BBSAG Bull.95</t>
  </si>
  <si>
    <t>BBSAG Bull.97</t>
  </si>
  <si>
    <t>Walas O</t>
  </si>
  <si>
    <t>BBSAG Bull.98</t>
  </si>
  <si>
    <t>BBSAG Bull.100</t>
  </si>
  <si>
    <t>BBSAG Bull.101</t>
  </si>
  <si>
    <t>PASP 696,149</t>
  </si>
  <si>
    <t>BBSAG Bull.104</t>
  </si>
  <si>
    <t>BBSAG Bull.106</t>
  </si>
  <si>
    <t>BBSAG Bull.108</t>
  </si>
  <si>
    <t>BBSAG Bull.109</t>
  </si>
  <si>
    <t>BBSAG Bull.111</t>
  </si>
  <si>
    <t>BBSAG Bull.114</t>
  </si>
  <si>
    <t>BBSAG Bull.117</t>
  </si>
  <si>
    <t>BBSAG</t>
  </si>
  <si>
    <t>Misc</t>
  </si>
  <si>
    <t>Nelson</t>
  </si>
  <si>
    <t>AAVSO</t>
  </si>
  <si>
    <t>IBVS 5371</t>
  </si>
  <si>
    <t>I</t>
  </si>
  <si>
    <t>II</t>
  </si>
  <si>
    <t>IBVS</t>
  </si>
  <si>
    <t>RHN 2004</t>
  </si>
  <si>
    <t>Primary</t>
  </si>
  <si>
    <t>Secondary</t>
  </si>
  <si>
    <t>Pashke</t>
  </si>
  <si>
    <t>IBVS 5583</t>
  </si>
  <si>
    <t>Eccentric orbit?</t>
  </si>
  <si>
    <t>IBVS 5296</t>
  </si>
  <si>
    <t># of data points:</t>
  </si>
  <si>
    <t>IBVS 5731</t>
  </si>
  <si>
    <t>XZ CMi / gsc 0185-1659</t>
  </si>
  <si>
    <t>Possible third star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</si>
  <si>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</si>
  <si>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</si>
  <si>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</si>
  <si>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</si>
  <si>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</si>
  <si>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</si>
  <si>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</si>
  <si>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5741</t>
  </si>
  <si>
    <t>IBVS 5795</t>
  </si>
  <si>
    <t>IBVS 5802</t>
  </si>
  <si>
    <t>Start of linear fit &gt;&gt;&gt;&gt;&gt;&gt;&gt;&gt;&gt;&gt;&gt;&gt;&gt;&gt;&gt;&gt;&gt;&gt;&gt;&gt;&gt;</t>
  </si>
  <si>
    <t>IBVS 5870</t>
  </si>
  <si>
    <t>IBVS 5894</t>
  </si>
  <si>
    <t>OEJV 0074</t>
  </si>
  <si>
    <t>IBVS 5938</t>
  </si>
  <si>
    <t>Add cycle</t>
  </si>
  <si>
    <t>Old Cycle</t>
  </si>
  <si>
    <t>OEJV 0137</t>
  </si>
  <si>
    <t>PE</t>
  </si>
  <si>
    <t>IBVS 5929</t>
  </si>
  <si>
    <t>IBVS 5992</t>
  </si>
  <si>
    <t>IBVS 6010</t>
  </si>
  <si>
    <t>JAVSO..36..171</t>
  </si>
  <si>
    <t>JAVSO..36..186</t>
  </si>
  <si>
    <t>JAVSO..37...44</t>
  </si>
  <si>
    <t>JAVSO..38..183</t>
  </si>
  <si>
    <t>JAVSO..39..177</t>
  </si>
  <si>
    <t>IBVS 6033</t>
  </si>
  <si>
    <t>OEJV 0160</t>
  </si>
  <si>
    <t>2013JAVSO..41..122</t>
  </si>
  <si>
    <t>2013JAVSO..41..328</t>
  </si>
  <si>
    <t>Sine fit</t>
  </si>
  <si>
    <t>Const</t>
  </si>
  <si>
    <t>Lin coeff</t>
  </si>
  <si>
    <t>Quad. Coeff</t>
  </si>
  <si>
    <t>Sin Ampl</t>
  </si>
  <si>
    <t>Ang freq</t>
  </si>
  <si>
    <t>Ph. Cnst</t>
  </si>
  <si>
    <r>
      <t>diff</t>
    </r>
    <r>
      <rPr>
        <vertAlign val="superscript"/>
        <sz val="10"/>
        <rFont val="Arial"/>
        <family val="2"/>
      </rPr>
      <t>2</t>
    </r>
  </si>
  <si>
    <r>
      <t>Sum diff</t>
    </r>
    <r>
      <rPr>
        <vertAlign val="superscript"/>
        <sz val="10"/>
        <rFont val="Arial"/>
        <family val="2"/>
      </rPr>
      <t>2</t>
    </r>
  </si>
  <si>
    <t># points</t>
  </si>
  <si>
    <t>rms dev'n</t>
  </si>
  <si>
    <t>Elements from Samec, et al. 2006Obs…126..255</t>
  </si>
  <si>
    <t>IBVS 6149</t>
  </si>
  <si>
    <t>IBVS 6152</t>
  </si>
  <si>
    <t>pg</t>
  </si>
  <si>
    <t>vis</t>
  </si>
  <si>
    <t>CCD</t>
  </si>
  <si>
    <t>s5</t>
  </si>
  <si>
    <t>s6</t>
  </si>
  <si>
    <t>OEJV 0179</t>
  </si>
  <si>
    <t>JAVSO 43, 77</t>
  </si>
  <si>
    <t>JAVSO..44..164</t>
  </si>
  <si>
    <t>JAVSO..45..121</t>
  </si>
  <si>
    <t>JAVSO..45..215</t>
  </si>
  <si>
    <t>JAVSO..46…79 (2018)</t>
  </si>
  <si>
    <t>Ic</t>
  </si>
  <si>
    <t>IBVS 6262</t>
  </si>
  <si>
    <t>JAVSO..46..184</t>
  </si>
  <si>
    <t>JAVSO..47..263</t>
  </si>
  <si>
    <t>JAVSO..48..256</t>
  </si>
  <si>
    <t>VSB 069</t>
  </si>
  <si>
    <t>JAVSO 49, 108</t>
  </si>
  <si>
    <t>JAVSO 49, 256</t>
  </si>
  <si>
    <t>IBVS, 63, 6262</t>
  </si>
  <si>
    <t>JAVSO, 50, 133</t>
  </si>
  <si>
    <t>JBAV, 63</t>
  </si>
  <si>
    <t>JAAVSO, 50, 255</t>
  </si>
  <si>
    <t>JAAVSO, 51, 250</t>
  </si>
  <si>
    <t>JAAVSO52#1</t>
  </si>
  <si>
    <t xml:space="preserve">Mag </t>
  </si>
  <si>
    <t>Next ToM-P</t>
  </si>
  <si>
    <t>Next ToM-S</t>
  </si>
  <si>
    <t>9390-10.60</t>
  </si>
  <si>
    <t>VSX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</si>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</sst>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yyyy/mm/dd\ "/>
    <numFmt numFmtId="166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System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4" fontId="40" fillId="2" borderId="0"/>
    <xf numFmtId="3" fontId="40" fillId="2" borderId="0"/>
    <xf numFmtId="164" fontId="40" fillId="2" borderId="0"/>
    <xf numFmtId="0" fontId="40" fillId="2" borderId="0"/>
    <xf numFmtId="0" fontId="29" fillId="0" borderId="0" applyNumberFormat="0" applyFill="0" applyBorder="0" applyAlignment="0" applyProtection="0"/>
    <xf numFmtId="2" fontId="40" fillId="2" borderId="0"/>
    <xf numFmtId="0" fontId="30" fillId="5" borderId="0" applyNumberFormat="0" applyBorder="0" applyAlignment="0" applyProtection="0"/>
    <xf numFmtId="0" fontId="1" fillId="2" borderId="0"/>
    <xf numFmtId="0" fontId="2" fillId="2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8" fillId="0" borderId="0"/>
    <xf numFmtId="0" fontId="4" fillId="0" borderId="0"/>
    <xf numFmtId="0" fontId="8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40" fillId="2" borderId="7"/>
    <xf numFmtId="0" fontId="37" fillId="0" borderId="0" applyNumberFormat="0" applyFill="0" applyBorder="0" applyAlignment="0" applyProtection="0"/>
  </cellStyleXfs>
  <cellXfs count="157">
    <xf numFmtId="0" fontId="0" fillId="2" borderId="0" xfId="0" applyFill="1"/>
    <xf numFmtId="0" fontId="3" fillId="2" borderId="5" xfId="0" applyFont="1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5" fontId="0" fillId="2" borderId="5" xfId="0" applyNumberFormat="1" applyFill="1" applyBorder="1"/>
    <xf numFmtId="0" fontId="0" fillId="2" borderId="8" xfId="0" applyFill="1" applyBorder="1"/>
    <xf numFmtId="0" fontId="0" fillId="0" borderId="8" xfId="0" applyBorder="1"/>
    <xf numFmtId="165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0" borderId="12" xfId="0" applyBorder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0" borderId="14" xfId="0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5" xfId="0" applyFont="1" applyFill="1" applyBorder="1"/>
    <xf numFmtId="0" fontId="6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5" xfId="0" applyFont="1" applyFill="1" applyBorder="1"/>
    <xf numFmtId="0" fontId="0" fillId="2" borderId="16" xfId="0" applyFill="1" applyBorder="1"/>
    <xf numFmtId="0" fontId="9" fillId="2" borderId="0" xfId="0" applyFont="1" applyFill="1"/>
    <xf numFmtId="0" fontId="0" fillId="2" borderId="0" xfId="0" applyFill="1" applyAlignment="1">
      <alignment wrapText="1"/>
    </xf>
    <xf numFmtId="0" fontId="10" fillId="2" borderId="5" xfId="0" applyFont="1" applyFill="1" applyBorder="1"/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6" fillId="2" borderId="0" xfId="0" applyFont="1" applyFill="1"/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8" fillId="2" borderId="0" xfId="28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2" borderId="12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2" fillId="0" borderId="0" xfId="0" applyFont="1"/>
    <xf numFmtId="22" fontId="13" fillId="0" borderId="0" xfId="0" applyNumberFormat="1" applyFont="1"/>
    <xf numFmtId="0" fontId="0" fillId="0" borderId="17" xfId="0" applyBorder="1"/>
    <xf numFmtId="0" fontId="0" fillId="0" borderId="18" xfId="0" applyBorder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2" borderId="5" xfId="0" applyFont="1" applyFill="1" applyBorder="1"/>
    <xf numFmtId="0" fontId="19" fillId="0" borderId="5" xfId="0" applyFont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0" fillId="2" borderId="10" xfId="0" applyFill="1" applyBorder="1"/>
    <xf numFmtId="11" fontId="0" fillId="2" borderId="11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0" xfId="0" applyFill="1" applyAlignment="1">
      <alignment horizontal="left"/>
    </xf>
    <xf numFmtId="0" fontId="22" fillId="0" borderId="0" xfId="0" applyFont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39" fillId="2" borderId="0" xfId="0" applyFont="1" applyFill="1"/>
    <xf numFmtId="0" fontId="19" fillId="2" borderId="0" xfId="0" applyFont="1" applyFill="1"/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42" applyFont="1"/>
    <xf numFmtId="0" fontId="11" fillId="0" borderId="0" xfId="42" applyFont="1" applyAlignment="1">
      <alignment horizontal="center"/>
    </xf>
    <xf numFmtId="0" fontId="11" fillId="0" borderId="0" xfId="42" applyFont="1" applyAlignment="1">
      <alignment horizontal="left"/>
    </xf>
    <xf numFmtId="0" fontId="41" fillId="0" borderId="5" xfId="0" applyFont="1" applyBorder="1" applyAlignment="1">
      <alignment horizontal="left" vertical="center"/>
    </xf>
    <xf numFmtId="0" fontId="41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left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14" fontId="0" fillId="2" borderId="8" xfId="0" applyNumberFormat="1" applyFill="1" applyBorder="1"/>
    <xf numFmtId="14" fontId="0" fillId="2" borderId="5" xfId="0" applyNumberFormat="1" applyFill="1" applyBorder="1"/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166" fontId="42" fillId="0" borderId="0" xfId="0" applyNumberFormat="1" applyFont="1" applyAlignment="1">
      <alignment horizontal="left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left"/>
    </xf>
    <xf numFmtId="0" fontId="0" fillId="0" borderId="22" xfId="0" applyBorder="1"/>
    <xf numFmtId="0" fontId="44" fillId="0" borderId="25" xfId="0" applyFont="1" applyBorder="1" applyAlignment="1">
      <alignment horizontal="right" vertical="center"/>
    </xf>
    <xf numFmtId="0" fontId="44" fillId="0" borderId="27" xfId="0" applyFont="1" applyBorder="1" applyAlignment="1">
      <alignment horizontal="right" vertical="center"/>
    </xf>
    <xf numFmtId="0" fontId="4" fillId="25" borderId="23" xfId="0" applyFont="1" applyFill="1" applyBorder="1" applyAlignment="1">
      <alignment horizontal="right" vertical="center"/>
    </xf>
    <xf numFmtId="0" fontId="4" fillId="25" borderId="2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45" fillId="0" borderId="26" xfId="0" applyFont="1" applyBorder="1" applyAlignment="1">
      <alignment horizontal="right" vertical="center"/>
    </xf>
    <xf numFmtId="22" fontId="45" fillId="0" borderId="26" xfId="0" applyNumberFormat="1" applyFont="1" applyBorder="1" applyAlignment="1">
      <alignment horizontal="right" vertical="center"/>
    </xf>
    <xf numFmtId="22" fontId="45" fillId="0" borderId="28" xfId="0" applyNumberFormat="1" applyFont="1" applyBorder="1" applyAlignment="1">
      <alignment horizontal="right" vertical="center"/>
    </xf>
    <xf numFmtId="0" fontId="4" fillId="0" borderId="5" xfId="0" applyFont="1" applyBorder="1"/>
    <xf numFmtId="0" fontId="0" fillId="0" borderId="5" xfId="0" applyFill="1" applyBorder="1"/>
    <xf numFmtId="0" fontId="0" fillId="0" borderId="0" xfId="0" applyFill="1"/>
    <xf numFmtId="0" fontId="13" fillId="0" borderId="0" xfId="0" applyFont="1" applyFill="1"/>
    <xf numFmtId="0" fontId="0" fillId="0" borderId="10" xfId="0" applyFill="1" applyBorder="1"/>
    <xf numFmtId="0" fontId="4" fillId="0" borderId="10" xfId="0" applyFont="1" applyFill="1" applyBorder="1" applyAlignment="1">
      <alignment horizontal="left" vertical="center"/>
    </xf>
    <xf numFmtId="0" fontId="0" fillId="0" borderId="11" xfId="0" applyFill="1" applyBorder="1"/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6" fillId="0" borderId="0" xfId="0" applyFont="1" applyFill="1"/>
    <xf numFmtId="0" fontId="17" fillId="0" borderId="0" xfId="0" applyFont="1" applyFill="1" applyAlignment="1">
      <alignment vertical="top"/>
    </xf>
    <xf numFmtId="0" fontId="16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top"/>
    </xf>
    <xf numFmtId="0" fontId="0" fillId="0" borderId="15" xfId="0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1134561788023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7549126042214"/>
          <c:y val="0.16065573770491803"/>
          <c:w val="0.79381576496685224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8-4DE7-BF8A-9B866B1158D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1.0527119360631332E-2</c:v>
                </c:pt>
                <c:pt idx="1">
                  <c:v>-1.1069864274759311E-2</c:v>
                </c:pt>
                <c:pt idx="2">
                  <c:v>8.0795025860425085E-4</c:v>
                </c:pt>
                <c:pt idx="3">
                  <c:v>4.7632022688048892E-3</c:v>
                </c:pt>
                <c:pt idx="4">
                  <c:v>5.6530752844992094E-3</c:v>
                </c:pt>
                <c:pt idx="5">
                  <c:v>2.2585953309317119E-2</c:v>
                </c:pt>
                <c:pt idx="6">
                  <c:v>1.4629242861701641E-2</c:v>
                </c:pt>
                <c:pt idx="7">
                  <c:v>5.2712590040755458E-3</c:v>
                </c:pt>
                <c:pt idx="8">
                  <c:v>6.1858180197305046E-3</c:v>
                </c:pt>
                <c:pt idx="9">
                  <c:v>6.8157756904838607E-3</c:v>
                </c:pt>
                <c:pt idx="10">
                  <c:v>1.6164372646017E-3</c:v>
                </c:pt>
                <c:pt idx="16">
                  <c:v>-5.8752214754349552E-3</c:v>
                </c:pt>
                <c:pt idx="17">
                  <c:v>2.1247785261948593E-3</c:v>
                </c:pt>
                <c:pt idx="18">
                  <c:v>3.1247785300365649E-3</c:v>
                </c:pt>
                <c:pt idx="19">
                  <c:v>-4.2425572610227391E-4</c:v>
                </c:pt>
                <c:pt idx="21">
                  <c:v>2.0733432247652672E-3</c:v>
                </c:pt>
                <c:pt idx="22">
                  <c:v>9.5115775184240192E-4</c:v>
                </c:pt>
                <c:pt idx="23">
                  <c:v>-7.6838865425088443E-3</c:v>
                </c:pt>
                <c:pt idx="24">
                  <c:v>-1.3465337178786285E-3</c:v>
                </c:pt>
                <c:pt idx="25">
                  <c:v>5.6296338589163497E-3</c:v>
                </c:pt>
                <c:pt idx="26">
                  <c:v>5.6178599115810357E-3</c:v>
                </c:pt>
                <c:pt idx="27">
                  <c:v>4.0811686558299698E-3</c:v>
                </c:pt>
                <c:pt idx="28">
                  <c:v>4.5562513550976291E-3</c:v>
                </c:pt>
                <c:pt idx="29">
                  <c:v>8.1296870921505615E-3</c:v>
                </c:pt>
                <c:pt idx="30">
                  <c:v>1.3942122612206731E-2</c:v>
                </c:pt>
                <c:pt idx="31">
                  <c:v>1.523472745611798E-2</c:v>
                </c:pt>
                <c:pt idx="32">
                  <c:v>1.3990641054988373E-2</c:v>
                </c:pt>
                <c:pt idx="33">
                  <c:v>1.1925262042495888E-2</c:v>
                </c:pt>
                <c:pt idx="34">
                  <c:v>7.8478245486621745E-3</c:v>
                </c:pt>
                <c:pt idx="36">
                  <c:v>3.0713865140569396E-2</c:v>
                </c:pt>
                <c:pt idx="37">
                  <c:v>6.2870163455954753E-3</c:v>
                </c:pt>
                <c:pt idx="38">
                  <c:v>7.2870163494371809E-3</c:v>
                </c:pt>
                <c:pt idx="39">
                  <c:v>1.0287016346410383E-2</c:v>
                </c:pt>
                <c:pt idx="40">
                  <c:v>4.3438228021841496E-3</c:v>
                </c:pt>
                <c:pt idx="41">
                  <c:v>1.8591964202641975E-2</c:v>
                </c:pt>
                <c:pt idx="42">
                  <c:v>1.0180944344028831E-2</c:v>
                </c:pt>
                <c:pt idx="43">
                  <c:v>8.5236683153198101E-3</c:v>
                </c:pt>
                <c:pt idx="44">
                  <c:v>8.6940876935841516E-3</c:v>
                </c:pt>
                <c:pt idx="45">
                  <c:v>1.6843876044731587E-2</c:v>
                </c:pt>
                <c:pt idx="46">
                  <c:v>5.7096320961136371E-3</c:v>
                </c:pt>
                <c:pt idx="47">
                  <c:v>2.2482690787001047E-2</c:v>
                </c:pt>
                <c:pt idx="48">
                  <c:v>1.0832102096173912E-2</c:v>
                </c:pt>
                <c:pt idx="49">
                  <c:v>2.8360789852740709E-2</c:v>
                </c:pt>
                <c:pt idx="50">
                  <c:v>1.5205914874968585E-2</c:v>
                </c:pt>
                <c:pt idx="51">
                  <c:v>-5.462282570078969E-4</c:v>
                </c:pt>
                <c:pt idx="52">
                  <c:v>1.9453771747066639E-2</c:v>
                </c:pt>
                <c:pt idx="53">
                  <c:v>1.2409023758664262E-2</c:v>
                </c:pt>
                <c:pt idx="54">
                  <c:v>1.2746376589348074E-2</c:v>
                </c:pt>
                <c:pt idx="55">
                  <c:v>2.1668939101800788E-2</c:v>
                </c:pt>
                <c:pt idx="56">
                  <c:v>8.051039905694779E-3</c:v>
                </c:pt>
                <c:pt idx="57">
                  <c:v>5.1046449661953375E-3</c:v>
                </c:pt>
                <c:pt idx="58">
                  <c:v>1.8116703446139582E-2</c:v>
                </c:pt>
                <c:pt idx="59">
                  <c:v>2.1905022011196706E-2</c:v>
                </c:pt>
                <c:pt idx="60">
                  <c:v>1.7502290174888913E-2</c:v>
                </c:pt>
                <c:pt idx="61">
                  <c:v>1.6762205515988171E-2</c:v>
                </c:pt>
                <c:pt idx="62">
                  <c:v>1.3153163403330836E-2</c:v>
                </c:pt>
                <c:pt idx="63">
                  <c:v>3.705683586304076E-3</c:v>
                </c:pt>
                <c:pt idx="64">
                  <c:v>1.1043036414775997E-2</c:v>
                </c:pt>
                <c:pt idx="65">
                  <c:v>1.1043036414775997E-2</c:v>
                </c:pt>
                <c:pt idx="66">
                  <c:v>1.2762490048771724E-2</c:v>
                </c:pt>
                <c:pt idx="67">
                  <c:v>1.3672994085936807E-2</c:v>
                </c:pt>
                <c:pt idx="68">
                  <c:v>1.3855471937858965E-2</c:v>
                </c:pt>
                <c:pt idx="69">
                  <c:v>9.9090769945178181E-3</c:v>
                </c:pt>
                <c:pt idx="70">
                  <c:v>6.6285306311328895E-3</c:v>
                </c:pt>
                <c:pt idx="71">
                  <c:v>9.8763874848373234E-3</c:v>
                </c:pt>
                <c:pt idx="72">
                  <c:v>1.5091554843820632E-2</c:v>
                </c:pt>
                <c:pt idx="73">
                  <c:v>1.3058865348284598E-2</c:v>
                </c:pt>
                <c:pt idx="74">
                  <c:v>2.6888230131589808E-3</c:v>
                </c:pt>
                <c:pt idx="75">
                  <c:v>2.4825127329677343E-3</c:v>
                </c:pt>
                <c:pt idx="76">
                  <c:v>1.8587553102406673E-2</c:v>
                </c:pt>
                <c:pt idx="77">
                  <c:v>1.8482127052266151E-4</c:v>
                </c:pt>
                <c:pt idx="80">
                  <c:v>9.5551481281290762E-3</c:v>
                </c:pt>
                <c:pt idx="81">
                  <c:v>-4.8028357268776745E-3</c:v>
                </c:pt>
                <c:pt idx="82">
                  <c:v>9.3555251733050682E-3</c:v>
                </c:pt>
                <c:pt idx="83">
                  <c:v>-5.6600765674374998E-6</c:v>
                </c:pt>
                <c:pt idx="84">
                  <c:v>-6.6115007939515635E-3</c:v>
                </c:pt>
                <c:pt idx="85">
                  <c:v>2.2258520330069587E-3</c:v>
                </c:pt>
                <c:pt idx="86">
                  <c:v>1.7221565751242451E-2</c:v>
                </c:pt>
                <c:pt idx="87">
                  <c:v>1.4054916835448239E-2</c:v>
                </c:pt>
                <c:pt idx="88">
                  <c:v>2.1010168849898037E-2</c:v>
                </c:pt>
                <c:pt idx="89">
                  <c:v>1.6607437013590243E-2</c:v>
                </c:pt>
                <c:pt idx="90">
                  <c:v>1.0888267912378069E-2</c:v>
                </c:pt>
                <c:pt idx="91">
                  <c:v>1.0754308495961595E-2</c:v>
                </c:pt>
                <c:pt idx="93">
                  <c:v>8.6441815074067563E-3</c:v>
                </c:pt>
                <c:pt idx="94">
                  <c:v>6.8028269306523725E-3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8-4DE7-BF8A-9B866B1158D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1">
                  <c:v>-2.9999999969732016E-4</c:v>
                </c:pt>
                <c:pt idx="13">
                  <c:v>-4.7743749018991366E-4</c:v>
                </c:pt>
                <c:pt idx="14">
                  <c:v>-1.3953366869827732E-3</c:v>
                </c:pt>
                <c:pt idx="15">
                  <c:v>-7.1888806269271299E-4</c:v>
                </c:pt>
                <c:pt idx="20">
                  <c:v>7.4442067852942273E-4</c:v>
                </c:pt>
                <c:pt idx="35">
                  <c:v>9.631764332880266E-3</c:v>
                </c:pt>
                <c:pt idx="78">
                  <c:v>4.7773335900274105E-3</c:v>
                </c:pt>
                <c:pt idx="79">
                  <c:v>4.6551481282222085E-3</c:v>
                </c:pt>
                <c:pt idx="92">
                  <c:v>2.4068286729743704E-3</c:v>
                </c:pt>
                <c:pt idx="95">
                  <c:v>3.0009508918737993E-4</c:v>
                </c:pt>
                <c:pt idx="96">
                  <c:v>-6.5407204237999395E-4</c:v>
                </c:pt>
                <c:pt idx="102">
                  <c:v>1.1202874884475023E-4</c:v>
                </c:pt>
                <c:pt idx="104">
                  <c:v>4.516788074397482E-3</c:v>
                </c:pt>
                <c:pt idx="127">
                  <c:v>1.3095317415718455E-2</c:v>
                </c:pt>
                <c:pt idx="137">
                  <c:v>1.3786609582894016E-2</c:v>
                </c:pt>
                <c:pt idx="138">
                  <c:v>6.6552859934745356E-3</c:v>
                </c:pt>
                <c:pt idx="140">
                  <c:v>1.4090002987359185E-2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38-4DE7-BF8A-9B866B1158D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7">
                  <c:v>-3.3133799224742688E-3</c:v>
                </c:pt>
                <c:pt idx="98">
                  <c:v>-3.1191132875392213E-3</c:v>
                </c:pt>
                <c:pt idx="99">
                  <c:v>-2.0346310775494203E-3</c:v>
                </c:pt>
                <c:pt idx="100">
                  <c:v>-3.4189675425295718E-3</c:v>
                </c:pt>
                <c:pt idx="101">
                  <c:v>-1.9411530010984279E-3</c:v>
                </c:pt>
                <c:pt idx="103">
                  <c:v>2.2057184760342352E-3</c:v>
                </c:pt>
                <c:pt idx="105">
                  <c:v>4.7348757943836972E-3</c:v>
                </c:pt>
                <c:pt idx="106">
                  <c:v>4.7348757943836972E-3</c:v>
                </c:pt>
                <c:pt idx="107">
                  <c:v>3.1753375005791895E-3</c:v>
                </c:pt>
                <c:pt idx="108">
                  <c:v>2.4857490207068622E-3</c:v>
                </c:pt>
                <c:pt idx="109">
                  <c:v>3.3709587078192271E-3</c:v>
                </c:pt>
                <c:pt idx="110">
                  <c:v>3.6830171811743639E-3</c:v>
                </c:pt>
                <c:pt idx="111">
                  <c:v>4.0608317140140571E-3</c:v>
                </c:pt>
                <c:pt idx="112">
                  <c:v>4.0887653813115321E-3</c:v>
                </c:pt>
                <c:pt idx="113">
                  <c:v>6.1591847552335821E-3</c:v>
                </c:pt>
                <c:pt idx="114">
                  <c:v>4.8191000969382003E-3</c:v>
                </c:pt>
                <c:pt idx="115">
                  <c:v>5.1864105917047709E-3</c:v>
                </c:pt>
                <c:pt idx="116">
                  <c:v>4.0537210879847407E-3</c:v>
                </c:pt>
                <c:pt idx="117">
                  <c:v>2.0389307755976915E-3</c:v>
                </c:pt>
                <c:pt idx="118">
                  <c:v>4.1941827948903665E-3</c:v>
                </c:pt>
                <c:pt idx="119">
                  <c:v>5.2119894680799916E-3</c:v>
                </c:pt>
                <c:pt idx="120">
                  <c:v>6.9049713638378307E-3</c:v>
                </c:pt>
                <c:pt idx="121">
                  <c:v>8.9083647617371753E-3</c:v>
                </c:pt>
                <c:pt idx="122">
                  <c:v>8.905632930691354E-3</c:v>
                </c:pt>
                <c:pt idx="123">
                  <c:v>9.8479645894258283E-3</c:v>
                </c:pt>
                <c:pt idx="124">
                  <c:v>9.9479645868996158E-3</c:v>
                </c:pt>
                <c:pt idx="125">
                  <c:v>1.0747964588517789E-2</c:v>
                </c:pt>
                <c:pt idx="126">
                  <c:v>1.3247964590846095E-2</c:v>
                </c:pt>
                <c:pt idx="128">
                  <c:v>9.2281954493955709E-3</c:v>
                </c:pt>
                <c:pt idx="129">
                  <c:v>8.8825585262384266E-3</c:v>
                </c:pt>
                <c:pt idx="130">
                  <c:v>8.9125585291185416E-3</c:v>
                </c:pt>
                <c:pt idx="131">
                  <c:v>8.8642783593968488E-3</c:v>
                </c:pt>
                <c:pt idx="132">
                  <c:v>9.5615465179434977E-3</c:v>
                </c:pt>
                <c:pt idx="133">
                  <c:v>9.3541513706441037E-3</c:v>
                </c:pt>
                <c:pt idx="134">
                  <c:v>1.1497629442601465E-2</c:v>
                </c:pt>
                <c:pt idx="135">
                  <c:v>1.4933900703908876E-2</c:v>
                </c:pt>
                <c:pt idx="136">
                  <c:v>1.6433900949778035E-2</c:v>
                </c:pt>
                <c:pt idx="139">
                  <c:v>1.4402650165720843E-2</c:v>
                </c:pt>
                <c:pt idx="141">
                  <c:v>1.3139414295437746E-2</c:v>
                </c:pt>
                <c:pt idx="142">
                  <c:v>1.3439414295135066E-2</c:v>
                </c:pt>
                <c:pt idx="143">
                  <c:v>1.3939414297055919E-2</c:v>
                </c:pt>
                <c:pt idx="144">
                  <c:v>1.0156121839827392E-2</c:v>
                </c:pt>
                <c:pt idx="145">
                  <c:v>1.5365666527941357E-2</c:v>
                </c:pt>
                <c:pt idx="146">
                  <c:v>1.5760918548039626E-2</c:v>
                </c:pt>
                <c:pt idx="147">
                  <c:v>1.5012850024504587E-2</c:v>
                </c:pt>
                <c:pt idx="148">
                  <c:v>1.5547471026366111E-2</c:v>
                </c:pt>
                <c:pt idx="149">
                  <c:v>1.6080868357676081E-2</c:v>
                </c:pt>
                <c:pt idx="150">
                  <c:v>1.6896412758796941E-2</c:v>
                </c:pt>
                <c:pt idx="151">
                  <c:v>1.4562734388164245E-2</c:v>
                </c:pt>
                <c:pt idx="152">
                  <c:v>1.8050864426186308E-2</c:v>
                </c:pt>
                <c:pt idx="153">
                  <c:v>1.4192692055075895E-2</c:v>
                </c:pt>
                <c:pt idx="154">
                  <c:v>1.7959344462724403E-2</c:v>
                </c:pt>
                <c:pt idx="155">
                  <c:v>1.8011864653090015E-2</c:v>
                </c:pt>
                <c:pt idx="156">
                  <c:v>1.9624300170107745E-2</c:v>
                </c:pt>
                <c:pt idx="157">
                  <c:v>1.83169050142169E-2</c:v>
                </c:pt>
                <c:pt idx="158">
                  <c:v>1.8939467532618437E-2</c:v>
                </c:pt>
                <c:pt idx="159">
                  <c:v>1.8939467532618437E-2</c:v>
                </c:pt>
                <c:pt idx="160">
                  <c:v>1.9069425194174983E-2</c:v>
                </c:pt>
                <c:pt idx="161">
                  <c:v>2.0408616990607698E-2</c:v>
                </c:pt>
                <c:pt idx="162">
                  <c:v>2.1608616989396978E-2</c:v>
                </c:pt>
                <c:pt idx="163">
                  <c:v>1.9077293400187045E-2</c:v>
                </c:pt>
                <c:pt idx="164">
                  <c:v>2.0938574663887266E-2</c:v>
                </c:pt>
                <c:pt idx="165">
                  <c:v>2.0125338793150149E-2</c:v>
                </c:pt>
                <c:pt idx="166">
                  <c:v>2.0025246267323382E-2</c:v>
                </c:pt>
                <c:pt idx="167">
                  <c:v>2.0325246267020702E-2</c:v>
                </c:pt>
                <c:pt idx="168">
                  <c:v>2.2325246267428156E-2</c:v>
                </c:pt>
                <c:pt idx="169">
                  <c:v>2.1328732203983236E-2</c:v>
                </c:pt>
                <c:pt idx="170">
                  <c:v>2.1088647532451432E-2</c:v>
                </c:pt>
                <c:pt idx="171">
                  <c:v>2.1561798748734873E-2</c:v>
                </c:pt>
                <c:pt idx="172">
                  <c:v>2.1819313034939114E-2</c:v>
                </c:pt>
                <c:pt idx="173">
                  <c:v>2.3529393773060292E-2</c:v>
                </c:pt>
                <c:pt idx="174">
                  <c:v>2.5184645790432114E-2</c:v>
                </c:pt>
                <c:pt idx="175">
                  <c:v>2.3632502648979425E-2</c:v>
                </c:pt>
                <c:pt idx="176">
                  <c:v>2.3915311292512342E-2</c:v>
                </c:pt>
                <c:pt idx="177">
                  <c:v>2.5598543230444193E-2</c:v>
                </c:pt>
                <c:pt idx="178">
                  <c:v>2.3988416243810207E-2</c:v>
                </c:pt>
                <c:pt idx="179">
                  <c:v>2.2884414502186701E-2</c:v>
                </c:pt>
                <c:pt idx="180">
                  <c:v>2.4257096141809598E-2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38-4DE7-BF8A-9B866B1158D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38-4DE7-BF8A-9B866B1158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38-4DE7-BF8A-9B866B1158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102">
                  <c:v>1.5317380595123442E-3</c:v>
                </c:pt>
                <c:pt idx="103">
                  <c:v>2.582758051185588E-3</c:v>
                </c:pt>
                <c:pt idx="104">
                  <c:v>2.829859559866213E-3</c:v>
                </c:pt>
                <c:pt idx="105">
                  <c:v>2.900300261435805E-3</c:v>
                </c:pt>
                <c:pt idx="106">
                  <c:v>2.900300261435805E-3</c:v>
                </c:pt>
                <c:pt idx="107">
                  <c:v>2.9651504311347943E-3</c:v>
                </c:pt>
                <c:pt idx="108">
                  <c:v>4.1369259112130491E-3</c:v>
                </c:pt>
                <c:pt idx="109">
                  <c:v>4.1905950171708256E-3</c:v>
                </c:pt>
                <c:pt idx="110">
                  <c:v>4.237555484883887E-3</c:v>
                </c:pt>
                <c:pt idx="111">
                  <c:v>4.3180591438205657E-3</c:v>
                </c:pt>
                <c:pt idx="112">
                  <c:v>5.3355359442701922E-3</c:v>
                </c:pt>
                <c:pt idx="113">
                  <c:v>5.4428741561857591E-3</c:v>
                </c:pt>
                <c:pt idx="114">
                  <c:v>5.5278502406189145E-3</c:v>
                </c:pt>
                <c:pt idx="115">
                  <c:v>5.5859917720731747E-3</c:v>
                </c:pt>
                <c:pt idx="116">
                  <c:v>5.6441333035274419E-3</c:v>
                </c:pt>
                <c:pt idx="117">
                  <c:v>5.6978024094852253E-3</c:v>
                </c:pt>
                <c:pt idx="118">
                  <c:v>5.7089834732264311E-3</c:v>
                </c:pt>
                <c:pt idx="119">
                  <c:v>6.8539244003257907E-3</c:v>
                </c:pt>
                <c:pt idx="120">
                  <c:v>7.0305852074368305E-3</c:v>
                </c:pt>
                <c:pt idx="121">
                  <c:v>8.3790214946261182E-3</c:v>
                </c:pt>
                <c:pt idx="122">
                  <c:v>8.4796510682969631E-3</c:v>
                </c:pt>
                <c:pt idx="123">
                  <c:v>8.5165485786429379E-3</c:v>
                </c:pt>
                <c:pt idx="124">
                  <c:v>8.5165485786429379E-3</c:v>
                </c:pt>
                <c:pt idx="125">
                  <c:v>8.5165485786429379E-3</c:v>
                </c:pt>
                <c:pt idx="126">
                  <c:v>8.5165485786429379E-3</c:v>
                </c:pt>
                <c:pt idx="127">
                  <c:v>8.5322020678806204E-3</c:v>
                </c:pt>
                <c:pt idx="128">
                  <c:v>8.548973663492429E-3</c:v>
                </c:pt>
                <c:pt idx="129">
                  <c:v>9.4524036137817735E-3</c:v>
                </c:pt>
                <c:pt idx="130">
                  <c:v>9.4524036137817735E-3</c:v>
                </c:pt>
                <c:pt idx="131">
                  <c:v>9.8392684192274565E-3</c:v>
                </c:pt>
                <c:pt idx="132">
                  <c:v>9.9398979928982945E-3</c:v>
                </c:pt>
                <c:pt idx="133">
                  <c:v>9.9667325458771897E-3</c:v>
                </c:pt>
                <c:pt idx="134">
                  <c:v>1.1230192748633322E-2</c:v>
                </c:pt>
                <c:pt idx="135">
                  <c:v>1.2595400631434418E-2</c:v>
                </c:pt>
                <c:pt idx="136">
                  <c:v>1.2595400631434418E-2</c:v>
                </c:pt>
                <c:pt idx="137">
                  <c:v>1.2782124395912538E-2</c:v>
                </c:pt>
                <c:pt idx="138">
                  <c:v>1.2789951140531379E-2</c:v>
                </c:pt>
                <c:pt idx="139">
                  <c:v>1.4114907193864143E-2</c:v>
                </c:pt>
                <c:pt idx="140">
                  <c:v>1.4130560683101825E-2</c:v>
                </c:pt>
                <c:pt idx="141">
                  <c:v>1.4193174640052576E-2</c:v>
                </c:pt>
                <c:pt idx="142">
                  <c:v>1.4193174640052576E-2</c:v>
                </c:pt>
                <c:pt idx="143">
                  <c:v>1.4193174640052576E-2</c:v>
                </c:pt>
                <c:pt idx="144">
                  <c:v>1.5296745631309477E-2</c:v>
                </c:pt>
                <c:pt idx="145">
                  <c:v>1.5313517226921286E-2</c:v>
                </c:pt>
                <c:pt idx="146">
                  <c:v>1.5324698290662492E-2</c:v>
                </c:pt>
                <c:pt idx="147">
                  <c:v>1.5499122885025286E-2</c:v>
                </c:pt>
                <c:pt idx="148">
                  <c:v>1.5615405947933814E-2</c:v>
                </c:pt>
                <c:pt idx="149">
                  <c:v>1.6431623601041757E-2</c:v>
                </c:pt>
                <c:pt idx="150">
                  <c:v>1.6677607003348263E-2</c:v>
                </c:pt>
                <c:pt idx="151">
                  <c:v>1.6935889575770094E-2</c:v>
                </c:pt>
                <c:pt idx="152">
                  <c:v>1.6963842235123101E-2</c:v>
                </c:pt>
                <c:pt idx="153">
                  <c:v>1.6978377617986672E-2</c:v>
                </c:pt>
                <c:pt idx="154">
                  <c:v>1.7961193120838562E-2</c:v>
                </c:pt>
                <c:pt idx="155">
                  <c:v>1.8073003758250612E-2</c:v>
                </c:pt>
                <c:pt idx="156">
                  <c:v>1.8269790480095811E-2</c:v>
                </c:pt>
                <c:pt idx="157">
                  <c:v>1.8296625033074707E-2</c:v>
                </c:pt>
                <c:pt idx="158">
                  <c:v>1.8365947628270173E-2</c:v>
                </c:pt>
                <c:pt idx="159">
                  <c:v>1.8365947628270173E-2</c:v>
                </c:pt>
                <c:pt idx="160">
                  <c:v>1.840843567048675E-2</c:v>
                </c:pt>
                <c:pt idx="161">
                  <c:v>1.9747927106683077E-2</c:v>
                </c:pt>
                <c:pt idx="162">
                  <c:v>1.9747927106683077E-2</c:v>
                </c:pt>
                <c:pt idx="163">
                  <c:v>1.9755753851301926E-2</c:v>
                </c:pt>
                <c:pt idx="164">
                  <c:v>1.9790415148899655E-2</c:v>
                </c:pt>
                <c:pt idx="165">
                  <c:v>1.9868682595088089E-2</c:v>
                </c:pt>
                <c:pt idx="166">
                  <c:v>2.1018095947683932E-2</c:v>
                </c:pt>
                <c:pt idx="167">
                  <c:v>2.1018095947683932E-2</c:v>
                </c:pt>
                <c:pt idx="168">
                  <c:v>2.1018095947683932E-2</c:v>
                </c:pt>
                <c:pt idx="169">
                  <c:v>2.1217118882277383E-2</c:v>
                </c:pt>
                <c:pt idx="170">
                  <c:v>2.1302094966710539E-2</c:v>
                </c:pt>
                <c:pt idx="171">
                  <c:v>2.1308803604955254E-2</c:v>
                </c:pt>
                <c:pt idx="172">
                  <c:v>2.2218942193489327E-2</c:v>
                </c:pt>
                <c:pt idx="173">
                  <c:v>2.2666184743137516E-2</c:v>
                </c:pt>
                <c:pt idx="174">
                  <c:v>2.2677365806878721E-2</c:v>
                </c:pt>
                <c:pt idx="175">
                  <c:v>2.2715381423598816E-2</c:v>
                </c:pt>
                <c:pt idx="176">
                  <c:v>2.359421303365751E-2</c:v>
                </c:pt>
                <c:pt idx="177">
                  <c:v>2.4048164221550414E-2</c:v>
                </c:pt>
                <c:pt idx="178">
                  <c:v>2.4175628348200154E-2</c:v>
                </c:pt>
                <c:pt idx="179">
                  <c:v>2.5550899188368323E-2</c:v>
                </c:pt>
                <c:pt idx="180">
                  <c:v>2.6557194925076757E-2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38-4DE7-BF8A-9B866B1158D9}"/>
            </c:ext>
          </c:extLst>
        </c:ser>
        <c:ser>
          <c:idx val="7"/>
          <c:order val="7"/>
          <c:tx>
            <c:strRef>
              <c:f>Active!$V$1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Active!$U$2:$U$40</c:f>
              <c:numCache>
                <c:formatCode>General</c:formatCode>
                <c:ptCount val="39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28000</c:v>
                </c:pt>
                <c:pt idx="33">
                  <c:v>29000</c:v>
                </c:pt>
                <c:pt idx="34">
                  <c:v>30000</c:v>
                </c:pt>
                <c:pt idx="35">
                  <c:v>31000</c:v>
                </c:pt>
                <c:pt idx="36">
                  <c:v>32000</c:v>
                </c:pt>
                <c:pt idx="37">
                  <c:v>33000</c:v>
                </c:pt>
                <c:pt idx="38">
                  <c:v>34000</c:v>
                </c:pt>
              </c:numCache>
            </c:numRef>
          </c:xVal>
          <c:yVal>
            <c:numRef>
              <c:f>Active!$V$2:$V$40</c:f>
              <c:numCache>
                <c:formatCode>General</c:formatCode>
                <c:ptCount val="39"/>
                <c:pt idx="0">
                  <c:v>9.6946823344759119E-3</c:v>
                </c:pt>
                <c:pt idx="1">
                  <c:v>7.8718157225395359E-3</c:v>
                </c:pt>
                <c:pt idx="2">
                  <c:v>5.5534392446715871E-3</c:v>
                </c:pt>
                <c:pt idx="3">
                  <c:v>3.0033799556292247E-3</c:v>
                </c:pt>
                <c:pt idx="4">
                  <c:v>5.168849296537624E-4</c:v>
                </c:pt>
                <c:pt idx="5">
                  <c:v>-1.6143027907864109E-3</c:v>
                </c:pt>
                <c:pt idx="6">
                  <c:v>-3.1364537629407245E-3</c:v>
                </c:pt>
                <c:pt idx="7">
                  <c:v>-3.8638651763756929E-3</c:v>
                </c:pt>
                <c:pt idx="8">
                  <c:v>-3.700827182317333E-3</c:v>
                </c:pt>
                <c:pt idx="9">
                  <c:v>-2.6529441765901066E-3</c:v>
                </c:pt>
                <c:pt idx="10">
                  <c:v>-8.2647186939979137E-4</c:v>
                </c:pt>
                <c:pt idx="11">
                  <c:v>1.5842514416526138E-3</c:v>
                </c:pt>
                <c:pt idx="12">
                  <c:v>4.3197926714807593E-3</c:v>
                </c:pt>
                <c:pt idx="13">
                  <c:v>7.0863116499554424E-3</c:v>
                </c:pt>
                <c:pt idx="14">
                  <c:v>9.5903187539297038E-3</c:v>
                </c:pt>
                <c:pt idx="15">
                  <c:v>1.1573391073922485E-2</c:v>
                </c:pt>
                <c:pt idx="16">
                  <c:v>1.2842740625369825E-2</c:v>
                </c:pt>
                <c:pt idx="17">
                  <c:v>1.3294018765813272E-2</c:v>
                </c:pt>
                <c:pt idx="18">
                  <c:v>1.2923659339526113E-2</c:v>
                </c:pt>
                <c:pt idx="19">
                  <c:v>1.1829300509315455E-2</c:v>
                </c:pt>
                <c:pt idx="20">
                  <c:v>1.0198235378052405E-2</c:v>
                </c:pt>
                <c:pt idx="21">
                  <c:v>8.2852575475431383E-3</c:v>
                </c:pt>
                <c:pt idx="22">
                  <c:v>6.3825222091686076E-3</c:v>
                </c:pt>
                <c:pt idx="23">
                  <c:v>4.7849878238570573E-3</c:v>
                </c:pt>
                <c:pt idx="24">
                  <c:v>3.7555262101868882E-3</c:v>
                </c:pt>
                <c:pt idx="25">
                  <c:v>3.4938280826052794E-3</c:v>
                </c:pt>
                <c:pt idx="26">
                  <c:v>4.112782127275583E-3</c:v>
                </c:pt>
                <c:pt idx="27">
                  <c:v>5.6251216766564699E-3</c:v>
                </c:pt>
                <c:pt idx="28">
                  <c:v>7.9419185148796589E-3</c:v>
                </c:pt>
                <c:pt idx="29">
                  <c:v>1.0883101977988819E-2</c:v>
                </c:pt>
                <c:pt idx="30">
                  <c:v>1.4198759070508221E-2</c:v>
                </c:pt>
                <c:pt idx="31">
                  <c:v>1.7598696059867514E-2</c:v>
                </c:pt>
                <c:pt idx="32">
                  <c:v>2.0786764780283941E-2</c:v>
                </c:pt>
                <c:pt idx="33">
                  <c:v>2.3495893271924764E-2</c:v>
                </c:pt>
                <c:pt idx="34">
                  <c:v>2.5519677067081664E-2</c:v>
                </c:pt>
                <c:pt idx="35">
                  <c:v>2.6736794267706927E-2</c:v>
                </c:pt>
                <c:pt idx="36">
                  <c:v>2.7125356414755383E-2</c:v>
                </c:pt>
                <c:pt idx="37">
                  <c:v>2.6765497620244716E-2</c:v>
                </c:pt>
                <c:pt idx="38">
                  <c:v>2.5829895699961903E-2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38-4DE7-BF8A-9B866B11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09008"/>
        <c:axId val="1"/>
      </c:scatterChart>
      <c:valAx>
        <c:axId val="42020900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5554112436978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09621993127148E-2"/>
              <c:y val="0.34754098360655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09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501898602880816E-2"/>
          <c:y val="0.91475409836065569"/>
          <c:w val="0.73883287784903173"/>
          <c:h val="6.5573770491803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221305312822173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66515268643"/>
          <c:y val="0.16013122999396828"/>
          <c:w val="0.78902295928836508"/>
          <c:h val="0.60457709283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78-4CA1-AC49-A0F7C880924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1.0527119360631332E-2</c:v>
                </c:pt>
                <c:pt idx="1">
                  <c:v>-1.1069864274759311E-2</c:v>
                </c:pt>
                <c:pt idx="2">
                  <c:v>8.0795025860425085E-4</c:v>
                </c:pt>
                <c:pt idx="3">
                  <c:v>4.7632022688048892E-3</c:v>
                </c:pt>
                <c:pt idx="4">
                  <c:v>5.6530752844992094E-3</c:v>
                </c:pt>
                <c:pt idx="5">
                  <c:v>2.2585953309317119E-2</c:v>
                </c:pt>
                <c:pt idx="6">
                  <c:v>1.4629242861701641E-2</c:v>
                </c:pt>
                <c:pt idx="7">
                  <c:v>5.2712590040755458E-3</c:v>
                </c:pt>
                <c:pt idx="8">
                  <c:v>6.1858180197305046E-3</c:v>
                </c:pt>
                <c:pt idx="9">
                  <c:v>6.8157756904838607E-3</c:v>
                </c:pt>
                <c:pt idx="10">
                  <c:v>1.6164372646017E-3</c:v>
                </c:pt>
                <c:pt idx="16">
                  <c:v>-5.8752214754349552E-3</c:v>
                </c:pt>
                <c:pt idx="17">
                  <c:v>2.1247785261948593E-3</c:v>
                </c:pt>
                <c:pt idx="18">
                  <c:v>3.1247785300365649E-3</c:v>
                </c:pt>
                <c:pt idx="19">
                  <c:v>-4.2425572610227391E-4</c:v>
                </c:pt>
                <c:pt idx="21">
                  <c:v>2.0733432247652672E-3</c:v>
                </c:pt>
                <c:pt idx="22">
                  <c:v>9.5115775184240192E-4</c:v>
                </c:pt>
                <c:pt idx="23">
                  <c:v>-7.6838865425088443E-3</c:v>
                </c:pt>
                <c:pt idx="24">
                  <c:v>-1.3465337178786285E-3</c:v>
                </c:pt>
                <c:pt idx="25">
                  <c:v>5.6296338589163497E-3</c:v>
                </c:pt>
                <c:pt idx="26">
                  <c:v>5.6178599115810357E-3</c:v>
                </c:pt>
                <c:pt idx="27">
                  <c:v>4.0811686558299698E-3</c:v>
                </c:pt>
                <c:pt idx="28">
                  <c:v>4.5562513550976291E-3</c:v>
                </c:pt>
                <c:pt idx="29">
                  <c:v>8.1296870921505615E-3</c:v>
                </c:pt>
                <c:pt idx="30">
                  <c:v>1.3942122612206731E-2</c:v>
                </c:pt>
                <c:pt idx="31">
                  <c:v>1.523472745611798E-2</c:v>
                </c:pt>
                <c:pt idx="32">
                  <c:v>1.3990641054988373E-2</c:v>
                </c:pt>
                <c:pt idx="33">
                  <c:v>1.1925262042495888E-2</c:v>
                </c:pt>
                <c:pt idx="34">
                  <c:v>7.8478245486621745E-3</c:v>
                </c:pt>
                <c:pt idx="36">
                  <c:v>3.0713865140569396E-2</c:v>
                </c:pt>
                <c:pt idx="37">
                  <c:v>6.2870163455954753E-3</c:v>
                </c:pt>
                <c:pt idx="38">
                  <c:v>7.2870163494371809E-3</c:v>
                </c:pt>
                <c:pt idx="39">
                  <c:v>1.0287016346410383E-2</c:v>
                </c:pt>
                <c:pt idx="40">
                  <c:v>4.3438228021841496E-3</c:v>
                </c:pt>
                <c:pt idx="41">
                  <c:v>1.8591964202641975E-2</c:v>
                </c:pt>
                <c:pt idx="42">
                  <c:v>1.0180944344028831E-2</c:v>
                </c:pt>
                <c:pt idx="43">
                  <c:v>8.5236683153198101E-3</c:v>
                </c:pt>
                <c:pt idx="44">
                  <c:v>8.6940876935841516E-3</c:v>
                </c:pt>
                <c:pt idx="45">
                  <c:v>1.6843876044731587E-2</c:v>
                </c:pt>
                <c:pt idx="46">
                  <c:v>5.7096320961136371E-3</c:v>
                </c:pt>
                <c:pt idx="47">
                  <c:v>2.2482690787001047E-2</c:v>
                </c:pt>
                <c:pt idx="48">
                  <c:v>1.0832102096173912E-2</c:v>
                </c:pt>
                <c:pt idx="49">
                  <c:v>2.8360789852740709E-2</c:v>
                </c:pt>
                <c:pt idx="50">
                  <c:v>1.5205914874968585E-2</c:v>
                </c:pt>
                <c:pt idx="51">
                  <c:v>-5.462282570078969E-4</c:v>
                </c:pt>
                <c:pt idx="52">
                  <c:v>1.9453771747066639E-2</c:v>
                </c:pt>
                <c:pt idx="53">
                  <c:v>1.2409023758664262E-2</c:v>
                </c:pt>
                <c:pt idx="54">
                  <c:v>1.2746376589348074E-2</c:v>
                </c:pt>
                <c:pt idx="55">
                  <c:v>2.1668939101800788E-2</c:v>
                </c:pt>
                <c:pt idx="56">
                  <c:v>8.051039905694779E-3</c:v>
                </c:pt>
                <c:pt idx="57">
                  <c:v>5.1046449661953375E-3</c:v>
                </c:pt>
                <c:pt idx="58">
                  <c:v>1.8116703446139582E-2</c:v>
                </c:pt>
                <c:pt idx="59">
                  <c:v>2.1905022011196706E-2</c:v>
                </c:pt>
                <c:pt idx="60">
                  <c:v>1.7502290174888913E-2</c:v>
                </c:pt>
                <c:pt idx="61">
                  <c:v>1.6762205515988171E-2</c:v>
                </c:pt>
                <c:pt idx="62">
                  <c:v>1.3153163403330836E-2</c:v>
                </c:pt>
                <c:pt idx="63">
                  <c:v>3.705683586304076E-3</c:v>
                </c:pt>
                <c:pt idx="64">
                  <c:v>1.1043036414775997E-2</c:v>
                </c:pt>
                <c:pt idx="65">
                  <c:v>1.1043036414775997E-2</c:v>
                </c:pt>
                <c:pt idx="66">
                  <c:v>1.2762490048771724E-2</c:v>
                </c:pt>
                <c:pt idx="67">
                  <c:v>1.3672994085936807E-2</c:v>
                </c:pt>
                <c:pt idx="68">
                  <c:v>1.3855471937858965E-2</c:v>
                </c:pt>
                <c:pt idx="69">
                  <c:v>9.9090769945178181E-3</c:v>
                </c:pt>
                <c:pt idx="70">
                  <c:v>6.6285306311328895E-3</c:v>
                </c:pt>
                <c:pt idx="71">
                  <c:v>9.8763874848373234E-3</c:v>
                </c:pt>
                <c:pt idx="72">
                  <c:v>1.5091554843820632E-2</c:v>
                </c:pt>
                <c:pt idx="73">
                  <c:v>1.3058865348284598E-2</c:v>
                </c:pt>
                <c:pt idx="74">
                  <c:v>2.6888230131589808E-3</c:v>
                </c:pt>
                <c:pt idx="75">
                  <c:v>2.4825127329677343E-3</c:v>
                </c:pt>
                <c:pt idx="76">
                  <c:v>1.8587553102406673E-2</c:v>
                </c:pt>
                <c:pt idx="77">
                  <c:v>1.8482127052266151E-4</c:v>
                </c:pt>
                <c:pt idx="80">
                  <c:v>9.5551481281290762E-3</c:v>
                </c:pt>
                <c:pt idx="81">
                  <c:v>-4.8028357268776745E-3</c:v>
                </c:pt>
                <c:pt idx="82">
                  <c:v>9.3555251733050682E-3</c:v>
                </c:pt>
                <c:pt idx="83">
                  <c:v>-5.6600765674374998E-6</c:v>
                </c:pt>
                <c:pt idx="84">
                  <c:v>-6.6115007939515635E-3</c:v>
                </c:pt>
                <c:pt idx="85">
                  <c:v>2.2258520330069587E-3</c:v>
                </c:pt>
                <c:pt idx="86">
                  <c:v>1.7221565751242451E-2</c:v>
                </c:pt>
                <c:pt idx="87">
                  <c:v>1.4054916835448239E-2</c:v>
                </c:pt>
                <c:pt idx="88">
                  <c:v>2.1010168849898037E-2</c:v>
                </c:pt>
                <c:pt idx="89">
                  <c:v>1.6607437013590243E-2</c:v>
                </c:pt>
                <c:pt idx="90">
                  <c:v>1.0888267912378069E-2</c:v>
                </c:pt>
                <c:pt idx="91">
                  <c:v>1.0754308495961595E-2</c:v>
                </c:pt>
                <c:pt idx="93">
                  <c:v>8.6441815074067563E-3</c:v>
                </c:pt>
                <c:pt idx="94">
                  <c:v>6.8028269306523725E-3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8-4CA1-AC49-A0F7C880924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1">
                  <c:v>-2.9999999969732016E-4</c:v>
                </c:pt>
                <c:pt idx="13">
                  <c:v>-4.7743749018991366E-4</c:v>
                </c:pt>
                <c:pt idx="14">
                  <c:v>-1.3953366869827732E-3</c:v>
                </c:pt>
                <c:pt idx="15">
                  <c:v>-7.1888806269271299E-4</c:v>
                </c:pt>
                <c:pt idx="20">
                  <c:v>7.4442067852942273E-4</c:v>
                </c:pt>
                <c:pt idx="35">
                  <c:v>9.631764332880266E-3</c:v>
                </c:pt>
                <c:pt idx="78">
                  <c:v>4.7773335900274105E-3</c:v>
                </c:pt>
                <c:pt idx="79">
                  <c:v>4.6551481282222085E-3</c:v>
                </c:pt>
                <c:pt idx="92">
                  <c:v>2.4068286729743704E-3</c:v>
                </c:pt>
                <c:pt idx="95">
                  <c:v>3.0009508918737993E-4</c:v>
                </c:pt>
                <c:pt idx="96">
                  <c:v>-6.5407204237999395E-4</c:v>
                </c:pt>
                <c:pt idx="102">
                  <c:v>1.1202874884475023E-4</c:v>
                </c:pt>
                <c:pt idx="104">
                  <c:v>4.516788074397482E-3</c:v>
                </c:pt>
                <c:pt idx="127">
                  <c:v>1.3095317415718455E-2</c:v>
                </c:pt>
                <c:pt idx="137">
                  <c:v>1.3786609582894016E-2</c:v>
                </c:pt>
                <c:pt idx="138">
                  <c:v>6.6552859934745356E-3</c:v>
                </c:pt>
                <c:pt idx="140">
                  <c:v>1.4090002987359185E-2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8-4CA1-AC49-A0F7C880924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7">
                  <c:v>-3.3133799224742688E-3</c:v>
                </c:pt>
                <c:pt idx="98">
                  <c:v>-3.1191132875392213E-3</c:v>
                </c:pt>
                <c:pt idx="99">
                  <c:v>-2.0346310775494203E-3</c:v>
                </c:pt>
                <c:pt idx="100">
                  <c:v>-3.4189675425295718E-3</c:v>
                </c:pt>
                <c:pt idx="101">
                  <c:v>-1.9411530010984279E-3</c:v>
                </c:pt>
                <c:pt idx="103">
                  <c:v>2.2057184760342352E-3</c:v>
                </c:pt>
                <c:pt idx="105">
                  <c:v>4.7348757943836972E-3</c:v>
                </c:pt>
                <c:pt idx="106">
                  <c:v>4.7348757943836972E-3</c:v>
                </c:pt>
                <c:pt idx="107">
                  <c:v>3.1753375005791895E-3</c:v>
                </c:pt>
                <c:pt idx="108">
                  <c:v>2.4857490207068622E-3</c:v>
                </c:pt>
                <c:pt idx="109">
                  <c:v>3.3709587078192271E-3</c:v>
                </c:pt>
                <c:pt idx="110">
                  <c:v>3.6830171811743639E-3</c:v>
                </c:pt>
                <c:pt idx="111">
                  <c:v>4.0608317140140571E-3</c:v>
                </c:pt>
                <c:pt idx="112">
                  <c:v>4.0887653813115321E-3</c:v>
                </c:pt>
                <c:pt idx="113">
                  <c:v>6.1591847552335821E-3</c:v>
                </c:pt>
                <c:pt idx="114">
                  <c:v>4.8191000969382003E-3</c:v>
                </c:pt>
                <c:pt idx="115">
                  <c:v>5.1864105917047709E-3</c:v>
                </c:pt>
                <c:pt idx="116">
                  <c:v>4.0537210879847407E-3</c:v>
                </c:pt>
                <c:pt idx="117">
                  <c:v>2.0389307755976915E-3</c:v>
                </c:pt>
                <c:pt idx="118">
                  <c:v>4.1941827948903665E-3</c:v>
                </c:pt>
                <c:pt idx="119">
                  <c:v>5.2119894680799916E-3</c:v>
                </c:pt>
                <c:pt idx="120">
                  <c:v>6.9049713638378307E-3</c:v>
                </c:pt>
                <c:pt idx="121">
                  <c:v>8.9083647617371753E-3</c:v>
                </c:pt>
                <c:pt idx="122">
                  <c:v>8.905632930691354E-3</c:v>
                </c:pt>
                <c:pt idx="123">
                  <c:v>9.8479645894258283E-3</c:v>
                </c:pt>
                <c:pt idx="124">
                  <c:v>9.9479645868996158E-3</c:v>
                </c:pt>
                <c:pt idx="125">
                  <c:v>1.0747964588517789E-2</c:v>
                </c:pt>
                <c:pt idx="126">
                  <c:v>1.3247964590846095E-2</c:v>
                </c:pt>
                <c:pt idx="128">
                  <c:v>9.2281954493955709E-3</c:v>
                </c:pt>
                <c:pt idx="129">
                  <c:v>8.8825585262384266E-3</c:v>
                </c:pt>
                <c:pt idx="130">
                  <c:v>8.9125585291185416E-3</c:v>
                </c:pt>
                <c:pt idx="131">
                  <c:v>8.8642783593968488E-3</c:v>
                </c:pt>
                <c:pt idx="132">
                  <c:v>9.5615465179434977E-3</c:v>
                </c:pt>
                <c:pt idx="133">
                  <c:v>9.3541513706441037E-3</c:v>
                </c:pt>
                <c:pt idx="134">
                  <c:v>1.1497629442601465E-2</c:v>
                </c:pt>
                <c:pt idx="135">
                  <c:v>1.4933900703908876E-2</c:v>
                </c:pt>
                <c:pt idx="136">
                  <c:v>1.6433900949778035E-2</c:v>
                </c:pt>
                <c:pt idx="139">
                  <c:v>1.4402650165720843E-2</c:v>
                </c:pt>
                <c:pt idx="141">
                  <c:v>1.3139414295437746E-2</c:v>
                </c:pt>
                <c:pt idx="142">
                  <c:v>1.3439414295135066E-2</c:v>
                </c:pt>
                <c:pt idx="143">
                  <c:v>1.3939414297055919E-2</c:v>
                </c:pt>
                <c:pt idx="144">
                  <c:v>1.0156121839827392E-2</c:v>
                </c:pt>
                <c:pt idx="145">
                  <c:v>1.5365666527941357E-2</c:v>
                </c:pt>
                <c:pt idx="146">
                  <c:v>1.5760918548039626E-2</c:v>
                </c:pt>
                <c:pt idx="147">
                  <c:v>1.5012850024504587E-2</c:v>
                </c:pt>
                <c:pt idx="148">
                  <c:v>1.5547471026366111E-2</c:v>
                </c:pt>
                <c:pt idx="149">
                  <c:v>1.6080868357676081E-2</c:v>
                </c:pt>
                <c:pt idx="150">
                  <c:v>1.6896412758796941E-2</c:v>
                </c:pt>
                <c:pt idx="151">
                  <c:v>1.4562734388164245E-2</c:v>
                </c:pt>
                <c:pt idx="152">
                  <c:v>1.8050864426186308E-2</c:v>
                </c:pt>
                <c:pt idx="153">
                  <c:v>1.4192692055075895E-2</c:v>
                </c:pt>
                <c:pt idx="154">
                  <c:v>1.7959344462724403E-2</c:v>
                </c:pt>
                <c:pt idx="155">
                  <c:v>1.8011864653090015E-2</c:v>
                </c:pt>
                <c:pt idx="156">
                  <c:v>1.9624300170107745E-2</c:v>
                </c:pt>
                <c:pt idx="157">
                  <c:v>1.83169050142169E-2</c:v>
                </c:pt>
                <c:pt idx="158">
                  <c:v>1.8939467532618437E-2</c:v>
                </c:pt>
                <c:pt idx="159">
                  <c:v>1.8939467532618437E-2</c:v>
                </c:pt>
                <c:pt idx="160">
                  <c:v>1.9069425194174983E-2</c:v>
                </c:pt>
                <c:pt idx="161">
                  <c:v>2.0408616990607698E-2</c:v>
                </c:pt>
                <c:pt idx="162">
                  <c:v>2.1608616989396978E-2</c:v>
                </c:pt>
                <c:pt idx="163">
                  <c:v>1.9077293400187045E-2</c:v>
                </c:pt>
                <c:pt idx="164">
                  <c:v>2.0938574663887266E-2</c:v>
                </c:pt>
                <c:pt idx="165">
                  <c:v>2.0125338793150149E-2</c:v>
                </c:pt>
                <c:pt idx="166">
                  <c:v>2.0025246267323382E-2</c:v>
                </c:pt>
                <c:pt idx="167">
                  <c:v>2.0325246267020702E-2</c:v>
                </c:pt>
                <c:pt idx="168">
                  <c:v>2.2325246267428156E-2</c:v>
                </c:pt>
                <c:pt idx="169">
                  <c:v>2.1328732203983236E-2</c:v>
                </c:pt>
                <c:pt idx="170">
                  <c:v>2.1088647532451432E-2</c:v>
                </c:pt>
                <c:pt idx="171">
                  <c:v>2.1561798748734873E-2</c:v>
                </c:pt>
                <c:pt idx="172">
                  <c:v>2.1819313034939114E-2</c:v>
                </c:pt>
                <c:pt idx="173">
                  <c:v>2.3529393773060292E-2</c:v>
                </c:pt>
                <c:pt idx="174">
                  <c:v>2.5184645790432114E-2</c:v>
                </c:pt>
                <c:pt idx="175">
                  <c:v>2.3632502648979425E-2</c:v>
                </c:pt>
                <c:pt idx="176">
                  <c:v>2.3915311292512342E-2</c:v>
                </c:pt>
                <c:pt idx="177">
                  <c:v>2.5598543230444193E-2</c:v>
                </c:pt>
                <c:pt idx="178">
                  <c:v>2.3988416243810207E-2</c:v>
                </c:pt>
                <c:pt idx="179">
                  <c:v>2.2884414502186701E-2</c:v>
                </c:pt>
                <c:pt idx="180">
                  <c:v>2.4257096141809598E-2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78-4CA1-AC49-A0F7C880924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78-4CA1-AC49-A0F7C8809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78-4CA1-AC49-A0F7C8809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-3668</c:v>
                </c:pt>
                <c:pt idx="1">
                  <c:v>-3132</c:v>
                </c:pt>
                <c:pt idx="2">
                  <c:v>-3096</c:v>
                </c:pt>
                <c:pt idx="3">
                  <c:v>-3091</c:v>
                </c:pt>
                <c:pt idx="4">
                  <c:v>-3034</c:v>
                </c:pt>
                <c:pt idx="5">
                  <c:v>-3026.5</c:v>
                </c:pt>
                <c:pt idx="6">
                  <c:v>-2495</c:v>
                </c:pt>
                <c:pt idx="7">
                  <c:v>-2455</c:v>
                </c:pt>
                <c:pt idx="8">
                  <c:v>-1194</c:v>
                </c:pt>
                <c:pt idx="9">
                  <c:v>-1175</c:v>
                </c:pt>
                <c:pt idx="10">
                  <c:v>-527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33</c:v>
                </c:pt>
                <c:pt idx="15">
                  <c:v>91.5</c:v>
                </c:pt>
                <c:pt idx="16">
                  <c:v>690</c:v>
                </c:pt>
                <c:pt idx="17">
                  <c:v>690</c:v>
                </c:pt>
                <c:pt idx="18">
                  <c:v>690</c:v>
                </c:pt>
                <c:pt idx="19">
                  <c:v>729</c:v>
                </c:pt>
                <c:pt idx="20">
                  <c:v>732.5</c:v>
                </c:pt>
                <c:pt idx="21">
                  <c:v>1098</c:v>
                </c:pt>
                <c:pt idx="22">
                  <c:v>1134</c:v>
                </c:pt>
                <c:pt idx="23">
                  <c:v>1272</c:v>
                </c:pt>
                <c:pt idx="24">
                  <c:v>1279</c:v>
                </c:pt>
                <c:pt idx="25">
                  <c:v>1818</c:v>
                </c:pt>
                <c:pt idx="26">
                  <c:v>2378</c:v>
                </c:pt>
                <c:pt idx="27">
                  <c:v>3019</c:v>
                </c:pt>
                <c:pt idx="28">
                  <c:v>3100</c:v>
                </c:pt>
                <c:pt idx="29">
                  <c:v>3684</c:v>
                </c:pt>
                <c:pt idx="30">
                  <c:v>3772</c:v>
                </c:pt>
                <c:pt idx="31">
                  <c:v>3784</c:v>
                </c:pt>
                <c:pt idx="32">
                  <c:v>4437</c:v>
                </c:pt>
                <c:pt idx="33">
                  <c:v>4489</c:v>
                </c:pt>
                <c:pt idx="34">
                  <c:v>4520</c:v>
                </c:pt>
                <c:pt idx="35">
                  <c:v>5114</c:v>
                </c:pt>
                <c:pt idx="36">
                  <c:v>5116</c:v>
                </c:pt>
                <c:pt idx="37">
                  <c:v>5119</c:v>
                </c:pt>
                <c:pt idx="38">
                  <c:v>5119</c:v>
                </c:pt>
                <c:pt idx="39">
                  <c:v>5119</c:v>
                </c:pt>
                <c:pt idx="40">
                  <c:v>5135</c:v>
                </c:pt>
                <c:pt idx="41">
                  <c:v>5733</c:v>
                </c:pt>
                <c:pt idx="42">
                  <c:v>6427</c:v>
                </c:pt>
                <c:pt idx="43">
                  <c:v>6858</c:v>
                </c:pt>
                <c:pt idx="44">
                  <c:v>6906</c:v>
                </c:pt>
                <c:pt idx="45">
                  <c:v>7001</c:v>
                </c:pt>
                <c:pt idx="46">
                  <c:v>7016</c:v>
                </c:pt>
                <c:pt idx="47">
                  <c:v>7533</c:v>
                </c:pt>
                <c:pt idx="48">
                  <c:v>7561</c:v>
                </c:pt>
                <c:pt idx="49">
                  <c:v>8150</c:v>
                </c:pt>
                <c:pt idx="50">
                  <c:v>8212</c:v>
                </c:pt>
                <c:pt idx="51">
                  <c:v>8229</c:v>
                </c:pt>
                <c:pt idx="52">
                  <c:v>8229</c:v>
                </c:pt>
                <c:pt idx="53">
                  <c:v>8234</c:v>
                </c:pt>
                <c:pt idx="54">
                  <c:v>8241</c:v>
                </c:pt>
                <c:pt idx="55">
                  <c:v>8272</c:v>
                </c:pt>
                <c:pt idx="56">
                  <c:v>8274</c:v>
                </c:pt>
                <c:pt idx="57">
                  <c:v>8782</c:v>
                </c:pt>
                <c:pt idx="58">
                  <c:v>8803</c:v>
                </c:pt>
                <c:pt idx="59">
                  <c:v>8849</c:v>
                </c:pt>
                <c:pt idx="60">
                  <c:v>8894</c:v>
                </c:pt>
                <c:pt idx="61">
                  <c:v>8932</c:v>
                </c:pt>
                <c:pt idx="62">
                  <c:v>9447</c:v>
                </c:pt>
                <c:pt idx="63">
                  <c:v>9497</c:v>
                </c:pt>
                <c:pt idx="64">
                  <c:v>9504</c:v>
                </c:pt>
                <c:pt idx="65">
                  <c:v>9504</c:v>
                </c:pt>
                <c:pt idx="66">
                  <c:v>9513</c:v>
                </c:pt>
                <c:pt idx="67">
                  <c:v>9523</c:v>
                </c:pt>
                <c:pt idx="68">
                  <c:v>9592</c:v>
                </c:pt>
                <c:pt idx="69">
                  <c:v>10100</c:v>
                </c:pt>
                <c:pt idx="70">
                  <c:v>10109</c:v>
                </c:pt>
                <c:pt idx="71">
                  <c:v>10126</c:v>
                </c:pt>
                <c:pt idx="72">
                  <c:v>10169</c:v>
                </c:pt>
                <c:pt idx="73">
                  <c:v>10195</c:v>
                </c:pt>
                <c:pt idx="74">
                  <c:v>10214</c:v>
                </c:pt>
                <c:pt idx="75">
                  <c:v>10684</c:v>
                </c:pt>
                <c:pt idx="76">
                  <c:v>10784</c:v>
                </c:pt>
                <c:pt idx="77">
                  <c:v>10829</c:v>
                </c:pt>
                <c:pt idx="78">
                  <c:v>11355</c:v>
                </c:pt>
                <c:pt idx="79">
                  <c:v>11391</c:v>
                </c:pt>
                <c:pt idx="80">
                  <c:v>11391</c:v>
                </c:pt>
                <c:pt idx="81">
                  <c:v>11431</c:v>
                </c:pt>
                <c:pt idx="82">
                  <c:v>11458</c:v>
                </c:pt>
                <c:pt idx="83">
                  <c:v>11990</c:v>
                </c:pt>
                <c:pt idx="84">
                  <c:v>12013</c:v>
                </c:pt>
                <c:pt idx="85">
                  <c:v>12020</c:v>
                </c:pt>
                <c:pt idx="86">
                  <c:v>12054</c:v>
                </c:pt>
                <c:pt idx="87">
                  <c:v>12676</c:v>
                </c:pt>
                <c:pt idx="88">
                  <c:v>12681</c:v>
                </c:pt>
                <c:pt idx="89">
                  <c:v>12726</c:v>
                </c:pt>
                <c:pt idx="90">
                  <c:v>13298</c:v>
                </c:pt>
                <c:pt idx="91">
                  <c:v>13894</c:v>
                </c:pt>
                <c:pt idx="92">
                  <c:v>13944</c:v>
                </c:pt>
                <c:pt idx="93">
                  <c:v>13951</c:v>
                </c:pt>
                <c:pt idx="94">
                  <c:v>14559</c:v>
                </c:pt>
                <c:pt idx="95">
                  <c:v>14604</c:v>
                </c:pt>
                <c:pt idx="96">
                  <c:v>15057</c:v>
                </c:pt>
                <c:pt idx="97">
                  <c:v>16400</c:v>
                </c:pt>
                <c:pt idx="98">
                  <c:v>17556</c:v>
                </c:pt>
                <c:pt idx="99">
                  <c:v>18379</c:v>
                </c:pt>
                <c:pt idx="100">
                  <c:v>18908</c:v>
                </c:pt>
                <c:pt idx="101">
                  <c:v>18944</c:v>
                </c:pt>
                <c:pt idx="102">
                  <c:v>19642</c:v>
                </c:pt>
                <c:pt idx="103">
                  <c:v>20112</c:v>
                </c:pt>
                <c:pt idx="104">
                  <c:v>20222.5</c:v>
                </c:pt>
                <c:pt idx="105">
                  <c:v>20254</c:v>
                </c:pt>
                <c:pt idx="106">
                  <c:v>20254</c:v>
                </c:pt>
                <c:pt idx="107">
                  <c:v>20283</c:v>
                </c:pt>
                <c:pt idx="108">
                  <c:v>20807</c:v>
                </c:pt>
                <c:pt idx="109">
                  <c:v>20831</c:v>
                </c:pt>
                <c:pt idx="110">
                  <c:v>20852</c:v>
                </c:pt>
                <c:pt idx="111">
                  <c:v>20888</c:v>
                </c:pt>
                <c:pt idx="112">
                  <c:v>21343</c:v>
                </c:pt>
                <c:pt idx="113">
                  <c:v>21391</c:v>
                </c:pt>
                <c:pt idx="114">
                  <c:v>21429</c:v>
                </c:pt>
                <c:pt idx="115">
                  <c:v>21455</c:v>
                </c:pt>
                <c:pt idx="116">
                  <c:v>21481</c:v>
                </c:pt>
                <c:pt idx="117">
                  <c:v>21505</c:v>
                </c:pt>
                <c:pt idx="118">
                  <c:v>21510</c:v>
                </c:pt>
                <c:pt idx="119">
                  <c:v>22022</c:v>
                </c:pt>
                <c:pt idx="120">
                  <c:v>22101</c:v>
                </c:pt>
                <c:pt idx="121">
                  <c:v>22704</c:v>
                </c:pt>
                <c:pt idx="122">
                  <c:v>22749</c:v>
                </c:pt>
                <c:pt idx="123">
                  <c:v>22765.5</c:v>
                </c:pt>
                <c:pt idx="124">
                  <c:v>22765.5</c:v>
                </c:pt>
                <c:pt idx="125">
                  <c:v>22765.5</c:v>
                </c:pt>
                <c:pt idx="126">
                  <c:v>22765.5</c:v>
                </c:pt>
                <c:pt idx="127">
                  <c:v>22772.5</c:v>
                </c:pt>
                <c:pt idx="128">
                  <c:v>22780</c:v>
                </c:pt>
                <c:pt idx="129">
                  <c:v>23184</c:v>
                </c:pt>
                <c:pt idx="130">
                  <c:v>23184</c:v>
                </c:pt>
                <c:pt idx="131">
                  <c:v>23357</c:v>
                </c:pt>
                <c:pt idx="132">
                  <c:v>23402</c:v>
                </c:pt>
                <c:pt idx="133">
                  <c:v>23414</c:v>
                </c:pt>
                <c:pt idx="134">
                  <c:v>23979</c:v>
                </c:pt>
                <c:pt idx="135">
                  <c:v>24589.5</c:v>
                </c:pt>
                <c:pt idx="136">
                  <c:v>24589.5</c:v>
                </c:pt>
                <c:pt idx="137">
                  <c:v>24673</c:v>
                </c:pt>
                <c:pt idx="138">
                  <c:v>24676.5</c:v>
                </c:pt>
                <c:pt idx="139">
                  <c:v>25269</c:v>
                </c:pt>
                <c:pt idx="140">
                  <c:v>25276</c:v>
                </c:pt>
                <c:pt idx="141">
                  <c:v>25304</c:v>
                </c:pt>
                <c:pt idx="142">
                  <c:v>25304</c:v>
                </c:pt>
                <c:pt idx="143">
                  <c:v>25304</c:v>
                </c:pt>
                <c:pt idx="144">
                  <c:v>25797.5</c:v>
                </c:pt>
                <c:pt idx="145">
                  <c:v>25805</c:v>
                </c:pt>
                <c:pt idx="146">
                  <c:v>25810</c:v>
                </c:pt>
                <c:pt idx="147">
                  <c:v>25888</c:v>
                </c:pt>
                <c:pt idx="148">
                  <c:v>25940</c:v>
                </c:pt>
                <c:pt idx="149">
                  <c:v>26305</c:v>
                </c:pt>
                <c:pt idx="150">
                  <c:v>26415</c:v>
                </c:pt>
                <c:pt idx="151">
                  <c:v>26530.5</c:v>
                </c:pt>
                <c:pt idx="152">
                  <c:v>26543</c:v>
                </c:pt>
                <c:pt idx="153">
                  <c:v>26549.5</c:v>
                </c:pt>
                <c:pt idx="154">
                  <c:v>26989</c:v>
                </c:pt>
                <c:pt idx="155">
                  <c:v>27039</c:v>
                </c:pt>
                <c:pt idx="156">
                  <c:v>27127</c:v>
                </c:pt>
                <c:pt idx="157">
                  <c:v>27139</c:v>
                </c:pt>
                <c:pt idx="158">
                  <c:v>27170</c:v>
                </c:pt>
                <c:pt idx="159">
                  <c:v>27170</c:v>
                </c:pt>
                <c:pt idx="160">
                  <c:v>27189</c:v>
                </c:pt>
                <c:pt idx="161">
                  <c:v>27788</c:v>
                </c:pt>
                <c:pt idx="162">
                  <c:v>27788</c:v>
                </c:pt>
                <c:pt idx="163">
                  <c:v>27791.5</c:v>
                </c:pt>
                <c:pt idx="164">
                  <c:v>27807</c:v>
                </c:pt>
                <c:pt idx="165">
                  <c:v>27842</c:v>
                </c:pt>
                <c:pt idx="166">
                  <c:v>28356</c:v>
                </c:pt>
                <c:pt idx="167">
                  <c:v>28356</c:v>
                </c:pt>
                <c:pt idx="168">
                  <c:v>28356</c:v>
                </c:pt>
                <c:pt idx="169">
                  <c:v>28445</c:v>
                </c:pt>
                <c:pt idx="170">
                  <c:v>28483</c:v>
                </c:pt>
                <c:pt idx="171">
                  <c:v>28486</c:v>
                </c:pt>
                <c:pt idx="172">
                  <c:v>28893</c:v>
                </c:pt>
                <c:pt idx="173">
                  <c:v>29093</c:v>
                </c:pt>
                <c:pt idx="174">
                  <c:v>29098</c:v>
                </c:pt>
                <c:pt idx="175">
                  <c:v>29115</c:v>
                </c:pt>
                <c:pt idx="176">
                  <c:v>29508</c:v>
                </c:pt>
                <c:pt idx="177">
                  <c:v>29711</c:v>
                </c:pt>
                <c:pt idx="178">
                  <c:v>29768</c:v>
                </c:pt>
                <c:pt idx="179">
                  <c:v>30383</c:v>
                </c:pt>
                <c:pt idx="180">
                  <c:v>30833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102">
                  <c:v>1.5317380595123442E-3</c:v>
                </c:pt>
                <c:pt idx="103">
                  <c:v>2.582758051185588E-3</c:v>
                </c:pt>
                <c:pt idx="104">
                  <c:v>2.829859559866213E-3</c:v>
                </c:pt>
                <c:pt idx="105">
                  <c:v>2.900300261435805E-3</c:v>
                </c:pt>
                <c:pt idx="106">
                  <c:v>2.900300261435805E-3</c:v>
                </c:pt>
                <c:pt idx="107">
                  <c:v>2.9651504311347943E-3</c:v>
                </c:pt>
                <c:pt idx="108">
                  <c:v>4.1369259112130491E-3</c:v>
                </c:pt>
                <c:pt idx="109">
                  <c:v>4.1905950171708256E-3</c:v>
                </c:pt>
                <c:pt idx="110">
                  <c:v>4.237555484883887E-3</c:v>
                </c:pt>
                <c:pt idx="111">
                  <c:v>4.3180591438205657E-3</c:v>
                </c:pt>
                <c:pt idx="112">
                  <c:v>5.3355359442701922E-3</c:v>
                </c:pt>
                <c:pt idx="113">
                  <c:v>5.4428741561857591E-3</c:v>
                </c:pt>
                <c:pt idx="114">
                  <c:v>5.5278502406189145E-3</c:v>
                </c:pt>
                <c:pt idx="115">
                  <c:v>5.5859917720731747E-3</c:v>
                </c:pt>
                <c:pt idx="116">
                  <c:v>5.6441333035274419E-3</c:v>
                </c:pt>
                <c:pt idx="117">
                  <c:v>5.6978024094852253E-3</c:v>
                </c:pt>
                <c:pt idx="118">
                  <c:v>5.7089834732264311E-3</c:v>
                </c:pt>
                <c:pt idx="119">
                  <c:v>6.8539244003257907E-3</c:v>
                </c:pt>
                <c:pt idx="120">
                  <c:v>7.0305852074368305E-3</c:v>
                </c:pt>
                <c:pt idx="121">
                  <c:v>8.3790214946261182E-3</c:v>
                </c:pt>
                <c:pt idx="122">
                  <c:v>8.4796510682969631E-3</c:v>
                </c:pt>
                <c:pt idx="123">
                  <c:v>8.5165485786429379E-3</c:v>
                </c:pt>
                <c:pt idx="124">
                  <c:v>8.5165485786429379E-3</c:v>
                </c:pt>
                <c:pt idx="125">
                  <c:v>8.5165485786429379E-3</c:v>
                </c:pt>
                <c:pt idx="126">
                  <c:v>8.5165485786429379E-3</c:v>
                </c:pt>
                <c:pt idx="127">
                  <c:v>8.5322020678806204E-3</c:v>
                </c:pt>
                <c:pt idx="128">
                  <c:v>8.548973663492429E-3</c:v>
                </c:pt>
                <c:pt idx="129">
                  <c:v>9.4524036137817735E-3</c:v>
                </c:pt>
                <c:pt idx="130">
                  <c:v>9.4524036137817735E-3</c:v>
                </c:pt>
                <c:pt idx="131">
                  <c:v>9.8392684192274565E-3</c:v>
                </c:pt>
                <c:pt idx="132">
                  <c:v>9.9398979928982945E-3</c:v>
                </c:pt>
                <c:pt idx="133">
                  <c:v>9.9667325458771897E-3</c:v>
                </c:pt>
                <c:pt idx="134">
                  <c:v>1.1230192748633322E-2</c:v>
                </c:pt>
                <c:pt idx="135">
                  <c:v>1.2595400631434418E-2</c:v>
                </c:pt>
                <c:pt idx="136">
                  <c:v>1.2595400631434418E-2</c:v>
                </c:pt>
                <c:pt idx="137">
                  <c:v>1.2782124395912538E-2</c:v>
                </c:pt>
                <c:pt idx="138">
                  <c:v>1.2789951140531379E-2</c:v>
                </c:pt>
                <c:pt idx="139">
                  <c:v>1.4114907193864143E-2</c:v>
                </c:pt>
                <c:pt idx="140">
                  <c:v>1.4130560683101825E-2</c:v>
                </c:pt>
                <c:pt idx="141">
                  <c:v>1.4193174640052576E-2</c:v>
                </c:pt>
                <c:pt idx="142">
                  <c:v>1.4193174640052576E-2</c:v>
                </c:pt>
                <c:pt idx="143">
                  <c:v>1.4193174640052576E-2</c:v>
                </c:pt>
                <c:pt idx="144">
                  <c:v>1.5296745631309477E-2</c:v>
                </c:pt>
                <c:pt idx="145">
                  <c:v>1.5313517226921286E-2</c:v>
                </c:pt>
                <c:pt idx="146">
                  <c:v>1.5324698290662492E-2</c:v>
                </c:pt>
                <c:pt idx="147">
                  <c:v>1.5499122885025286E-2</c:v>
                </c:pt>
                <c:pt idx="148">
                  <c:v>1.5615405947933814E-2</c:v>
                </c:pt>
                <c:pt idx="149">
                  <c:v>1.6431623601041757E-2</c:v>
                </c:pt>
                <c:pt idx="150">
                  <c:v>1.6677607003348263E-2</c:v>
                </c:pt>
                <c:pt idx="151">
                  <c:v>1.6935889575770094E-2</c:v>
                </c:pt>
                <c:pt idx="152">
                  <c:v>1.6963842235123101E-2</c:v>
                </c:pt>
                <c:pt idx="153">
                  <c:v>1.6978377617986672E-2</c:v>
                </c:pt>
                <c:pt idx="154">
                  <c:v>1.7961193120838562E-2</c:v>
                </c:pt>
                <c:pt idx="155">
                  <c:v>1.8073003758250612E-2</c:v>
                </c:pt>
                <c:pt idx="156">
                  <c:v>1.8269790480095811E-2</c:v>
                </c:pt>
                <c:pt idx="157">
                  <c:v>1.8296625033074707E-2</c:v>
                </c:pt>
                <c:pt idx="158">
                  <c:v>1.8365947628270173E-2</c:v>
                </c:pt>
                <c:pt idx="159">
                  <c:v>1.8365947628270173E-2</c:v>
                </c:pt>
                <c:pt idx="160">
                  <c:v>1.840843567048675E-2</c:v>
                </c:pt>
                <c:pt idx="161">
                  <c:v>1.9747927106683077E-2</c:v>
                </c:pt>
                <c:pt idx="162">
                  <c:v>1.9747927106683077E-2</c:v>
                </c:pt>
                <c:pt idx="163">
                  <c:v>1.9755753851301926E-2</c:v>
                </c:pt>
                <c:pt idx="164">
                  <c:v>1.9790415148899655E-2</c:v>
                </c:pt>
                <c:pt idx="165">
                  <c:v>1.9868682595088089E-2</c:v>
                </c:pt>
                <c:pt idx="166">
                  <c:v>2.1018095947683932E-2</c:v>
                </c:pt>
                <c:pt idx="167">
                  <c:v>2.1018095947683932E-2</c:v>
                </c:pt>
                <c:pt idx="168">
                  <c:v>2.1018095947683932E-2</c:v>
                </c:pt>
                <c:pt idx="169">
                  <c:v>2.1217118882277383E-2</c:v>
                </c:pt>
                <c:pt idx="170">
                  <c:v>2.1302094966710539E-2</c:v>
                </c:pt>
                <c:pt idx="171">
                  <c:v>2.1308803604955254E-2</c:v>
                </c:pt>
                <c:pt idx="172">
                  <c:v>2.2218942193489327E-2</c:v>
                </c:pt>
                <c:pt idx="173">
                  <c:v>2.2666184743137516E-2</c:v>
                </c:pt>
                <c:pt idx="174">
                  <c:v>2.2677365806878721E-2</c:v>
                </c:pt>
                <c:pt idx="175">
                  <c:v>2.2715381423598816E-2</c:v>
                </c:pt>
                <c:pt idx="176">
                  <c:v>2.359421303365751E-2</c:v>
                </c:pt>
                <c:pt idx="177">
                  <c:v>2.4048164221550414E-2</c:v>
                </c:pt>
                <c:pt idx="178">
                  <c:v>2.4175628348200154E-2</c:v>
                </c:pt>
                <c:pt idx="179">
                  <c:v>2.5550899188368323E-2</c:v>
                </c:pt>
                <c:pt idx="180">
                  <c:v>2.6557194925076757E-2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78-4CA1-AC49-A0F7C8809248}"/>
            </c:ext>
          </c:extLst>
        </c:ser>
        <c:ser>
          <c:idx val="7"/>
          <c:order val="7"/>
          <c:tx>
            <c:strRef>
              <c:f>Active!$V$1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Active!$U$2:$U$43</c:f>
              <c:numCache>
                <c:formatCode>General</c:formatCode>
                <c:ptCount val="42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18000</c:v>
                </c:pt>
                <c:pt idx="23">
                  <c:v>19000</c:v>
                </c:pt>
                <c:pt idx="24">
                  <c:v>20000</c:v>
                </c:pt>
                <c:pt idx="25">
                  <c:v>21000</c:v>
                </c:pt>
                <c:pt idx="26">
                  <c:v>22000</c:v>
                </c:pt>
                <c:pt idx="27">
                  <c:v>23000</c:v>
                </c:pt>
                <c:pt idx="28">
                  <c:v>24000</c:v>
                </c:pt>
                <c:pt idx="29">
                  <c:v>25000</c:v>
                </c:pt>
                <c:pt idx="30">
                  <c:v>26000</c:v>
                </c:pt>
                <c:pt idx="31">
                  <c:v>27000</c:v>
                </c:pt>
                <c:pt idx="32">
                  <c:v>28000</c:v>
                </c:pt>
                <c:pt idx="33">
                  <c:v>29000</c:v>
                </c:pt>
                <c:pt idx="34">
                  <c:v>30000</c:v>
                </c:pt>
                <c:pt idx="35">
                  <c:v>31000</c:v>
                </c:pt>
                <c:pt idx="36">
                  <c:v>32000</c:v>
                </c:pt>
                <c:pt idx="37">
                  <c:v>33000</c:v>
                </c:pt>
                <c:pt idx="38">
                  <c:v>34000</c:v>
                </c:pt>
                <c:pt idx="39">
                  <c:v>35000</c:v>
                </c:pt>
                <c:pt idx="40">
                  <c:v>36000</c:v>
                </c:pt>
                <c:pt idx="41">
                  <c:v>37000</c:v>
                </c:pt>
              </c:numCache>
            </c:numRef>
          </c:xVal>
          <c:yVal>
            <c:numRef>
              <c:f>Active!$V$2:$V$43</c:f>
              <c:numCache>
                <c:formatCode>General</c:formatCode>
                <c:ptCount val="42"/>
                <c:pt idx="0">
                  <c:v>9.6946823344759119E-3</c:v>
                </c:pt>
                <c:pt idx="1">
                  <c:v>7.8718157225395359E-3</c:v>
                </c:pt>
                <c:pt idx="2">
                  <c:v>5.5534392446715871E-3</c:v>
                </c:pt>
                <c:pt idx="3">
                  <c:v>3.0033799556292247E-3</c:v>
                </c:pt>
                <c:pt idx="4">
                  <c:v>5.168849296537624E-4</c:v>
                </c:pt>
                <c:pt idx="5">
                  <c:v>-1.6143027907864109E-3</c:v>
                </c:pt>
                <c:pt idx="6">
                  <c:v>-3.1364537629407245E-3</c:v>
                </c:pt>
                <c:pt idx="7">
                  <c:v>-3.8638651763756929E-3</c:v>
                </c:pt>
                <c:pt idx="8">
                  <c:v>-3.700827182317333E-3</c:v>
                </c:pt>
                <c:pt idx="9">
                  <c:v>-2.6529441765901066E-3</c:v>
                </c:pt>
                <c:pt idx="10">
                  <c:v>-8.2647186939979137E-4</c:v>
                </c:pt>
                <c:pt idx="11">
                  <c:v>1.5842514416526138E-3</c:v>
                </c:pt>
                <c:pt idx="12">
                  <c:v>4.3197926714807593E-3</c:v>
                </c:pt>
                <c:pt idx="13">
                  <c:v>7.0863116499554424E-3</c:v>
                </c:pt>
                <c:pt idx="14">
                  <c:v>9.5903187539297038E-3</c:v>
                </c:pt>
                <c:pt idx="15">
                  <c:v>1.1573391073922485E-2</c:v>
                </c:pt>
                <c:pt idx="16">
                  <c:v>1.2842740625369825E-2</c:v>
                </c:pt>
                <c:pt idx="17">
                  <c:v>1.3294018765813272E-2</c:v>
                </c:pt>
                <c:pt idx="18">
                  <c:v>1.2923659339526113E-2</c:v>
                </c:pt>
                <c:pt idx="19">
                  <c:v>1.1829300509315455E-2</c:v>
                </c:pt>
                <c:pt idx="20">
                  <c:v>1.0198235378052405E-2</c:v>
                </c:pt>
                <c:pt idx="21">
                  <c:v>8.2852575475431383E-3</c:v>
                </c:pt>
                <c:pt idx="22">
                  <c:v>6.3825222091686076E-3</c:v>
                </c:pt>
                <c:pt idx="23">
                  <c:v>4.7849878238570573E-3</c:v>
                </c:pt>
                <c:pt idx="24">
                  <c:v>3.7555262101868882E-3</c:v>
                </c:pt>
                <c:pt idx="25">
                  <c:v>3.4938280826052794E-3</c:v>
                </c:pt>
                <c:pt idx="26">
                  <c:v>4.112782127275583E-3</c:v>
                </c:pt>
                <c:pt idx="27">
                  <c:v>5.6251216766564699E-3</c:v>
                </c:pt>
                <c:pt idx="28">
                  <c:v>7.9419185148796589E-3</c:v>
                </c:pt>
                <c:pt idx="29">
                  <c:v>1.0883101977988819E-2</c:v>
                </c:pt>
                <c:pt idx="30">
                  <c:v>1.4198759070508221E-2</c:v>
                </c:pt>
                <c:pt idx="31">
                  <c:v>1.7598696059867514E-2</c:v>
                </c:pt>
                <c:pt idx="32">
                  <c:v>2.0786764780283941E-2</c:v>
                </c:pt>
                <c:pt idx="33">
                  <c:v>2.3495893271924764E-2</c:v>
                </c:pt>
                <c:pt idx="34">
                  <c:v>2.5519677067081664E-2</c:v>
                </c:pt>
                <c:pt idx="35">
                  <c:v>2.6736794267706927E-2</c:v>
                </c:pt>
                <c:pt idx="36">
                  <c:v>2.7125356414755383E-2</c:v>
                </c:pt>
                <c:pt idx="37">
                  <c:v>2.6765497620244716E-2</c:v>
                </c:pt>
                <c:pt idx="38">
                  <c:v>2.5829895699961903E-2</c:v>
                </c:pt>
                <c:pt idx="39">
                  <c:v>2.4563346538746932E-2</c:v>
                </c:pt>
                <c:pt idx="40">
                  <c:v>2.3253807786517068E-2</c:v>
                </c:pt>
                <c:pt idx="41">
                  <c:v>2.2198337055109658E-2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78-4CA1-AC49-A0F7C880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3264"/>
        <c:axId val="1"/>
      </c:scatterChart>
      <c:valAx>
        <c:axId val="42019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7325896012572"/>
              <c:y val="0.85294392122553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59519725557463E-2"/>
              <c:y val="0.34640625804127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3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339622641509441E-2"/>
          <c:y val="0.91503576758787508"/>
          <c:w val="0.73756486271120059"/>
          <c:h val="6.53598202185511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 (P=0.5788095 d)</a:t>
            </a:r>
          </a:p>
        </c:rich>
      </c:tx>
      <c:layout>
        <c:manualLayout>
          <c:xMode val="edge"/>
          <c:yMode val="edge"/>
          <c:x val="0.2736323631187892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7831088423586"/>
          <c:y val="0.13636363636363635"/>
          <c:w val="0.80597145452984842"/>
          <c:h val="0.665775401069518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12">
                  <c:v>5.2680000080727041E-3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88-4306-85B6-9EB2B09AF904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15">
                  <c:v>-9.8699999944074079E-4</c:v>
                </c:pt>
                <c:pt idx="16">
                  <c:v>7.0130000021890737E-3</c:v>
                </c:pt>
                <c:pt idx="17">
                  <c:v>8.0130000060307793E-3</c:v>
                </c:pt>
                <c:pt idx="20">
                  <c:v>6.7370000033406541E-3</c:v>
                </c:pt>
                <c:pt idx="21">
                  <c:v>5.5950000023585744E-3</c:v>
                </c:pt>
                <c:pt idx="22">
                  <c:v>-3.1159999925876036E-3</c:v>
                </c:pt>
                <c:pt idx="23">
                  <c:v>3.2175000014831312E-3</c:v>
                </c:pt>
                <c:pt idx="25">
                  <c:v>9.5770000043557957E-3</c:v>
                </c:pt>
                <c:pt idx="26">
                  <c:v>7.6875000086147338E-3</c:v>
                </c:pt>
                <c:pt idx="27">
                  <c:v>8.1180000051972456E-3</c:v>
                </c:pt>
                <c:pt idx="28">
                  <c:v>1.1370000000169966E-2</c:v>
                </c:pt>
                <c:pt idx="29">
                  <c:v>1.7134000001533423E-2</c:v>
                </c:pt>
                <c:pt idx="30">
                  <c:v>1.8420000000332948E-2</c:v>
                </c:pt>
                <c:pt idx="31">
                  <c:v>1.6816500006825663E-2</c:v>
                </c:pt>
                <c:pt idx="32">
                  <c:v>1.4722500003699679E-2</c:v>
                </c:pt>
                <c:pt idx="33">
                  <c:v>1.0627999996358994E-2</c:v>
                </c:pt>
                <c:pt idx="36">
                  <c:v>3.3166000001074281E-2</c:v>
                </c:pt>
                <c:pt idx="40">
                  <c:v>6.7855000015697442E-3</c:v>
                </c:pt>
                <c:pt idx="41">
                  <c:v>2.0704500006104354E-2</c:v>
                </c:pt>
                <c:pt idx="43">
                  <c:v>1.0017000000516418E-2</c:v>
                </c:pt>
                <c:pt idx="44">
                  <c:v>1.0161000005609822E-2</c:v>
                </c:pt>
                <c:pt idx="45">
                  <c:v>1.8258500007505063E-2</c:v>
                </c:pt>
                <c:pt idx="47">
                  <c:v>2.360449999832781E-2</c:v>
                </c:pt>
                <c:pt idx="48">
                  <c:v>1.1938499999814667E-2</c:v>
                </c:pt>
                <c:pt idx="49">
                  <c:v>2.9142999999749009E-2</c:v>
                </c:pt>
                <c:pt idx="50">
                  <c:v>1.5954000002238899E-2</c:v>
                </c:pt>
                <c:pt idx="58">
                  <c:v>1.8539500008046161E-2</c:v>
                </c:pt>
                <c:pt idx="66">
                  <c:v>1.2794500005838927E-2</c:v>
                </c:pt>
                <c:pt idx="70">
                  <c:v>6.3325000082841143E-3</c:v>
                </c:pt>
                <c:pt idx="82">
                  <c:v>8.5535000034724362E-3</c:v>
                </c:pt>
                <c:pt idx="83">
                  <c:v>-5.8264999970560893E-3</c:v>
                </c:pt>
                <c:pt idx="86">
                  <c:v>-7.9554999974789098E-3</c:v>
                </c:pt>
                <c:pt idx="87">
                  <c:v>8.7800000619608909E-4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88-4306-85B6-9EB2B09AF90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11">
                  <c:v>4.9680000083753839E-3</c:v>
                </c:pt>
                <c:pt idx="13">
                  <c:v>4.7734999970998615E-3</c:v>
                </c:pt>
                <c:pt idx="14">
                  <c:v>3.8544999988516793E-3</c:v>
                </c:pt>
                <c:pt idx="19">
                  <c:v>5.6092500017257407E-3</c:v>
                </c:pt>
                <c:pt idx="96">
                  <c:v>0</c:v>
                </c:pt>
                <c:pt idx="100">
                  <c:v>-2.4699999994481914E-3</c:v>
                </c:pt>
                <c:pt idx="101">
                  <c:v>-3.6734999957843684E-3</c:v>
                </c:pt>
                <c:pt idx="102">
                  <c:v>-4.3799999984912574E-3</c:v>
                </c:pt>
                <c:pt idx="104">
                  <c:v>-6.0144999952171929E-3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88-4306-85B6-9EB2B09AF90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03">
                  <c:v>-7.0719999930588529E-3</c:v>
                </c:pt>
                <c:pt idx="105">
                  <c:v>-7.5139999971725047E-3</c:v>
                </c:pt>
                <c:pt idx="106">
                  <c:v>2.2407500000554137E-3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88-4306-85B6-9EB2B09AF90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  <c:pt idx="0">
                  <c:v>1.7814000006183051E-2</c:v>
                </c:pt>
                <c:pt idx="1">
                  <c:v>-4.0779999981168658E-3</c:v>
                </c:pt>
                <c:pt idx="2">
                  <c:v>7.780000007187482E-3</c:v>
                </c:pt>
                <c:pt idx="3">
                  <c:v>1.1732500002835877E-2</c:v>
                </c:pt>
                <c:pt idx="4">
                  <c:v>1.259099999879254E-2</c:v>
                </c:pt>
                <c:pt idx="5">
                  <c:v>2.9519750001782086E-2</c:v>
                </c:pt>
                <c:pt idx="6">
                  <c:v>2.1270500001264736E-2</c:v>
                </c:pt>
                <c:pt idx="7">
                  <c:v>1.1890499998116866E-2</c:v>
                </c:pt>
                <c:pt idx="8">
                  <c:v>1.2111000003642403E-2</c:v>
                </c:pt>
                <c:pt idx="9">
                  <c:v>1.2730499998724554E-2</c:v>
                </c:pt>
                <c:pt idx="10">
                  <c:v>7.1745000022929162E-3</c:v>
                </c:pt>
                <c:pt idx="18">
                  <c:v>4.4425000087358057E-3</c:v>
                </c:pt>
                <c:pt idx="24">
                  <c:v>9.8970000035478733E-3</c:v>
                </c:pt>
                <c:pt idx="42">
                  <c:v>1.1911500005226117E-2</c:v>
                </c:pt>
                <c:pt idx="46">
                  <c:v>7.1160000006784685E-3</c:v>
                </c:pt>
                <c:pt idx="51">
                  <c:v>1.9250000332249328E-4</c:v>
                </c:pt>
                <c:pt idx="52">
                  <c:v>2.019250000739703E-2</c:v>
                </c:pt>
                <c:pt idx="53">
                  <c:v>1.3144999997166451E-2</c:v>
                </c:pt>
                <c:pt idx="54">
                  <c:v>1.347850000456674E-2</c:v>
                </c:pt>
                <c:pt idx="55">
                  <c:v>2.2384000003512483E-2</c:v>
                </c:pt>
                <c:pt idx="56">
                  <c:v>8.7649999986751936E-3</c:v>
                </c:pt>
                <c:pt idx="57">
                  <c:v>5.5389999979524873E-3</c:v>
                </c:pt>
                <c:pt idx="59">
                  <c:v>2.2302500001387671E-2</c:v>
                </c:pt>
                <c:pt idx="60">
                  <c:v>1.7874999997729901E-2</c:v>
                </c:pt>
                <c:pt idx="61">
                  <c:v>1.7114000002038665E-2</c:v>
                </c:pt>
                <c:pt idx="62">
                  <c:v>1.3221500004874542E-2</c:v>
                </c:pt>
                <c:pt idx="63">
                  <c:v>3.7465000059455633E-3</c:v>
                </c:pt>
                <c:pt idx="65">
                  <c:v>1.1080000003858004E-2</c:v>
                </c:pt>
                <c:pt idx="67">
                  <c:v>1.3699500006623566E-2</c:v>
                </c:pt>
                <c:pt idx="68">
                  <c:v>1.3844000008248258E-2</c:v>
                </c:pt>
                <c:pt idx="69">
                  <c:v>9.6180000036838464E-3</c:v>
                </c:pt>
                <c:pt idx="71">
                  <c:v>9.5710000023245811E-3</c:v>
                </c:pt>
                <c:pt idx="72">
                  <c:v>1.4762500002689194E-2</c:v>
                </c:pt>
                <c:pt idx="73">
                  <c:v>1.2715500008198433E-2</c:v>
                </c:pt>
                <c:pt idx="74">
                  <c:v>2.33499999740161E-3</c:v>
                </c:pt>
                <c:pt idx="75">
                  <c:v>1.870000000053551E-3</c:v>
                </c:pt>
                <c:pt idx="76">
                  <c:v>1.7920000005688053E-2</c:v>
                </c:pt>
                <c:pt idx="77">
                  <c:v>-5.0749999354593456E-4</c:v>
                </c:pt>
                <c:pt idx="84">
                  <c:v>8.3170000070822425E-3</c:v>
                </c:pt>
                <c:pt idx="85">
                  <c:v>-1.3369999942369759E-3</c:v>
                </c:pt>
                <c:pt idx="88">
                  <c:v>1.5855000005103648E-2</c:v>
                </c:pt>
                <c:pt idx="89">
                  <c:v>1.2346000003162771E-2</c:v>
                </c:pt>
                <c:pt idx="90">
                  <c:v>1.9298500003060326E-2</c:v>
                </c:pt>
                <c:pt idx="91">
                  <c:v>1.4871000006678514E-2</c:v>
                </c:pt>
                <c:pt idx="92">
                  <c:v>-1.7962249992706347E-2</c:v>
                </c:pt>
                <c:pt idx="94">
                  <c:v>8.8370000012218952E-3</c:v>
                </c:pt>
                <c:pt idx="95">
                  <c:v>8.3750000048894435E-3</c:v>
                </c:pt>
                <c:pt idx="97">
                  <c:v>6.2335000038729049E-3</c:v>
                </c:pt>
                <c:pt idx="98">
                  <c:v>4.0575000020908192E-3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88-4306-85B6-9EB2B09AF90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  <c:pt idx="34">
                  <c:v>1.0485000006156042E-2</c:v>
                </c:pt>
                <c:pt idx="35">
                  <c:v>1.2085000009392388E-2</c:v>
                </c:pt>
                <c:pt idx="37">
                  <c:v>8.7375000002793968E-3</c:v>
                </c:pt>
                <c:pt idx="38">
                  <c:v>9.7375000041211024E-3</c:v>
                </c:pt>
                <c:pt idx="39">
                  <c:v>1.2737500001094304E-2</c:v>
                </c:pt>
                <c:pt idx="64">
                  <c:v>1.1080000003858004E-2</c:v>
                </c:pt>
                <c:pt idx="78">
                  <c:v>1.0485000006156042E-2</c:v>
                </c:pt>
                <c:pt idx="79">
                  <c:v>1.0480250006366987E-2</c:v>
                </c:pt>
                <c:pt idx="80">
                  <c:v>3.7955000007059425E-3</c:v>
                </c:pt>
                <c:pt idx="81">
                  <c:v>3.6535000035655685E-3</c:v>
                </c:pt>
                <c:pt idx="93">
                  <c:v>-1.7962249992706347E-2</c:v>
                </c:pt>
                <c:pt idx="99">
                  <c:v>4.0575000020908192E-3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88-4306-85B6-9EB2B09AF90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  <c:pt idx="73">
                  <c:v>7.3295133718373952E-3</c:v>
                </c:pt>
                <c:pt idx="74">
                  <c:v>7.3203255479049618E-3</c:v>
                </c:pt>
                <c:pt idx="75">
                  <c:v>7.0930477979973998E-3</c:v>
                </c:pt>
                <c:pt idx="76">
                  <c:v>7.044690829931961E-3</c:v>
                </c:pt>
                <c:pt idx="77">
                  <c:v>7.0229301943025143E-3</c:v>
                </c:pt>
                <c:pt idx="78">
                  <c:v>9.7865309192423297E-3</c:v>
                </c:pt>
                <c:pt idx="79">
                  <c:v>9.7862891344020035E-3</c:v>
                </c:pt>
                <c:pt idx="80">
                  <c:v>6.7685725422783069E-3</c:v>
                </c:pt>
                <c:pt idx="81">
                  <c:v>6.7511640337747491E-3</c:v>
                </c:pt>
                <c:pt idx="82">
                  <c:v>6.7511640337747491E-3</c:v>
                </c:pt>
                <c:pt idx="83">
                  <c:v>6.7318212465485739E-3</c:v>
                </c:pt>
                <c:pt idx="84">
                  <c:v>6.7187648651709057E-3</c:v>
                </c:pt>
                <c:pt idx="85">
                  <c:v>6.4615057950627719E-3</c:v>
                </c:pt>
                <c:pt idx="86">
                  <c:v>6.4503836924077211E-3</c:v>
                </c:pt>
                <c:pt idx="87">
                  <c:v>6.4469987046431405E-3</c:v>
                </c:pt>
                <c:pt idx="88">
                  <c:v>6.4305573355008909E-3</c:v>
                </c:pt>
                <c:pt idx="89">
                  <c:v>6.1297769941338637E-3</c:v>
                </c:pt>
                <c:pt idx="90">
                  <c:v>6.1273591457305914E-3</c:v>
                </c:pt>
                <c:pt idx="91">
                  <c:v>6.1055985101011439E-3</c:v>
                </c:pt>
                <c:pt idx="92">
                  <c:v>6.1039060162188536E-3</c:v>
                </c:pt>
                <c:pt idx="93">
                  <c:v>6.1039060162188536E-3</c:v>
                </c:pt>
                <c:pt idx="94">
                  <c:v>5.8289966527668349E-3</c:v>
                </c:pt>
                <c:pt idx="95">
                  <c:v>5.5407891230968209E-3</c:v>
                </c:pt>
                <c:pt idx="96">
                  <c:v>5.5166106390641019E-3</c:v>
                </c:pt>
                <c:pt idx="97">
                  <c:v>5.5132256512995213E-3</c:v>
                </c:pt>
                <c:pt idx="98">
                  <c:v>5.2192152854616545E-3</c:v>
                </c:pt>
                <c:pt idx="99">
                  <c:v>5.2192152854616545E-3</c:v>
                </c:pt>
                <c:pt idx="100">
                  <c:v>5.1974546498322069E-3</c:v>
                </c:pt>
                <c:pt idx="101">
                  <c:v>4.9783975844957702E-3</c:v>
                </c:pt>
                <c:pt idx="102">
                  <c:v>4.6268424266600319E-3</c:v>
                </c:pt>
                <c:pt idx="103">
                  <c:v>4.3289635033769303E-3</c:v>
                </c:pt>
                <c:pt idx="104">
                  <c:v>3.9735397880959564E-3</c:v>
                </c:pt>
                <c:pt idx="105">
                  <c:v>3.7699569525404602E-3</c:v>
                </c:pt>
                <c:pt idx="106">
                  <c:v>3.4316999609227171E-3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88-4306-85B6-9EB2B09A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16552"/>
        <c:axId val="1"/>
      </c:scatterChart>
      <c:valAx>
        <c:axId val="42021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51330834889423"/>
              <c:y val="0.87433155080213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92371475953566E-2"/>
              <c:y val="0.374331550802139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16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965174129353234E-2"/>
          <c:y val="0.93048128342245995"/>
          <c:w val="0.83913764510779443"/>
          <c:h val="0.983957219251336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04347826086956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78260869565"/>
          <c:y val="0.15151559989228189"/>
          <c:w val="0.79826086956521736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(old)'!$Q$20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(old)'!$Q$21:$Q$997</c:f>
              <c:numCache>
                <c:formatCode>General</c:formatCode>
                <c:ptCount val="977"/>
                <c:pt idx="0">
                  <c:v>1.7814000006183051E-2</c:v>
                </c:pt>
                <c:pt idx="1">
                  <c:v>-4.0779999981168658E-3</c:v>
                </c:pt>
                <c:pt idx="2">
                  <c:v>7.780000007187482E-3</c:v>
                </c:pt>
                <c:pt idx="3">
                  <c:v>1.1732500002835877E-2</c:v>
                </c:pt>
                <c:pt idx="4">
                  <c:v>1.259099999879254E-2</c:v>
                </c:pt>
                <c:pt idx="6">
                  <c:v>2.1270500001264736E-2</c:v>
                </c:pt>
                <c:pt idx="7">
                  <c:v>1.1890499998116866E-2</c:v>
                </c:pt>
                <c:pt idx="8">
                  <c:v>1.2111000003642403E-2</c:v>
                </c:pt>
                <c:pt idx="9">
                  <c:v>1.2730499998724554E-2</c:v>
                </c:pt>
                <c:pt idx="10">
                  <c:v>7.1745000022929162E-3</c:v>
                </c:pt>
                <c:pt idx="11">
                  <c:v>4.9680000083753839E-3</c:v>
                </c:pt>
                <c:pt idx="12">
                  <c:v>5.2680000080727041E-3</c:v>
                </c:pt>
                <c:pt idx="13">
                  <c:v>4.7734999970998615E-3</c:v>
                </c:pt>
                <c:pt idx="14">
                  <c:v>3.8544999988516793E-3</c:v>
                </c:pt>
                <c:pt idx="15">
                  <c:v>-9.8699999944074079E-4</c:v>
                </c:pt>
                <c:pt idx="16">
                  <c:v>7.0130000021890737E-3</c:v>
                </c:pt>
                <c:pt idx="17">
                  <c:v>8.0130000060307793E-3</c:v>
                </c:pt>
                <c:pt idx="18">
                  <c:v>4.4425000087358057E-3</c:v>
                </c:pt>
                <c:pt idx="20">
                  <c:v>6.7370000033406541E-3</c:v>
                </c:pt>
                <c:pt idx="21">
                  <c:v>5.5950000023585744E-3</c:v>
                </c:pt>
                <c:pt idx="22">
                  <c:v>-3.1159999925876036E-3</c:v>
                </c:pt>
                <c:pt idx="23">
                  <c:v>3.2175000014831312E-3</c:v>
                </c:pt>
                <c:pt idx="24">
                  <c:v>9.8970000035478733E-3</c:v>
                </c:pt>
                <c:pt idx="25">
                  <c:v>9.5770000043557957E-3</c:v>
                </c:pt>
                <c:pt idx="26">
                  <c:v>7.6875000086147338E-3</c:v>
                </c:pt>
                <c:pt idx="27">
                  <c:v>8.1180000051972456E-3</c:v>
                </c:pt>
                <c:pt idx="28">
                  <c:v>1.1370000000169966E-2</c:v>
                </c:pt>
                <c:pt idx="29">
                  <c:v>1.7134000001533423E-2</c:v>
                </c:pt>
                <c:pt idx="30">
                  <c:v>1.8420000000332948E-2</c:v>
                </c:pt>
                <c:pt idx="31">
                  <c:v>1.6816500006825663E-2</c:v>
                </c:pt>
                <c:pt idx="32">
                  <c:v>1.4722500003699679E-2</c:v>
                </c:pt>
                <c:pt idx="33">
                  <c:v>1.0627999996358994E-2</c:v>
                </c:pt>
                <c:pt idx="34">
                  <c:v>1.0485000006156042E-2</c:v>
                </c:pt>
                <c:pt idx="35">
                  <c:v>1.2085000009392388E-2</c:v>
                </c:pt>
                <c:pt idx="36">
                  <c:v>3.3166000001074281E-2</c:v>
                </c:pt>
                <c:pt idx="37">
                  <c:v>8.7375000002793968E-3</c:v>
                </c:pt>
                <c:pt idx="38">
                  <c:v>9.7375000041211024E-3</c:v>
                </c:pt>
                <c:pt idx="39">
                  <c:v>1.2737500001094304E-2</c:v>
                </c:pt>
                <c:pt idx="40">
                  <c:v>6.7855000015697442E-3</c:v>
                </c:pt>
                <c:pt idx="41">
                  <c:v>2.0704500006104354E-2</c:v>
                </c:pt>
                <c:pt idx="42">
                  <c:v>1.1911500005226117E-2</c:v>
                </c:pt>
                <c:pt idx="43">
                  <c:v>1.0017000000516418E-2</c:v>
                </c:pt>
                <c:pt idx="44">
                  <c:v>1.0161000005609822E-2</c:v>
                </c:pt>
                <c:pt idx="45">
                  <c:v>1.8258500007505063E-2</c:v>
                </c:pt>
                <c:pt idx="46">
                  <c:v>7.1160000006784685E-3</c:v>
                </c:pt>
                <c:pt idx="47">
                  <c:v>2.360449999832781E-2</c:v>
                </c:pt>
                <c:pt idx="48">
                  <c:v>1.1938499999814667E-2</c:v>
                </c:pt>
                <c:pt idx="49">
                  <c:v>2.9142999999749009E-2</c:v>
                </c:pt>
                <c:pt idx="50">
                  <c:v>1.5954000002238899E-2</c:v>
                </c:pt>
                <c:pt idx="51">
                  <c:v>1.9250000332249328E-4</c:v>
                </c:pt>
                <c:pt idx="52">
                  <c:v>2.019250000739703E-2</c:v>
                </c:pt>
                <c:pt idx="53">
                  <c:v>1.3144999997166451E-2</c:v>
                </c:pt>
                <c:pt idx="54">
                  <c:v>1.347850000456674E-2</c:v>
                </c:pt>
                <c:pt idx="55">
                  <c:v>2.2384000003512483E-2</c:v>
                </c:pt>
                <c:pt idx="56">
                  <c:v>8.7649999986751936E-3</c:v>
                </c:pt>
                <c:pt idx="57">
                  <c:v>5.5389999979524873E-3</c:v>
                </c:pt>
                <c:pt idx="58">
                  <c:v>1.8539500008046161E-2</c:v>
                </c:pt>
                <c:pt idx="59">
                  <c:v>2.2302500001387671E-2</c:v>
                </c:pt>
                <c:pt idx="60">
                  <c:v>1.7874999997729901E-2</c:v>
                </c:pt>
                <c:pt idx="61">
                  <c:v>1.7114000002038665E-2</c:v>
                </c:pt>
                <c:pt idx="62">
                  <c:v>1.3221500004874542E-2</c:v>
                </c:pt>
                <c:pt idx="63">
                  <c:v>3.7465000059455633E-3</c:v>
                </c:pt>
                <c:pt idx="64">
                  <c:v>1.1080000003858004E-2</c:v>
                </c:pt>
                <c:pt idx="65">
                  <c:v>1.1080000003858004E-2</c:v>
                </c:pt>
                <c:pt idx="66">
                  <c:v>1.2794500005838927E-2</c:v>
                </c:pt>
                <c:pt idx="67">
                  <c:v>1.3699500006623566E-2</c:v>
                </c:pt>
                <c:pt idx="68">
                  <c:v>1.3844000008248258E-2</c:v>
                </c:pt>
                <c:pt idx="69">
                  <c:v>9.6180000036838464E-3</c:v>
                </c:pt>
                <c:pt idx="70">
                  <c:v>6.3325000082841143E-3</c:v>
                </c:pt>
                <c:pt idx="71">
                  <c:v>9.5710000023245811E-3</c:v>
                </c:pt>
                <c:pt idx="72">
                  <c:v>1.4762500002689194E-2</c:v>
                </c:pt>
                <c:pt idx="73">
                  <c:v>1.2715500008198433E-2</c:v>
                </c:pt>
                <c:pt idx="74">
                  <c:v>2.33499999740161E-3</c:v>
                </c:pt>
                <c:pt idx="75">
                  <c:v>1.870000000053551E-3</c:v>
                </c:pt>
                <c:pt idx="76">
                  <c:v>1.7920000005688053E-2</c:v>
                </c:pt>
                <c:pt idx="77">
                  <c:v>-5.0749999354593456E-4</c:v>
                </c:pt>
                <c:pt idx="80">
                  <c:v>3.7955000007059425E-3</c:v>
                </c:pt>
                <c:pt idx="81">
                  <c:v>3.6535000035655685E-3</c:v>
                </c:pt>
                <c:pt idx="82">
                  <c:v>8.5535000034724362E-3</c:v>
                </c:pt>
                <c:pt idx="83">
                  <c:v>-5.8264999970560893E-3</c:v>
                </c:pt>
                <c:pt idx="84">
                  <c:v>8.3170000070822425E-3</c:v>
                </c:pt>
                <c:pt idx="85">
                  <c:v>-1.3369999942369759E-3</c:v>
                </c:pt>
                <c:pt idx="86">
                  <c:v>-7.9554999974789098E-3</c:v>
                </c:pt>
                <c:pt idx="87">
                  <c:v>8.7800000619608909E-4</c:v>
                </c:pt>
                <c:pt idx="88">
                  <c:v>1.5855000005103648E-2</c:v>
                </c:pt>
                <c:pt idx="89">
                  <c:v>1.2346000003162771E-2</c:v>
                </c:pt>
                <c:pt idx="90">
                  <c:v>1.9298500003060326E-2</c:v>
                </c:pt>
                <c:pt idx="91">
                  <c:v>1.4871000006678514E-2</c:v>
                </c:pt>
                <c:pt idx="94">
                  <c:v>8.8370000012218952E-3</c:v>
                </c:pt>
                <c:pt idx="95">
                  <c:v>8.3750000048894435E-3</c:v>
                </c:pt>
                <c:pt idx="96">
                  <c:v>0</c:v>
                </c:pt>
                <c:pt idx="97">
                  <c:v>6.2335000038729049E-3</c:v>
                </c:pt>
                <c:pt idx="98">
                  <c:v>4.0575000020908192E-3</c:v>
                </c:pt>
                <c:pt idx="100">
                  <c:v>-2.4699999994481914E-3</c:v>
                </c:pt>
                <c:pt idx="101">
                  <c:v>-3.6734999957843684E-3</c:v>
                </c:pt>
                <c:pt idx="102">
                  <c:v>-4.3799999984912574E-3</c:v>
                </c:pt>
                <c:pt idx="103">
                  <c:v>-7.0719999930588529E-3</c:v>
                </c:pt>
                <c:pt idx="105">
                  <c:v>-7.5139999971725047E-3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3-418E-9D0D-03C0F57C7B23}"/>
            </c:ext>
          </c:extLst>
        </c:ser>
        <c:ser>
          <c:idx val="1"/>
          <c:order val="1"/>
          <c:tx>
            <c:strRef>
              <c:f>'A (old)'!$R$20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(old)'!$R$21:$R$997</c:f>
              <c:numCache>
                <c:formatCode>General</c:formatCode>
                <c:ptCount val="977"/>
                <c:pt idx="5">
                  <c:v>2.9519750001782086E-2</c:v>
                </c:pt>
                <c:pt idx="19">
                  <c:v>5.6092500017257407E-3</c:v>
                </c:pt>
                <c:pt idx="106">
                  <c:v>2.2407500000554137E-3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3-418E-9D0D-03C0F57C7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15896"/>
        <c:axId val="1"/>
      </c:scatterChart>
      <c:valAx>
        <c:axId val="42021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39130434782608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65217391304348E-2"/>
              <c:y val="0.35757671200190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15896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5130434782608694"/>
          <c:y val="0.92121212121212126"/>
          <c:w val="0.62086956521739123"/>
          <c:h val="0.98181818181818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1134561788023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7549126042214"/>
          <c:y val="0.16065573770491803"/>
          <c:w val="0.79037933308387875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'Samec 2006'!$H$20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2006'!$H$21:$H$997</c:f>
              <c:numCache>
                <c:formatCode>General</c:formatCode>
                <c:ptCount val="977"/>
                <c:pt idx="12">
                  <c:v>4.0599999920232221E-4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49-4B72-B6F3-BEA8A1FB27E4}"/>
            </c:ext>
          </c:extLst>
        </c:ser>
        <c:ser>
          <c:idx val="1"/>
          <c:order val="1"/>
          <c:tx>
            <c:strRef>
              <c:f>'Samec 2006'!$I$20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2006'!$I$21:$I$997</c:f>
              <c:numCache>
                <c:formatCode>General</c:formatCode>
                <c:ptCount val="977"/>
                <c:pt idx="16">
                  <c:v>-5.6999600055860355E-3</c:v>
                </c:pt>
                <c:pt idx="17">
                  <c:v>2.300039996043779E-3</c:v>
                </c:pt>
                <c:pt idx="18">
                  <c:v>3.3000399998854846E-3</c:v>
                </c:pt>
                <c:pt idx="21">
                  <c:v>2.1121679965290241E-3</c:v>
                </c:pt>
                <c:pt idx="22">
                  <c:v>9.7794399334816262E-4</c:v>
                </c:pt>
                <c:pt idx="23">
                  <c:v>-7.7032479966874234E-3</c:v>
                </c:pt>
                <c:pt idx="24">
                  <c:v>-1.3682360004168004E-3</c:v>
                </c:pt>
                <c:pt idx="26">
                  <c:v>5.2286479985923506E-3</c:v>
                </c:pt>
                <c:pt idx="27">
                  <c:v>3.4776039974531159E-3</c:v>
                </c:pt>
                <c:pt idx="28">
                  <c:v>3.9255999945453368E-3</c:v>
                </c:pt>
                <c:pt idx="29">
                  <c:v>7.303743994270917E-3</c:v>
                </c:pt>
                <c:pt idx="30">
                  <c:v>1.3086751998343971E-2</c:v>
                </c:pt>
                <c:pt idx="31">
                  <c:v>1.4375343998835888E-2</c:v>
                </c:pt>
                <c:pt idx="32">
                  <c:v>1.2912891994346865E-2</c:v>
                </c:pt>
                <c:pt idx="33">
                  <c:v>1.0830123996129259E-2</c:v>
                </c:pt>
                <c:pt idx="34">
                  <c:v>6.742319994373247E-3</c:v>
                </c:pt>
                <c:pt idx="36">
                  <c:v>2.9409055998257827E-2</c:v>
                </c:pt>
                <c:pt idx="40">
                  <c:v>3.0326599953696132E-3</c:v>
                </c:pt>
                <c:pt idx="41">
                  <c:v>1.7080828001780901E-2</c:v>
                </c:pt>
                <c:pt idx="43">
                  <c:v>6.636327991145663E-3</c:v>
                </c:pt>
                <c:pt idx="44">
                  <c:v>6.7906959957326762E-3</c:v>
                </c:pt>
                <c:pt idx="45">
                  <c:v>1.4908716002537403E-2</c:v>
                </c:pt>
                <c:pt idx="47">
                  <c:v>2.0369627993204631E-2</c:v>
                </c:pt>
                <c:pt idx="48">
                  <c:v>8.7096759962150827E-3</c:v>
                </c:pt>
                <c:pt idx="49">
                  <c:v>2.604139999311883E-2</c:v>
                </c:pt>
                <c:pt idx="50">
                  <c:v>1.286579199222615E-2</c:v>
                </c:pt>
                <c:pt idx="58">
                  <c:v>1.5578947997710202E-2</c:v>
                </c:pt>
                <c:pt idx="66">
                  <c:v>9.9873080034740269E-3</c:v>
                </c:pt>
                <c:pt idx="70">
                  <c:v>3.6540439978125505E-3</c:v>
                </c:pt>
                <c:pt idx="80">
                  <c:v>6.1519560040323995E-3</c:v>
                </c:pt>
                <c:pt idx="81">
                  <c:v>-8.2194040005560964E-3</c:v>
                </c:pt>
                <c:pt idx="84">
                  <c:v>-1.02226920062094E-2</c:v>
                </c:pt>
                <c:pt idx="85">
                  <c:v>-1.3876800003345124E-3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49-4B72-B6F3-BEA8A1FB27E4}"/>
            </c:ext>
          </c:extLst>
        </c:ser>
        <c:ser>
          <c:idx val="2"/>
          <c:order val="2"/>
          <c:tx>
            <c:strRef>
              <c:f>'Samec 2006'!$J$20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2006'!$J$21:$J$997</c:f>
              <c:numCache>
                <c:formatCode>General</c:formatCode>
                <c:ptCount val="977"/>
                <c:pt idx="11">
                  <c:v>1.0599999950500205E-4</c:v>
                </c:pt>
                <c:pt idx="13">
                  <c:v>-8.1804006185848266E-5</c:v>
                </c:pt>
                <c:pt idx="14">
                  <c:v>-1.0003720090026036E-3</c:v>
                </c:pt>
                <c:pt idx="15">
                  <c:v>-3.4348600456723943E-4</c:v>
                </c:pt>
                <c:pt idx="20">
                  <c:v>9.0546999854268506E-4</c:v>
                </c:pt>
                <c:pt idx="95">
                  <c:v>-4.1775360077735968E-3</c:v>
                </c:pt>
                <c:pt idx="96">
                  <c:v>-5.2831880020676181E-3</c:v>
                </c:pt>
                <c:pt idx="100">
                  <c:v>-9.3358720041578636E-3</c:v>
                </c:pt>
                <c:pt idx="101">
                  <c:v>-7.8700960002606735E-3</c:v>
                </c:pt>
                <c:pt idx="102">
                  <c:v>-6.0503280037664808E-3</c:v>
                </c:pt>
                <c:pt idx="103">
                  <c:v>-4.1138079977827147E-3</c:v>
                </c:pt>
                <c:pt idx="104">
                  <c:v>-1.8396900049992837E-3</c:v>
                </c:pt>
                <c:pt idx="107">
                  <c:v>-3.201372004696168E-3</c:v>
                </c:pt>
                <c:pt idx="109">
                  <c:v>-3.1890040045254864E-3</c:v>
                </c:pt>
                <c:pt idx="115">
                  <c:v>-1.5822200002730824E-3</c:v>
                </c:pt>
                <c:pt idx="117">
                  <c:v>-4.7464200033573434E-3</c:v>
                </c:pt>
                <c:pt idx="118">
                  <c:v>-2.5928399991244078E-3</c:v>
                </c:pt>
                <c:pt idx="127">
                  <c:v>5.886109996936284E-3</c:v>
                </c:pt>
                <c:pt idx="128">
                  <c:v>2.0164800007478334E-3</c:v>
                </c:pt>
                <c:pt idx="130">
                  <c:v>1.5657439944334328E-3</c:v>
                </c:pt>
                <c:pt idx="135">
                  <c:v>5.9418679957161658E-3</c:v>
                </c:pt>
                <c:pt idx="136">
                  <c:v>-1.1906260042451322E-3</c:v>
                </c:pt>
                <c:pt idx="137">
                  <c:v>6.0436159983510152E-3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49-4B72-B6F3-BEA8A1FB27E4}"/>
            </c:ext>
          </c:extLst>
        </c:ser>
        <c:ser>
          <c:idx val="3"/>
          <c:order val="3"/>
          <c:tx>
            <c:strRef>
              <c:f>'Samec 2006'!$K$20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2006'!$K$21:$K$997</c:f>
              <c:numCache>
                <c:formatCode>General</c:formatCode>
                <c:ptCount val="977"/>
                <c:pt idx="92">
                  <c:v>-1.8500960068195127E-3</c:v>
                </c:pt>
                <c:pt idx="97">
                  <c:v>-8.3916000003227964E-3</c:v>
                </c:pt>
                <c:pt idx="98">
                  <c:v>-8.5839039966231212E-3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49-4B72-B6F3-BEA8A1FB27E4}"/>
            </c:ext>
          </c:extLst>
        </c:ser>
        <c:ser>
          <c:idx val="4"/>
          <c:order val="4"/>
          <c:tx>
            <c:strRef>
              <c:f>'Samec 2006'!$L$20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2006'!$L$21:$L$997</c:f>
              <c:numCache>
                <c:formatCode>General</c:formatCode>
                <c:ptCount val="977"/>
                <c:pt idx="0">
                  <c:v>1.2159712001448497E-2</c:v>
                </c:pt>
                <c:pt idx="1">
                  <c:v>-9.6165120048681274E-3</c:v>
                </c:pt>
                <c:pt idx="2">
                  <c:v>2.2492639982374385E-3</c:v>
                </c:pt>
                <c:pt idx="3">
                  <c:v>6.2028439933783375E-3</c:v>
                </c:pt>
                <c:pt idx="4">
                  <c:v>7.0736559937358834E-3</c:v>
                </c:pt>
                <c:pt idx="5">
                  <c:v>2.4004025995964184E-2</c:v>
                </c:pt>
                <c:pt idx="6">
                  <c:v>1.5869579998252448E-2</c:v>
                </c:pt>
                <c:pt idx="7">
                  <c:v>6.4982199983205646E-3</c:v>
                </c:pt>
                <c:pt idx="8">
                  <c:v>6.9910959937260486E-3</c:v>
                </c:pt>
                <c:pt idx="9">
                  <c:v>7.6146999927004799E-3</c:v>
                </c:pt>
                <c:pt idx="10">
                  <c:v>2.1986679930705577E-3</c:v>
                </c:pt>
                <c:pt idx="19">
                  <c:v>-2.6203600282315165E-4</c:v>
                </c:pt>
                <c:pt idx="25">
                  <c:v>5.4276879964163527E-3</c:v>
                </c:pt>
                <c:pt idx="42">
                  <c:v>8.4377320017665625E-3</c:v>
                </c:pt>
                <c:pt idx="46">
                  <c:v>3.7694559941883199E-3</c:v>
                </c:pt>
                <c:pt idx="51">
                  <c:v>-2.8920360055053607E-3</c:v>
                </c:pt>
                <c:pt idx="52">
                  <c:v>1.7107963998569176E-2</c:v>
                </c:pt>
                <c:pt idx="53">
                  <c:v>1.0061543995107058E-2</c:v>
                </c:pt>
                <c:pt idx="54">
                  <c:v>1.0396555997431278E-2</c:v>
                </c:pt>
                <c:pt idx="55">
                  <c:v>1.9308751994685736E-2</c:v>
                </c:pt>
                <c:pt idx="56">
                  <c:v>5.6901839925558306E-3</c:v>
                </c:pt>
                <c:pt idx="57">
                  <c:v>2.5739119955687784E-3</c:v>
                </c:pt>
                <c:pt idx="59">
                  <c:v>1.9351883995113894E-2</c:v>
                </c:pt>
                <c:pt idx="60">
                  <c:v>1.4934103994164616E-2</c:v>
                </c:pt>
                <c:pt idx="61">
                  <c:v>1.4181311991706025E-2</c:v>
                </c:pt>
                <c:pt idx="62">
                  <c:v>1.0400052000477444E-2</c:v>
                </c:pt>
                <c:pt idx="63">
                  <c:v>9.3585199647350237E-4</c:v>
                </c:pt>
                <c:pt idx="65">
                  <c:v>8.270863996585831E-3</c:v>
                </c:pt>
                <c:pt idx="67">
                  <c:v>1.0894467995967716E-2</c:v>
                </c:pt>
                <c:pt idx="68">
                  <c:v>1.1053871996409725E-2</c:v>
                </c:pt>
                <c:pt idx="69">
                  <c:v>6.9375999955809675E-3</c:v>
                </c:pt>
                <c:pt idx="71">
                  <c:v>6.896215993037913E-3</c:v>
                </c:pt>
                <c:pt idx="72">
                  <c:v>1.2097003993403632E-2</c:v>
                </c:pt>
                <c:pt idx="73">
                  <c:v>1.0055619997729082E-2</c:v>
                </c:pt>
                <c:pt idx="74">
                  <c:v>-3.2077600917546079E-4</c:v>
                </c:pt>
                <c:pt idx="75">
                  <c:v>-6.8425600329646841E-4</c:v>
                </c:pt>
                <c:pt idx="76">
                  <c:v>1.5387343999464065E-2</c:v>
                </c:pt>
                <c:pt idx="77">
                  <c:v>-3.030436004337389E-3</c:v>
                </c:pt>
                <c:pt idx="82">
                  <c:v>5.9299279964761809E-3</c:v>
                </c:pt>
                <c:pt idx="83">
                  <c:v>-3.6091599977225997E-3</c:v>
                </c:pt>
                <c:pt idx="86">
                  <c:v>1.359666399366688E-2</c:v>
                </c:pt>
                <c:pt idx="87">
                  <c:v>1.0222015996987466E-2</c:v>
                </c:pt>
                <c:pt idx="88">
                  <c:v>1.7175595996377524E-2</c:v>
                </c:pt>
                <c:pt idx="89">
                  <c:v>1.2757815995428246E-2</c:v>
                </c:pt>
                <c:pt idx="90">
                  <c:v>6.8473679930320941E-3</c:v>
                </c:pt>
                <c:pt idx="91">
                  <c:v>6.5141039958689362E-3</c:v>
                </c:pt>
                <c:pt idx="93">
                  <c:v>4.3849159992532805E-3</c:v>
                </c:pt>
                <c:pt idx="94">
                  <c:v>2.3402439983328804E-3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49-4B72-B6F3-BEA8A1FB27E4}"/>
            </c:ext>
          </c:extLst>
        </c:ser>
        <c:ser>
          <c:idx val="5"/>
          <c:order val="5"/>
          <c:tx>
            <c:strRef>
              <c:f>'Samec 2006'!$M$20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2006'!$M$21:$M$997</c:f>
              <c:numCache>
                <c:formatCode>General</c:formatCode>
                <c:ptCount val="977"/>
                <c:pt idx="35">
                  <c:v>8.3276239965925924E-3</c:v>
                </c:pt>
                <c:pt idx="37">
                  <c:v>4.9812039942480624E-3</c:v>
                </c:pt>
                <c:pt idx="38">
                  <c:v>5.981203998089768E-3</c:v>
                </c:pt>
                <c:pt idx="39">
                  <c:v>8.9812039950629696E-3</c:v>
                </c:pt>
                <c:pt idx="64">
                  <c:v>8.270863996585831E-3</c:v>
                </c:pt>
                <c:pt idx="78">
                  <c:v>1.38617999618873E-3</c:v>
                </c:pt>
                <c:pt idx="79">
                  <c:v>1.2519560041255318E-3</c:v>
                </c:pt>
                <c:pt idx="99">
                  <c:v>-7.7746360038872808E-3</c:v>
                </c:pt>
                <c:pt idx="105">
                  <c:v>-1.6321360017172992E-3</c:v>
                </c:pt>
                <c:pt idx="106">
                  <c:v>-1.6321360017172992E-3</c:v>
                </c:pt>
                <c:pt idx="108">
                  <c:v>-4.0661880047991872E-3</c:v>
                </c:pt>
                <c:pt idx="110">
                  <c:v>-2.8839680016972125E-3</c:v>
                </c:pt>
                <c:pt idx="111">
                  <c:v>-2.5181919991155155E-3</c:v>
                </c:pt>
                <c:pt idx="112">
                  <c:v>-2.6424120078445412E-3</c:v>
                </c:pt>
                <c:pt idx="113">
                  <c:v>-5.8804400759981945E-4</c:v>
                </c:pt>
                <c:pt idx="114">
                  <c:v>-1.9408360021770932E-3</c:v>
                </c:pt>
                <c:pt idx="116">
                  <c:v>-2.7236040041316301E-3</c:v>
                </c:pt>
                <c:pt idx="119">
                  <c:v>-1.7462480027461424E-3</c:v>
                </c:pt>
                <c:pt idx="120">
                  <c:v>-7.9684003139846027E-5</c:v>
                </c:pt>
                <c:pt idx="121">
                  <c:v>1.7220639929291792E-3</c:v>
                </c:pt>
                <c:pt idx="122">
                  <c:v>1.7042839972418733E-3</c:v>
                </c:pt>
                <c:pt idx="123">
                  <c:v>2.6410979990032502E-3</c:v>
                </c:pt>
                <c:pt idx="124">
                  <c:v>2.7410979964770377E-3</c:v>
                </c:pt>
                <c:pt idx="125">
                  <c:v>3.5410979980952106E-3</c:v>
                </c:pt>
                <c:pt idx="126">
                  <c:v>6.0410980004235171E-3</c:v>
                </c:pt>
                <c:pt idx="129">
                  <c:v>1.5357439915533178E-3</c:v>
                </c:pt>
                <c:pt idx="131">
                  <c:v>1.4596119945053943E-3</c:v>
                </c:pt>
                <c:pt idx="132">
                  <c:v>2.1418319956865162E-3</c:v>
                </c:pt>
                <c:pt idx="133">
                  <c:v>1.9304239976918325E-3</c:v>
                </c:pt>
                <c:pt idx="134">
                  <c:v>3.8849639968248084E-3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49-4B72-B6F3-BEA8A1FB27E4}"/>
            </c:ext>
          </c:extLst>
        </c:ser>
        <c:ser>
          <c:idx val="6"/>
          <c:order val="6"/>
          <c:tx>
            <c:strRef>
              <c:f>'Samec 2006'!$N$20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2006'!$N$21:$N$997</c:f>
              <c:numCache>
                <c:formatCode>General</c:formatCode>
                <c:ptCount val="977"/>
                <c:pt idx="102">
                  <c:v>-4.591062024356652E-3</c:v>
                </c:pt>
                <c:pt idx="103">
                  <c:v>-3.7140133422963787E-3</c:v>
                </c:pt>
                <c:pt idx="104">
                  <c:v>-3.507813598960931E-3</c:v>
                </c:pt>
                <c:pt idx="105">
                  <c:v>-3.4490326766526361E-3</c:v>
                </c:pt>
                <c:pt idx="106">
                  <c:v>-3.4490326766526361E-3</c:v>
                </c:pt>
                <c:pt idx="107">
                  <c:v>-3.3949169069084919E-3</c:v>
                </c:pt>
                <c:pt idx="108">
                  <c:v>-2.4171009294625696E-3</c:v>
                </c:pt>
                <c:pt idx="109">
                  <c:v>-2.3723154648467261E-3</c:v>
                </c:pt>
                <c:pt idx="110">
                  <c:v>-2.3331281833078627E-3</c:v>
                </c:pt>
                <c:pt idx="111">
                  <c:v>-2.265949986384097E-3</c:v>
                </c:pt>
                <c:pt idx="112">
                  <c:v>-1.4168922197087255E-3</c:v>
                </c:pt>
                <c:pt idx="113">
                  <c:v>-1.3273212904770385E-3</c:v>
                </c:pt>
                <c:pt idx="114">
                  <c:v>-1.2564109715019521E-3</c:v>
                </c:pt>
                <c:pt idx="115">
                  <c:v>-1.207893384834788E-3</c:v>
                </c:pt>
                <c:pt idx="116">
                  <c:v>-1.1593757981676238E-3</c:v>
                </c:pt>
                <c:pt idx="117">
                  <c:v>-1.1145903335517803E-3</c:v>
                </c:pt>
                <c:pt idx="118">
                  <c:v>-1.10526002842348E-3</c:v>
                </c:pt>
                <c:pt idx="119">
                  <c:v>-1.4983678328547943E-4</c:v>
                </c:pt>
                <c:pt idx="120">
                  <c:v>-2.4179622583270569E-6</c:v>
                </c:pt>
                <c:pt idx="121">
                  <c:v>1.1228168362147472E-3</c:v>
                </c:pt>
                <c:pt idx="122">
                  <c:v>1.2067895823694545E-3</c:v>
                </c:pt>
                <c:pt idx="123">
                  <c:v>1.2375795892928471E-3</c:v>
                </c:pt>
                <c:pt idx="124">
                  <c:v>1.2375795892928471E-3</c:v>
                </c:pt>
                <c:pt idx="125">
                  <c:v>1.2375795892928471E-3</c:v>
                </c:pt>
                <c:pt idx="126">
                  <c:v>1.2375795892928471E-3</c:v>
                </c:pt>
                <c:pt idx="127">
                  <c:v>1.2506420164724681E-3</c:v>
                </c:pt>
                <c:pt idx="128">
                  <c:v>1.264637474164919E-3</c:v>
                </c:pt>
                <c:pt idx="129">
                  <c:v>2.0185261285316225E-3</c:v>
                </c:pt>
                <c:pt idx="130">
                  <c:v>2.0185261285316225E-3</c:v>
                </c:pt>
                <c:pt idx="131">
                  <c:v>2.34135468597083E-3</c:v>
                </c:pt>
                <c:pt idx="132">
                  <c:v>2.4253274321255356E-3</c:v>
                </c:pt>
                <c:pt idx="133">
                  <c:v>2.4477201644334578E-3</c:v>
                </c:pt>
                <c:pt idx="134">
                  <c:v>3.5020446439314465E-3</c:v>
                </c:pt>
                <c:pt idx="135">
                  <c:v>4.7970909957395945E-3</c:v>
                </c:pt>
                <c:pt idx="136">
                  <c:v>4.8036222093294058E-3</c:v>
                </c:pt>
                <c:pt idx="137">
                  <c:v>5.9223257942126696E-3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49-4B72-B6F3-BEA8A1FB27E4}"/>
            </c:ext>
          </c:extLst>
        </c:ser>
        <c:ser>
          <c:idx val="7"/>
          <c:order val="7"/>
          <c:tx>
            <c:strRef>
              <c:f>'Samec 2006'!$V$1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'Samec 2006'!$U$2:$U$33</c:f>
              <c:numCache>
                <c:formatCode>General</c:formatCode>
                <c:ptCount val="32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</c:numCache>
            </c:numRef>
          </c:xVal>
          <c:yVal>
            <c:numRef>
              <c:f>'Samec 2006'!$V$2:$V$33</c:f>
              <c:numCache>
                <c:formatCode>General</c:formatCode>
                <c:ptCount val="32"/>
                <c:pt idx="0">
                  <c:v>2.9108105504842708E-3</c:v>
                </c:pt>
                <c:pt idx="1">
                  <c:v>2.3404660306355525E-3</c:v>
                </c:pt>
                <c:pt idx="2">
                  <c:v>2.6364930838030818E-3</c:v>
                </c:pt>
                <c:pt idx="3">
                  <c:v>3.6685156463460381E-3</c:v>
                </c:pt>
                <c:pt idx="4">
                  <c:v>5.2242625615532192E-3</c:v>
                </c:pt>
                <c:pt idx="5">
                  <c:v>7.0344303284755856E-3</c:v>
                </c:pt>
                <c:pt idx="6">
                  <c:v>8.8042258956225611E-3</c:v>
                </c:pt>
                <c:pt idx="7">
                  <c:v>1.0247894977057134E-2</c:v>
                </c:pt>
                <c:pt idx="8">
                  <c:v>1.1122191682227563E-2</c:v>
                </c:pt>
                <c:pt idx="9">
                  <c:v>1.1254869251944112E-2</c:v>
                </c:pt>
                <c:pt idx="10">
                  <c:v>1.0564854857335762E-2</c:v>
                </c:pt>
                <c:pt idx="11">
                  <c:v>9.0717454419259481E-3</c:v>
                </c:pt>
                <c:pt idx="12">
                  <c:v>6.8935123844220897E-3</c:v>
                </c:pt>
                <c:pt idx="13">
                  <c:v>4.232683828883867E-3</c:v>
                </c:pt>
                <c:pt idx="14">
                  <c:v>1.3526231087197193E-3</c:v>
                </c:pt>
                <c:pt idx="15">
                  <c:v>-1.4533182911852973E-3</c:v>
                </c:pt>
                <c:pt idx="16">
                  <c:v>-3.8961602037509645E-3</c:v>
                </c:pt>
                <c:pt idx="17">
                  <c:v>-5.7251412483029784E-3</c:v>
                </c:pt>
                <c:pt idx="18">
                  <c:v>-6.7570898356647657E-3</c:v>
                </c:pt>
                <c:pt idx="19">
                  <c:v>-6.8978785630244722E-3</c:v>
                </c:pt>
                <c:pt idx="20">
                  <c:v>-6.1534491030938634E-3</c:v>
                </c:pt>
                <c:pt idx="21">
                  <c:v>-4.6291162719875002E-3</c:v>
                </c:pt>
                <c:pt idx="22">
                  <c:v>-2.5172327884770314E-3</c:v>
                </c:pt>
                <c:pt idx="23">
                  <c:v>-7.4659518144147262E-5</c:v>
                </c:pt>
                <c:pt idx="24">
                  <c:v>2.407319947949457E-3</c:v>
                </c:pt>
                <c:pt idx="25">
                  <c:v>4.6371165557098463E-3</c:v>
                </c:pt>
                <c:pt idx="26">
                  <c:v>6.3569888285208414E-3</c:v>
                </c:pt>
                <c:pt idx="27">
                  <c:v>7.3732314321725652E-3</c:v>
                </c:pt>
                <c:pt idx="28">
                  <c:v>7.5788633589115089E-3</c:v>
                </c:pt>
                <c:pt idx="29">
                  <c:v>6.9661583247250265E-3</c:v>
                </c:pt>
                <c:pt idx="30">
                  <c:v>5.6275497281769449E-3</c:v>
                </c:pt>
                <c:pt idx="31">
                  <c:v>3.7448041754034821E-3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49-4B72-B6F3-BEA8A1FB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4576"/>
        <c:axId val="1"/>
      </c:scatterChart>
      <c:valAx>
        <c:axId val="42019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43732806595054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09621993127148E-2"/>
              <c:y val="0.34754098360655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4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910652920962206E-3"/>
          <c:y val="0.91475409836065569"/>
          <c:w val="0.92268041237113396"/>
          <c:h val="0.9803278688524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200024</xdr:colOff>
      <xdr:row>0</xdr:row>
      <xdr:rowOff>28575</xdr:rowOff>
    </xdr:from>
    <xdr:to>
      <xdr:col>16</xdr:col>
      <xdr:colOff>200024</xdr:colOff>
      <xdr:row>18</xdr:row>
      <xdr:rowOff>114300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3E44B7B1-27F3-BD9A-3070-AA84CD57C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247650</xdr:colOff>
      <xdr:row>0</xdr:row>
      <xdr:rowOff>57150</xdr:rowOff>
    </xdr:from>
    <xdr:to>
      <xdr:col>26</xdr:col>
      <xdr:colOff>57150</xdr:colOff>
      <xdr:row>18</xdr:row>
      <xdr:rowOff>95250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1EA4443A-18F0-787C-B8F7-E9ACEB9C3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</xdr:rowOff>
    </xdr:from>
    <xdr:to>
      <xdr:col>13</xdr:col>
      <xdr:colOff>95250</xdr:colOff>
      <xdr:row>21</xdr:row>
      <xdr:rowOff>19050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29FB791F-7899-E87A-69F2-CAE23387D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22</xdr:col>
      <xdr:colOff>495300</xdr:colOff>
      <xdr:row>18</xdr:row>
      <xdr:rowOff>85725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CF39491E-0879-9A95-4A42-C6754D9E3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14</xdr:col>
      <xdr:colOff>9525</xdr:colOff>
      <xdr:row>16</xdr:row>
      <xdr:rowOff>152400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BF092C70-8680-D20F-C7D8-90C889E1E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582"/>
  <sheetViews>
    <sheetView tabSelected="1" workbookViewId="0">
      <pane xSplit="12" ySplit="22" topLeftCell="M194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RowHeight="12.75" x14ac:dyDescent="0.2"/>
  <cols>
    <col min="1" max="1" width="16.7109375" style="3" customWidth="1"/>
    <col min="2" max="2" width="5.42578125" style="3" customWidth="1"/>
    <col min="3" max="3" width="11.5703125" style="3" customWidth="1"/>
    <col min="4" max="4" width="14.42578125" style="3" customWidth="1"/>
    <col min="5" max="5" width="12" style="3" customWidth="1"/>
    <col min="6" max="6" width="16.85546875" style="3" customWidth="1"/>
    <col min="7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126" customWidth="1"/>
    <col min="17" max="17" width="11.5703125" style="3" customWidth="1"/>
    <col min="18" max="19" width="9.140625" style="3"/>
    <col min="20" max="20" width="11" style="3" bestFit="1" customWidth="1"/>
    <col min="21" max="16384" width="9.140625" style="3"/>
  </cols>
  <sheetData>
    <row r="1" spans="1:22" ht="21" thickBot="1" x14ac:dyDescent="0.35">
      <c r="A1" s="1" t="s">
        <v>99</v>
      </c>
      <c r="P1" s="3"/>
      <c r="S1" s="13"/>
      <c r="U1" s="9" t="s">
        <v>14</v>
      </c>
      <c r="V1" s="25" t="s">
        <v>132</v>
      </c>
    </row>
    <row r="2" spans="1:22" ht="12.95" customHeight="1" x14ac:dyDescent="0.2">
      <c r="A2" s="19" t="s">
        <v>26</v>
      </c>
      <c r="B2" s="142" t="s">
        <v>176</v>
      </c>
      <c r="C2" s="3" t="s">
        <v>41</v>
      </c>
      <c r="P2" s="3"/>
      <c r="Q2" s="3" t="s">
        <v>133</v>
      </c>
      <c r="R2" s="84">
        <f t="shared" ref="R2:R7" si="0">S2*T2</f>
        <v>3.2337055742869933E-3</v>
      </c>
      <c r="S2" s="86">
        <v>3.2337055742869931</v>
      </c>
      <c r="T2" s="12">
        <v>1E-3</v>
      </c>
      <c r="U2" s="3">
        <v>-4000</v>
      </c>
      <c r="V2" s="3">
        <f>R$2+R$3*U2+R$4*U2^2+R$5*SIN(RADIANS(R$6*U2+R$7))</f>
        <v>9.6946823344759119E-3</v>
      </c>
    </row>
    <row r="3" spans="1:22" ht="12.95" customHeight="1" thickBot="1" x14ac:dyDescent="0.25">
      <c r="A3" s="19"/>
      <c r="B3" s="2"/>
      <c r="C3" s="48" t="s">
        <v>100</v>
      </c>
      <c r="D3" s="13"/>
      <c r="P3" s="3"/>
      <c r="Q3" s="3" t="s">
        <v>134</v>
      </c>
      <c r="R3" s="84">
        <f t="shared" si="0"/>
        <v>-3.1358559043376411E-9</v>
      </c>
      <c r="S3" s="87">
        <v>-3.1358559043376415E-2</v>
      </c>
      <c r="T3" s="85">
        <v>9.9999999999999995E-8</v>
      </c>
      <c r="U3" s="3">
        <f>U2+1000</f>
        <v>-3000</v>
      </c>
      <c r="V3" s="3">
        <f t="shared" ref="V3:V33" si="1">R$2+R$3*U3+R$4*U3^2+R$5*SIN(RADIANS(R$6*U3+R$7))</f>
        <v>7.8718157225395359E-3</v>
      </c>
    </row>
    <row r="4" spans="1:22" ht="12.95" customHeight="1" thickBot="1" x14ac:dyDescent="0.25">
      <c r="A4" s="20" t="s">
        <v>27</v>
      </c>
      <c r="B4" s="11"/>
      <c r="C4" s="15">
        <v>42444.401700000002</v>
      </c>
      <c r="D4" s="16">
        <v>0.57880949999999998</v>
      </c>
      <c r="E4" s="12"/>
      <c r="P4" s="3"/>
      <c r="Q4" s="3" t="s">
        <v>135</v>
      </c>
      <c r="R4" s="84">
        <f t="shared" si="0"/>
        <v>1.6970632125937851E-11</v>
      </c>
      <c r="S4" s="87">
        <v>1.6970632125937852</v>
      </c>
      <c r="T4" s="85">
        <v>9.9999999999999994E-12</v>
      </c>
      <c r="U4" s="3">
        <f t="shared" ref="U4:U33" si="2">U3+1000</f>
        <v>-2000</v>
      </c>
      <c r="V4" s="3">
        <f t="shared" si="1"/>
        <v>5.5534392446715871E-3</v>
      </c>
    </row>
    <row r="5" spans="1:22" ht="12.95" customHeight="1" x14ac:dyDescent="0.2">
      <c r="A5" s="51" t="s">
        <v>101</v>
      </c>
      <c r="B5" s="19"/>
      <c r="C5" s="52">
        <v>-9.5</v>
      </c>
      <c r="D5" s="19" t="s">
        <v>102</v>
      </c>
      <c r="E5" s="13"/>
      <c r="P5" s="3"/>
      <c r="Q5" s="3" t="s">
        <v>136</v>
      </c>
      <c r="R5" s="84">
        <f t="shared" si="0"/>
        <v>7.3276441064459184E-3</v>
      </c>
      <c r="S5" s="87">
        <v>0.73276441064459186</v>
      </c>
      <c r="T5" s="12">
        <v>0.01</v>
      </c>
      <c r="U5" s="3">
        <f t="shared" si="2"/>
        <v>-1000</v>
      </c>
      <c r="V5" s="3">
        <f t="shared" si="1"/>
        <v>3.0033799556292247E-3</v>
      </c>
    </row>
    <row r="6" spans="1:22" ht="12.95" customHeight="1" x14ac:dyDescent="0.2">
      <c r="A6" s="152" t="s">
        <v>28</v>
      </c>
      <c r="B6" s="143"/>
      <c r="C6" s="143"/>
      <c r="D6" s="146"/>
      <c r="E6" s="149" t="s">
        <v>12</v>
      </c>
      <c r="F6" s="148"/>
      <c r="P6" s="3"/>
      <c r="Q6" s="3" t="s">
        <v>137</v>
      </c>
      <c r="R6" s="84">
        <f t="shared" si="0"/>
        <v>1.9804150550747985E-2</v>
      </c>
      <c r="S6" s="87">
        <v>1.9804150550747983</v>
      </c>
      <c r="T6" s="12">
        <v>0.01</v>
      </c>
      <c r="U6" s="3">
        <f t="shared" si="2"/>
        <v>0</v>
      </c>
      <c r="V6" s="3">
        <f t="shared" si="1"/>
        <v>5.168849296537624E-4</v>
      </c>
    </row>
    <row r="7" spans="1:22" ht="12.95" customHeight="1" thickBot="1" x14ac:dyDescent="0.25">
      <c r="A7" s="144" t="s">
        <v>8</v>
      </c>
      <c r="B7" s="143"/>
      <c r="C7" s="143">
        <v>42444.401700000002</v>
      </c>
      <c r="D7" s="147" t="s">
        <v>175</v>
      </c>
      <c r="E7" s="150">
        <v>50515.316099999996</v>
      </c>
      <c r="F7" s="148"/>
      <c r="P7" s="3"/>
      <c r="Q7" s="13" t="s">
        <v>138</v>
      </c>
      <c r="R7" s="84">
        <f t="shared" si="0"/>
        <v>201.76269238177812</v>
      </c>
      <c r="S7" s="88">
        <v>2.0176269238177813</v>
      </c>
      <c r="T7" s="12">
        <v>100</v>
      </c>
      <c r="U7" s="3">
        <f t="shared" si="2"/>
        <v>1000</v>
      </c>
      <c r="V7" s="3">
        <f t="shared" si="1"/>
        <v>-1.6143027907864109E-3</v>
      </c>
    </row>
    <row r="8" spans="1:22" ht="12.95" customHeight="1" x14ac:dyDescent="0.2">
      <c r="A8" s="144" t="s">
        <v>19</v>
      </c>
      <c r="B8" s="143"/>
      <c r="C8" s="144">
        <v>0.57880894959633677</v>
      </c>
      <c r="D8" s="147" t="s">
        <v>175</v>
      </c>
      <c r="E8" s="151">
        <v>0.57880894959633677</v>
      </c>
      <c r="F8" s="148"/>
      <c r="P8" s="84"/>
      <c r="Q8" s="89" t="s">
        <v>140</v>
      </c>
      <c r="R8" s="12"/>
      <c r="S8" s="6">
        <f>SUM(Q21:Q192)</f>
        <v>1.0509848671577376E-2</v>
      </c>
      <c r="U8" s="3">
        <f t="shared" si="2"/>
        <v>2000</v>
      </c>
      <c r="V8" s="3">
        <f t="shared" si="1"/>
        <v>-3.1364537629407245E-3</v>
      </c>
    </row>
    <row r="9" spans="1:22" s="19" customFormat="1" ht="12.95" customHeight="1" x14ac:dyDescent="0.2">
      <c r="A9" s="153" t="s">
        <v>111</v>
      </c>
      <c r="B9" s="154">
        <v>123</v>
      </c>
      <c r="C9" s="155" t="str">
        <f>"F"&amp;B9</f>
        <v>F123</v>
      </c>
      <c r="D9" s="145" t="str">
        <f>"G"&amp;B9</f>
        <v>G123</v>
      </c>
      <c r="E9" s="144"/>
      <c r="F9" s="144"/>
      <c r="Q9" t="s">
        <v>141</v>
      </c>
      <c r="S9" s="19">
        <f>COUNT(Q21:Q164)</f>
        <v>144</v>
      </c>
      <c r="U9" s="3">
        <f t="shared" si="2"/>
        <v>3000</v>
      </c>
      <c r="V9" s="3">
        <f t="shared" si="1"/>
        <v>-3.8638651763756929E-3</v>
      </c>
    </row>
    <row r="10" spans="1:22" s="19" customFormat="1" ht="12.95" customHeight="1" thickBot="1" x14ac:dyDescent="0.25">
      <c r="A10" s="144"/>
      <c r="B10" s="144"/>
      <c r="C10" s="156" t="s">
        <v>34</v>
      </c>
      <c r="D10" s="156" t="s">
        <v>35</v>
      </c>
      <c r="E10" s="144"/>
      <c r="F10" s="144"/>
      <c r="Q10" t="s">
        <v>142</v>
      </c>
      <c r="S10" s="19">
        <f>SQRT(S8/(S9-1))</f>
        <v>8.5729484575486539E-3</v>
      </c>
      <c r="U10" s="3">
        <f t="shared" si="2"/>
        <v>4000</v>
      </c>
      <c r="V10" s="3">
        <f t="shared" si="1"/>
        <v>-3.700827182317333E-3</v>
      </c>
    </row>
    <row r="11" spans="1:22" s="19" customFormat="1" ht="12.95" customHeight="1" x14ac:dyDescent="0.2">
      <c r="A11" s="19" t="s">
        <v>29</v>
      </c>
      <c r="C11" s="58">
        <f ca="1">INTERCEPT(INDIRECT($D$9):G975,INDIRECT($C$9):F975)</f>
        <v>-4.2391952741436284E-2</v>
      </c>
      <c r="D11" s="23"/>
      <c r="U11" s="3">
        <f t="shared" si="2"/>
        <v>5000</v>
      </c>
      <c r="V11" s="3">
        <f t="shared" si="1"/>
        <v>-2.6529441765901066E-3</v>
      </c>
    </row>
    <row r="12" spans="1:22" s="19" customFormat="1" ht="12.95" customHeight="1" x14ac:dyDescent="0.2">
      <c r="A12" s="19" t="s">
        <v>30</v>
      </c>
      <c r="C12" s="58">
        <f ca="1">SLOPE(INDIRECT($D$9):G975,INDIRECT($C$9):F975)</f>
        <v>2.2362127482409444E-6</v>
      </c>
      <c r="D12" s="23"/>
      <c r="E12" s="136" t="s">
        <v>171</v>
      </c>
      <c r="F12" s="137" t="s">
        <v>174</v>
      </c>
      <c r="U12" s="3">
        <f t="shared" si="2"/>
        <v>6000</v>
      </c>
      <c r="V12" s="3">
        <f t="shared" si="1"/>
        <v>-8.2647186939979137E-4</v>
      </c>
    </row>
    <row r="13" spans="1:22" s="19" customFormat="1" ht="12.95" customHeight="1" x14ac:dyDescent="0.2">
      <c r="A13" s="19" t="s">
        <v>31</v>
      </c>
      <c r="C13" s="23" t="s">
        <v>103</v>
      </c>
      <c r="E13" s="134" t="s">
        <v>116</v>
      </c>
      <c r="F13" s="138">
        <v>1</v>
      </c>
      <c r="U13" s="3">
        <f t="shared" si="2"/>
        <v>7000</v>
      </c>
      <c r="V13" s="3">
        <f t="shared" si="1"/>
        <v>1.5842514416526138E-3</v>
      </c>
    </row>
    <row r="14" spans="1:22" s="19" customFormat="1" ht="12.95" customHeight="1" x14ac:dyDescent="0.2">
      <c r="E14" s="134" t="s">
        <v>104</v>
      </c>
      <c r="F14" s="139">
        <f ca="1">NOW()+15018.5+$C$5/24</f>
        <v>60576.74468171296</v>
      </c>
      <c r="U14" s="3">
        <f t="shared" si="2"/>
        <v>8000</v>
      </c>
      <c r="V14" s="3">
        <f t="shared" si="1"/>
        <v>4.3197926714807593E-3</v>
      </c>
    </row>
    <row r="15" spans="1:22" s="19" customFormat="1" ht="12.95" customHeight="1" x14ac:dyDescent="0.2">
      <c r="A15" s="21" t="s">
        <v>33</v>
      </c>
      <c r="C15" s="45">
        <f ca="1">(C7+C11)+(C8+C12)*INT(MAX(F21:F3516))</f>
        <v>60290.844600098782</v>
      </c>
      <c r="E15" s="134" t="s">
        <v>117</v>
      </c>
      <c r="F15" s="139">
        <f ca="1">ROUND(2*($F$14-$C$7)/$C$8,0)/2+$F$13</f>
        <v>31328</v>
      </c>
      <c r="U15" s="3">
        <f t="shared" si="2"/>
        <v>9000</v>
      </c>
      <c r="V15" s="3">
        <f t="shared" si="1"/>
        <v>7.0863116499554424E-3</v>
      </c>
    </row>
    <row r="16" spans="1:22" s="19" customFormat="1" ht="12.95" customHeight="1" x14ac:dyDescent="0.2">
      <c r="A16" s="20" t="s">
        <v>17</v>
      </c>
      <c r="C16" s="46">
        <f ca="1">+C8+C12</f>
        <v>0.57881118580908497</v>
      </c>
      <c r="E16" s="134" t="s">
        <v>105</v>
      </c>
      <c r="F16" s="139">
        <f ca="1">ROUND(2*($F$14-$C$15)/$C$16,0)/2+$F$13</f>
        <v>495</v>
      </c>
      <c r="U16" s="3">
        <f t="shared" si="2"/>
        <v>10000</v>
      </c>
      <c r="V16" s="3">
        <f t="shared" si="1"/>
        <v>9.5903187539297038E-3</v>
      </c>
    </row>
    <row r="17" spans="1:34" s="19" customFormat="1" ht="12.95" customHeight="1" thickBot="1" x14ac:dyDescent="0.25">
      <c r="A17" s="47" t="s">
        <v>97</v>
      </c>
      <c r="C17" s="19">
        <f>COUNT(C21:C2174)</f>
        <v>181</v>
      </c>
      <c r="E17" s="134" t="s">
        <v>172</v>
      </c>
      <c r="F17" s="140">
        <f ca="1">+$C$15+$C$16*$F$16-15018.5-$C$5/24</f>
        <v>45559.251970407619</v>
      </c>
      <c r="U17" s="3">
        <f t="shared" si="2"/>
        <v>11000</v>
      </c>
      <c r="V17" s="3">
        <f t="shared" si="1"/>
        <v>1.1573391073922485E-2</v>
      </c>
    </row>
    <row r="18" spans="1:34" s="19" customFormat="1" ht="12.95" customHeight="1" thickTop="1" thickBot="1" x14ac:dyDescent="0.25">
      <c r="A18" s="20" t="s">
        <v>16</v>
      </c>
      <c r="C18" s="55">
        <f ca="1">+C15</f>
        <v>60290.844600098782</v>
      </c>
      <c r="D18" s="133">
        <f ca="1">+C16</f>
        <v>0.57881118580908497</v>
      </c>
      <c r="E18" s="135" t="s">
        <v>173</v>
      </c>
      <c r="F18" s="141">
        <f ca="1">+($C$15+$C$16*$F$16)-($C$16/2)-15018.5-$C$5/24</f>
        <v>45558.962564814712</v>
      </c>
      <c r="U18" s="3">
        <f t="shared" si="2"/>
        <v>12000</v>
      </c>
      <c r="V18" s="3">
        <f t="shared" si="1"/>
        <v>1.2842740625369825E-2</v>
      </c>
    </row>
    <row r="19" spans="1:34" s="19" customFormat="1" ht="12.95" customHeight="1" thickTop="1" x14ac:dyDescent="0.2">
      <c r="E19" s="47"/>
      <c r="F19" s="54"/>
      <c r="U19" s="3">
        <f t="shared" si="2"/>
        <v>13000</v>
      </c>
      <c r="V19" s="3">
        <f t="shared" si="1"/>
        <v>1.3294018765813272E-2</v>
      </c>
    </row>
    <row r="20" spans="1:34" ht="12.95" customHeight="1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146</v>
      </c>
      <c r="I20" s="25" t="s">
        <v>147</v>
      </c>
      <c r="J20" s="25" t="s">
        <v>119</v>
      </c>
      <c r="K20" s="25" t="s">
        <v>148</v>
      </c>
      <c r="L20" s="25" t="s">
        <v>149</v>
      </c>
      <c r="M20" s="25" t="s">
        <v>150</v>
      </c>
      <c r="N20" s="25" t="s">
        <v>37</v>
      </c>
      <c r="O20" s="25" t="s">
        <v>132</v>
      </c>
      <c r="P20" s="9" t="s">
        <v>25</v>
      </c>
      <c r="Q20" s="9" t="s">
        <v>139</v>
      </c>
      <c r="R20" s="19"/>
      <c r="U20" s="3">
        <f t="shared" si="2"/>
        <v>14000</v>
      </c>
      <c r="V20" s="3">
        <f t="shared" si="1"/>
        <v>1.2923659339526113E-2</v>
      </c>
    </row>
    <row r="21" spans="1:34" ht="12.95" customHeight="1" x14ac:dyDescent="0.2">
      <c r="A21" s="6" t="s">
        <v>43</v>
      </c>
      <c r="B21" s="6"/>
      <c r="C21" s="49">
        <v>40321.341</v>
      </c>
      <c r="D21" s="49"/>
      <c r="E21" s="6">
        <f t="shared" ref="E21:E52" si="3">(C21-C$7)/C$8</f>
        <v>-3667.9818124454214</v>
      </c>
      <c r="F21" s="6">
        <f t="shared" ref="F21:F52" si="4">ROUND(2*E21,0)/2</f>
        <v>-3668</v>
      </c>
      <c r="G21" s="6">
        <f t="shared" ref="G21:G52" si="5">C21-(C$7+F21*C$8)</f>
        <v>1.0527119360631332E-2</v>
      </c>
      <c r="H21" s="6"/>
      <c r="I21" s="6">
        <f t="shared" ref="I21:I31" si="6">G21</f>
        <v>1.0527119360631332E-2</v>
      </c>
      <c r="J21" s="6"/>
      <c r="K21" s="6"/>
      <c r="L21" s="6"/>
      <c r="O21" s="6">
        <f t="shared" ref="O21:O52" si="7">R$2+R$3*F21+R$4*F21^2+R$5*SIN(RADIANS(R$6*F21+R$7))</f>
        <v>9.1584267588794028E-3</v>
      </c>
      <c r="P21" s="125">
        <f t="shared" ref="P21:P52" si="8">C21-15018.5</f>
        <v>25302.841</v>
      </c>
      <c r="Q21" s="6">
        <f t="shared" ref="Q21:Q52" si="9">+(G21-O21)^2</f>
        <v>1.8733194380904645E-6</v>
      </c>
      <c r="R21" s="6"/>
      <c r="U21" s="3">
        <f t="shared" si="2"/>
        <v>15000</v>
      </c>
      <c r="V21" s="3">
        <f t="shared" si="1"/>
        <v>1.1829300509315455E-2</v>
      </c>
      <c r="AD21" s="3">
        <v>10</v>
      </c>
      <c r="AF21" s="3" t="s">
        <v>42</v>
      </c>
      <c r="AH21" s="3" t="s">
        <v>44</v>
      </c>
    </row>
    <row r="22" spans="1:34" ht="12.95" customHeight="1" x14ac:dyDescent="0.2">
      <c r="A22" s="3" t="s">
        <v>45</v>
      </c>
      <c r="B22" s="26"/>
      <c r="C22" s="50">
        <v>40631.561000000002</v>
      </c>
      <c r="D22" s="50"/>
      <c r="E22" s="3">
        <f t="shared" si="3"/>
        <v>-3132.0191252472541</v>
      </c>
      <c r="F22" s="6">
        <f t="shared" si="4"/>
        <v>-3132</v>
      </c>
      <c r="G22" s="3">
        <f t="shared" si="5"/>
        <v>-1.1069864274759311E-2</v>
      </c>
      <c r="I22" s="3">
        <f t="shared" si="6"/>
        <v>-1.1069864274759311E-2</v>
      </c>
      <c r="O22" s="6">
        <f t="shared" si="7"/>
        <v>8.1459231225943646E-3</v>
      </c>
      <c r="P22" s="126">
        <f t="shared" si="8"/>
        <v>25613.061000000002</v>
      </c>
      <c r="Q22" s="6">
        <f t="shared" si="9"/>
        <v>3.6924648530029636E-4</v>
      </c>
      <c r="U22" s="3">
        <f t="shared" si="2"/>
        <v>16000</v>
      </c>
      <c r="V22" s="3">
        <f t="shared" si="1"/>
        <v>1.0198235378052405E-2</v>
      </c>
      <c r="AD22" s="3">
        <v>9</v>
      </c>
      <c r="AF22" s="3" t="s">
        <v>42</v>
      </c>
      <c r="AH22" s="3" t="s">
        <v>44</v>
      </c>
    </row>
    <row r="23" spans="1:34" ht="12.95" customHeight="1" x14ac:dyDescent="0.2">
      <c r="A23" s="3" t="s">
        <v>45</v>
      </c>
      <c r="B23" s="26"/>
      <c r="C23" s="50">
        <v>40652.410000000003</v>
      </c>
      <c r="D23" s="50"/>
      <c r="E23" s="3">
        <f t="shared" si="3"/>
        <v>-3095.9986041158131</v>
      </c>
      <c r="F23" s="6">
        <f t="shared" si="4"/>
        <v>-3096</v>
      </c>
      <c r="G23" s="3">
        <f t="shared" si="5"/>
        <v>8.0795025860425085E-4</v>
      </c>
      <c r="I23" s="3">
        <f t="shared" si="6"/>
        <v>8.0795025860425085E-4</v>
      </c>
      <c r="O23" s="6">
        <f t="shared" si="7"/>
        <v>8.0720630608322533E-3</v>
      </c>
      <c r="P23" s="126">
        <f t="shared" si="8"/>
        <v>25633.910000000003</v>
      </c>
      <c r="Q23" s="6">
        <f t="shared" si="9"/>
        <v>5.2767334803492762E-5</v>
      </c>
      <c r="U23" s="3">
        <f t="shared" si="2"/>
        <v>17000</v>
      </c>
      <c r="V23" s="3">
        <f t="shared" si="1"/>
        <v>8.2852575475431383E-3</v>
      </c>
      <c r="AD23" s="3">
        <v>16</v>
      </c>
      <c r="AF23" s="3" t="s">
        <v>42</v>
      </c>
      <c r="AH23" s="3" t="s">
        <v>44</v>
      </c>
    </row>
    <row r="24" spans="1:34" ht="12.95" customHeight="1" x14ac:dyDescent="0.2">
      <c r="A24" s="3" t="s">
        <v>45</v>
      </c>
      <c r="B24" s="26"/>
      <c r="C24" s="50">
        <v>40655.307999999997</v>
      </c>
      <c r="D24" s="50"/>
      <c r="E24" s="3">
        <f t="shared" si="3"/>
        <v>-3090.9917706830979</v>
      </c>
      <c r="F24" s="6">
        <f t="shared" si="4"/>
        <v>-3091</v>
      </c>
      <c r="G24" s="3">
        <f t="shared" si="5"/>
        <v>4.7632022688048892E-3</v>
      </c>
      <c r="I24" s="3">
        <f t="shared" si="6"/>
        <v>4.7632022688048892E-3</v>
      </c>
      <c r="O24" s="6">
        <f t="shared" si="7"/>
        <v>8.0617508122376343E-3</v>
      </c>
      <c r="P24" s="126">
        <f t="shared" si="8"/>
        <v>25636.807999999997</v>
      </c>
      <c r="Q24" s="6">
        <f t="shared" si="9"/>
        <v>1.0880422493382284E-5</v>
      </c>
      <c r="U24" s="3">
        <f t="shared" si="2"/>
        <v>18000</v>
      </c>
      <c r="V24" s="3">
        <f t="shared" si="1"/>
        <v>6.3825222091686076E-3</v>
      </c>
      <c r="AD24" s="3">
        <v>10</v>
      </c>
      <c r="AF24" s="3" t="s">
        <v>42</v>
      </c>
      <c r="AH24" s="3" t="s">
        <v>44</v>
      </c>
    </row>
    <row r="25" spans="1:34" ht="12.95" customHeight="1" x14ac:dyDescent="0.2">
      <c r="A25" s="3" t="s">
        <v>45</v>
      </c>
      <c r="B25" s="26"/>
      <c r="C25" s="50">
        <v>40688.300999999999</v>
      </c>
      <c r="D25" s="50"/>
      <c r="E25" s="3">
        <f t="shared" si="3"/>
        <v>-3033.9902332621377</v>
      </c>
      <c r="F25" s="6">
        <f t="shared" si="4"/>
        <v>-3034</v>
      </c>
      <c r="G25" s="3">
        <f t="shared" si="5"/>
        <v>5.6530752844992094E-3</v>
      </c>
      <c r="I25" s="3">
        <f t="shared" si="6"/>
        <v>5.6530752844992094E-3</v>
      </c>
      <c r="O25" s="6">
        <f t="shared" si="7"/>
        <v>7.9432753768919357E-3</v>
      </c>
      <c r="P25" s="126">
        <f t="shared" si="8"/>
        <v>25669.800999999999</v>
      </c>
      <c r="Q25" s="6">
        <f t="shared" si="9"/>
        <v>5.2450164631956526E-6</v>
      </c>
      <c r="U25" s="3">
        <f t="shared" si="2"/>
        <v>19000</v>
      </c>
      <c r="V25" s="3">
        <f t="shared" si="1"/>
        <v>4.7849878238570573E-3</v>
      </c>
      <c r="AD25" s="3">
        <v>6</v>
      </c>
      <c r="AF25" s="3" t="s">
        <v>42</v>
      </c>
      <c r="AH25" s="3" t="s">
        <v>44</v>
      </c>
    </row>
    <row r="26" spans="1:34" ht="12.95" customHeight="1" x14ac:dyDescent="0.2">
      <c r="A26" s="3" t="s">
        <v>46</v>
      </c>
      <c r="B26" s="26" t="s">
        <v>88</v>
      </c>
      <c r="C26" s="50">
        <v>40692.659</v>
      </c>
      <c r="D26" s="50"/>
      <c r="E26" s="3">
        <f t="shared" si="3"/>
        <v>-3026.4609785693078</v>
      </c>
      <c r="F26" s="6">
        <f t="shared" si="4"/>
        <v>-3026.5</v>
      </c>
      <c r="G26" s="3">
        <f t="shared" si="5"/>
        <v>2.2585953309317119E-2</v>
      </c>
      <c r="I26" s="3">
        <f t="shared" si="6"/>
        <v>2.2585953309317119E-2</v>
      </c>
      <c r="O26" s="6">
        <f t="shared" si="7"/>
        <v>7.9275624647856483E-3</v>
      </c>
      <c r="P26" s="126">
        <f t="shared" si="8"/>
        <v>25674.159</v>
      </c>
      <c r="Q26" s="6">
        <f t="shared" si="9"/>
        <v>2.1486842215104405E-4</v>
      </c>
      <c r="U26" s="3">
        <f t="shared" si="2"/>
        <v>20000</v>
      </c>
      <c r="V26" s="3">
        <f t="shared" si="1"/>
        <v>3.7555262101868882E-3</v>
      </c>
      <c r="AD26" s="3">
        <v>6</v>
      </c>
      <c r="AF26" s="3" t="s">
        <v>42</v>
      </c>
      <c r="AH26" s="3" t="s">
        <v>44</v>
      </c>
    </row>
    <row r="27" spans="1:34" ht="12.95" customHeight="1" x14ac:dyDescent="0.2">
      <c r="A27" s="3" t="s">
        <v>47</v>
      </c>
      <c r="B27" s="26"/>
      <c r="C27" s="50">
        <v>41000.288</v>
      </c>
      <c r="D27" s="50"/>
      <c r="E27" s="3">
        <f t="shared" si="3"/>
        <v>-2494.9747252649277</v>
      </c>
      <c r="F27" s="6">
        <f t="shared" si="4"/>
        <v>-2495</v>
      </c>
      <c r="G27" s="3">
        <f t="shared" si="5"/>
        <v>1.4629242861701641E-2</v>
      </c>
      <c r="I27" s="3">
        <f t="shared" si="6"/>
        <v>1.4629242861701641E-2</v>
      </c>
      <c r="O27" s="6">
        <f t="shared" si="7"/>
        <v>6.7475547707990906E-3</v>
      </c>
      <c r="P27" s="126">
        <f t="shared" si="8"/>
        <v>25981.788</v>
      </c>
      <c r="Q27" s="6">
        <f t="shared" si="9"/>
        <v>6.2121007162275097E-5</v>
      </c>
      <c r="U27" s="3">
        <f t="shared" si="2"/>
        <v>21000</v>
      </c>
      <c r="V27" s="3">
        <f t="shared" si="1"/>
        <v>3.4938280826052794E-3</v>
      </c>
      <c r="AD27" s="3">
        <v>7</v>
      </c>
      <c r="AF27" s="3" t="s">
        <v>42</v>
      </c>
      <c r="AH27" s="3" t="s">
        <v>44</v>
      </c>
    </row>
    <row r="28" spans="1:34" ht="12.95" customHeight="1" x14ac:dyDescent="0.2">
      <c r="A28" s="3" t="s">
        <v>47</v>
      </c>
      <c r="B28" s="26"/>
      <c r="C28" s="50">
        <v>41023.430999999997</v>
      </c>
      <c r="D28" s="50"/>
      <c r="E28" s="3">
        <f t="shared" si="3"/>
        <v>-2454.9908929207036</v>
      </c>
      <c r="F28" s="6">
        <f t="shared" si="4"/>
        <v>-2455</v>
      </c>
      <c r="G28" s="3">
        <f t="shared" si="5"/>
        <v>5.2712590040755458E-3</v>
      </c>
      <c r="I28" s="3">
        <f t="shared" si="6"/>
        <v>5.2712590040755458E-3</v>
      </c>
      <c r="O28" s="6">
        <f t="shared" si="7"/>
        <v>6.654004463491358E-3</v>
      </c>
      <c r="P28" s="126">
        <f t="shared" si="8"/>
        <v>26004.930999999997</v>
      </c>
      <c r="Q28" s="6">
        <f t="shared" si="9"/>
        <v>1.9119850055350455E-6</v>
      </c>
      <c r="U28" s="3">
        <f t="shared" si="2"/>
        <v>22000</v>
      </c>
      <c r="V28" s="3">
        <f t="shared" si="1"/>
        <v>4.112782127275583E-3</v>
      </c>
      <c r="AD28" s="3">
        <v>8</v>
      </c>
      <c r="AF28" s="3" t="s">
        <v>42</v>
      </c>
      <c r="AH28" s="3" t="s">
        <v>44</v>
      </c>
    </row>
    <row r="29" spans="1:34" ht="12.95" customHeight="1" x14ac:dyDescent="0.2">
      <c r="A29" s="3" t="s">
        <v>48</v>
      </c>
      <c r="B29" s="26"/>
      <c r="C29" s="50">
        <v>41753.31</v>
      </c>
      <c r="D29" s="50"/>
      <c r="E29" s="3">
        <f t="shared" si="3"/>
        <v>-1193.9893128500762</v>
      </c>
      <c r="F29" s="6">
        <f t="shared" si="4"/>
        <v>-1194</v>
      </c>
      <c r="G29" s="3">
        <f t="shared" si="5"/>
        <v>6.1858180197305046E-3</v>
      </c>
      <c r="I29" s="3">
        <f t="shared" si="6"/>
        <v>6.1858180197305046E-3</v>
      </c>
      <c r="O29" s="6">
        <f t="shared" si="7"/>
        <v>3.5024793365627809E-3</v>
      </c>
      <c r="P29" s="126">
        <f t="shared" si="8"/>
        <v>26734.809999999998</v>
      </c>
      <c r="Q29" s="6">
        <f t="shared" si="9"/>
        <v>7.2003064885842936E-6</v>
      </c>
      <c r="U29" s="3">
        <f t="shared" si="2"/>
        <v>23000</v>
      </c>
      <c r="V29" s="3">
        <f t="shared" si="1"/>
        <v>5.6251216766564699E-3</v>
      </c>
      <c r="AD29" s="3">
        <v>7</v>
      </c>
      <c r="AF29" s="3" t="s">
        <v>42</v>
      </c>
      <c r="AH29" s="3" t="s">
        <v>44</v>
      </c>
    </row>
    <row r="30" spans="1:34" ht="12.95" customHeight="1" x14ac:dyDescent="0.2">
      <c r="A30" s="3" t="s">
        <v>48</v>
      </c>
      <c r="B30" s="26"/>
      <c r="C30" s="50">
        <v>41764.307999999997</v>
      </c>
      <c r="D30" s="50"/>
      <c r="E30" s="3">
        <f t="shared" si="3"/>
        <v>-1174.9882244811599</v>
      </c>
      <c r="F30" s="6">
        <f t="shared" si="4"/>
        <v>-1175</v>
      </c>
      <c r="G30" s="3">
        <f t="shared" si="5"/>
        <v>6.8157756904838607E-3</v>
      </c>
      <c r="I30" s="3">
        <f t="shared" si="6"/>
        <v>6.8157756904838607E-3</v>
      </c>
      <c r="O30" s="6">
        <f t="shared" si="7"/>
        <v>3.4535541671334015E-3</v>
      </c>
      <c r="P30" s="126">
        <f t="shared" si="8"/>
        <v>26745.807999999997</v>
      </c>
      <c r="Q30" s="6">
        <f t="shared" si="9"/>
        <v>1.1304533572081082E-5</v>
      </c>
      <c r="U30" s="3">
        <f t="shared" si="2"/>
        <v>24000</v>
      </c>
      <c r="V30" s="3">
        <f t="shared" si="1"/>
        <v>7.9419185148796589E-3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ht="12.95" customHeight="1" x14ac:dyDescent="0.2">
      <c r="A31" s="3" t="s">
        <v>50</v>
      </c>
      <c r="B31" s="26"/>
      <c r="C31" s="50">
        <v>42139.370999999999</v>
      </c>
      <c r="D31" s="50"/>
      <c r="E31" s="3">
        <f t="shared" si="3"/>
        <v>-526.99720730429681</v>
      </c>
      <c r="F31" s="6">
        <f t="shared" si="4"/>
        <v>-527</v>
      </c>
      <c r="G31" s="3">
        <f t="shared" si="5"/>
        <v>1.6164372646017E-3</v>
      </c>
      <c r="I31" s="3">
        <f t="shared" si="6"/>
        <v>1.6164372646017E-3</v>
      </c>
      <c r="O31" s="6">
        <f t="shared" si="7"/>
        <v>1.8009991341447289E-3</v>
      </c>
      <c r="P31" s="126">
        <f t="shared" si="8"/>
        <v>27120.870999999999</v>
      </c>
      <c r="Q31" s="6">
        <f t="shared" si="9"/>
        <v>3.4063083689218026E-8</v>
      </c>
      <c r="U31" s="3">
        <f t="shared" si="2"/>
        <v>25000</v>
      </c>
      <c r="V31" s="3">
        <f t="shared" si="1"/>
        <v>1.0883101977988819E-2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ht="12.95" customHeight="1" x14ac:dyDescent="0.2">
      <c r="A32" s="3" t="s">
        <v>52</v>
      </c>
      <c r="B32" s="26"/>
      <c r="C32" s="50">
        <v>42444.401400000002</v>
      </c>
      <c r="D32" s="50"/>
      <c r="E32" s="3">
        <f t="shared" si="3"/>
        <v>-5.1830573785450476E-4</v>
      </c>
      <c r="F32" s="6">
        <f t="shared" si="4"/>
        <v>0</v>
      </c>
      <c r="G32" s="3">
        <f t="shared" si="5"/>
        <v>-2.9999999969732016E-4</v>
      </c>
      <c r="J32" s="3">
        <f>G32</f>
        <v>-2.9999999969732016E-4</v>
      </c>
      <c r="O32" s="6">
        <f t="shared" si="7"/>
        <v>5.168849296537624E-4</v>
      </c>
      <c r="P32" s="126">
        <f t="shared" si="8"/>
        <v>27425.901400000002</v>
      </c>
      <c r="Q32" s="6">
        <f t="shared" si="9"/>
        <v>6.6730098780092315E-7</v>
      </c>
      <c r="U32" s="3">
        <f t="shared" si="2"/>
        <v>26000</v>
      </c>
      <c r="V32" s="3">
        <f t="shared" si="1"/>
        <v>1.4198759070508221E-2</v>
      </c>
      <c r="AC32" s="3" t="s">
        <v>51</v>
      </c>
      <c r="AH32" s="3" t="s">
        <v>53</v>
      </c>
    </row>
    <row r="33" spans="1:34" ht="12.95" customHeight="1" x14ac:dyDescent="0.2">
      <c r="A33" s="3" t="s">
        <v>11</v>
      </c>
      <c r="B33" s="27"/>
      <c r="C33" s="50">
        <v>42444.401700000002</v>
      </c>
      <c r="D33" s="50"/>
      <c r="E33" s="3">
        <f t="shared" si="3"/>
        <v>0</v>
      </c>
      <c r="F33" s="6">
        <f t="shared" si="4"/>
        <v>0</v>
      </c>
      <c r="G33" s="3">
        <f t="shared" si="5"/>
        <v>0</v>
      </c>
      <c r="H33" s="3">
        <f>G33</f>
        <v>0</v>
      </c>
      <c r="O33" s="6">
        <f t="shared" si="7"/>
        <v>5.168849296537624E-4</v>
      </c>
      <c r="P33" s="126">
        <f t="shared" si="8"/>
        <v>27425.901700000002</v>
      </c>
      <c r="Q33" s="6">
        <f t="shared" si="9"/>
        <v>2.6717003050317493E-7</v>
      </c>
      <c r="U33" s="3">
        <f t="shared" si="2"/>
        <v>27000</v>
      </c>
      <c r="V33" s="3">
        <f t="shared" si="1"/>
        <v>1.7598696059867514E-2</v>
      </c>
    </row>
    <row r="34" spans="1:34" ht="12.95" customHeight="1" x14ac:dyDescent="0.2">
      <c r="A34" s="64" t="s">
        <v>52</v>
      </c>
      <c r="B34" s="67"/>
      <c r="C34" s="66">
        <v>42462.344299999997</v>
      </c>
      <c r="D34" s="66"/>
      <c r="E34" s="64">
        <f t="shared" si="3"/>
        <v>30.999175138027983</v>
      </c>
      <c r="F34" s="6">
        <f t="shared" si="4"/>
        <v>31</v>
      </c>
      <c r="G34" s="3">
        <f t="shared" si="5"/>
        <v>-4.7743749018991366E-4</v>
      </c>
      <c r="J34" s="3">
        <f>G34</f>
        <v>-4.7743749018991366E-4</v>
      </c>
      <c r="O34" s="6">
        <f t="shared" si="7"/>
        <v>4.4404117095634939E-4</v>
      </c>
      <c r="P34" s="126">
        <f t="shared" si="8"/>
        <v>27443.844299999997</v>
      </c>
      <c r="Q34" s="6">
        <f t="shared" si="9"/>
        <v>8.4912292294790947E-7</v>
      </c>
      <c r="U34" s="3">
        <f t="shared" ref="U34:U43" si="10">U33+1000</f>
        <v>28000</v>
      </c>
      <c r="V34" s="3">
        <f t="shared" ref="V34:V43" si="11">R$2+R$3*U34+R$4*U34^2+R$5*SIN(RADIANS(R$6*U34+R$7))</f>
        <v>2.0786764780283941E-2</v>
      </c>
      <c r="AC34" s="3" t="s">
        <v>51</v>
      </c>
      <c r="AH34" s="3" t="s">
        <v>53</v>
      </c>
    </row>
    <row r="35" spans="1:34" ht="12.95" customHeight="1" x14ac:dyDescent="0.2">
      <c r="A35" s="64" t="s">
        <v>52</v>
      </c>
      <c r="B35" s="91" t="s">
        <v>88</v>
      </c>
      <c r="C35" s="66">
        <v>42463.500999999997</v>
      </c>
      <c r="D35" s="66"/>
      <c r="E35" s="64">
        <f t="shared" si="3"/>
        <v>32.997589296631148</v>
      </c>
      <c r="F35" s="6">
        <f t="shared" si="4"/>
        <v>33</v>
      </c>
      <c r="G35" s="3">
        <f t="shared" si="5"/>
        <v>-1.3953366869827732E-3</v>
      </c>
      <c r="J35" s="3">
        <f>G35</f>
        <v>-1.3953366869827732E-3</v>
      </c>
      <c r="O35" s="6">
        <f t="shared" si="7"/>
        <v>4.393536024955816E-4</v>
      </c>
      <c r="P35" s="126">
        <f t="shared" si="8"/>
        <v>27445.000999999997</v>
      </c>
      <c r="Q35" s="6">
        <f t="shared" si="9"/>
        <v>3.3660884583061695E-6</v>
      </c>
      <c r="U35" s="3">
        <f t="shared" si="10"/>
        <v>29000</v>
      </c>
      <c r="V35" s="3">
        <f t="shared" si="11"/>
        <v>2.3495893271924764E-2</v>
      </c>
      <c r="AC35" s="3" t="s">
        <v>51</v>
      </c>
      <c r="AH35" s="3" t="s">
        <v>53</v>
      </c>
    </row>
    <row r="36" spans="1:34" ht="12.95" customHeight="1" x14ac:dyDescent="0.2">
      <c r="A36" s="70" t="s">
        <v>52</v>
      </c>
      <c r="B36" s="83" t="s">
        <v>88</v>
      </c>
      <c r="C36" s="70">
        <v>42497.362000000001</v>
      </c>
      <c r="D36" s="70" t="s">
        <v>119</v>
      </c>
      <c r="E36" s="64">
        <f t="shared" si="3"/>
        <v>91.498757987300493</v>
      </c>
      <c r="F36" s="6">
        <f t="shared" si="4"/>
        <v>91.5</v>
      </c>
      <c r="G36" s="3">
        <f t="shared" si="5"/>
        <v>-7.1888806269271299E-4</v>
      </c>
      <c r="J36" s="3">
        <f>G36</f>
        <v>-7.1888806269271299E-4</v>
      </c>
      <c r="O36" s="6">
        <f t="shared" si="7"/>
        <v>3.0290235870045418E-4</v>
      </c>
      <c r="P36" s="126">
        <f t="shared" si="8"/>
        <v>27478.862000000001</v>
      </c>
      <c r="Q36" s="6">
        <f t="shared" si="9"/>
        <v>1.0440556652508262E-6</v>
      </c>
      <c r="U36" s="3">
        <f t="shared" si="10"/>
        <v>30000</v>
      </c>
      <c r="V36" s="3">
        <f t="shared" si="11"/>
        <v>2.5519677067081664E-2</v>
      </c>
    </row>
    <row r="37" spans="1:34" ht="12.95" customHeight="1" x14ac:dyDescent="0.2">
      <c r="A37" s="64" t="s">
        <v>40</v>
      </c>
      <c r="B37" s="65"/>
      <c r="C37" s="66">
        <v>42843.773999999998</v>
      </c>
      <c r="D37" s="66"/>
      <c r="E37" s="64">
        <f t="shared" si="3"/>
        <v>689.98984946331427</v>
      </c>
      <c r="F37" s="6">
        <f t="shared" si="4"/>
        <v>690</v>
      </c>
      <c r="G37" s="3">
        <f t="shared" si="5"/>
        <v>-5.8752214754349552E-3</v>
      </c>
      <c r="I37" s="3">
        <f>+G37</f>
        <v>-5.8752214754349552E-3</v>
      </c>
      <c r="O37" s="6">
        <f t="shared" si="7"/>
        <v>-1.0080169090227538E-3</v>
      </c>
      <c r="P37" s="126">
        <f t="shared" si="8"/>
        <v>27825.273999999998</v>
      </c>
      <c r="Q37" s="6">
        <f t="shared" si="9"/>
        <v>2.3689680291303789E-5</v>
      </c>
      <c r="U37" s="3">
        <f t="shared" si="10"/>
        <v>31000</v>
      </c>
      <c r="V37" s="3">
        <f t="shared" si="11"/>
        <v>2.6736794267706927E-2</v>
      </c>
    </row>
    <row r="38" spans="1:34" ht="12.95" customHeight="1" x14ac:dyDescent="0.2">
      <c r="A38" s="64" t="s">
        <v>40</v>
      </c>
      <c r="B38" s="65"/>
      <c r="C38" s="66">
        <v>42843.781999999999</v>
      </c>
      <c r="D38" s="66"/>
      <c r="E38" s="64">
        <f t="shared" si="3"/>
        <v>690.00367094967373</v>
      </c>
      <c r="F38" s="6">
        <f t="shared" si="4"/>
        <v>690</v>
      </c>
      <c r="G38" s="3">
        <f t="shared" si="5"/>
        <v>2.1247785261948593E-3</v>
      </c>
      <c r="I38" s="3">
        <f>+G38</f>
        <v>2.1247785261948593E-3</v>
      </c>
      <c r="O38" s="6">
        <f t="shared" si="7"/>
        <v>-1.0080169090227538E-3</v>
      </c>
      <c r="P38" s="126">
        <f t="shared" si="8"/>
        <v>27825.281999999999</v>
      </c>
      <c r="Q38" s="6">
        <f t="shared" si="9"/>
        <v>9.8144072389203146E-6</v>
      </c>
      <c r="U38" s="3">
        <f t="shared" si="10"/>
        <v>32000</v>
      </c>
      <c r="V38" s="3">
        <f t="shared" si="11"/>
        <v>2.7125356414755383E-2</v>
      </c>
    </row>
    <row r="39" spans="1:34" ht="12.95" customHeight="1" x14ac:dyDescent="0.2">
      <c r="A39" s="64" t="s">
        <v>40</v>
      </c>
      <c r="B39" s="65"/>
      <c r="C39" s="66">
        <v>42843.783000000003</v>
      </c>
      <c r="D39" s="66"/>
      <c r="E39" s="64">
        <f t="shared" si="3"/>
        <v>690.00539863547499</v>
      </c>
      <c r="F39" s="6">
        <f t="shared" si="4"/>
        <v>690</v>
      </c>
      <c r="G39" s="3">
        <f t="shared" si="5"/>
        <v>3.1247785300365649E-3</v>
      </c>
      <c r="I39" s="3">
        <f>+G39</f>
        <v>3.1247785300365649E-3</v>
      </c>
      <c r="O39" s="6">
        <f t="shared" si="7"/>
        <v>-1.0080169090227538E-3</v>
      </c>
      <c r="P39" s="126">
        <f t="shared" si="8"/>
        <v>27825.283000000003</v>
      </c>
      <c r="Q39" s="6">
        <f t="shared" si="9"/>
        <v>1.7079998141109503E-5</v>
      </c>
      <c r="U39" s="3">
        <f t="shared" si="10"/>
        <v>33000</v>
      </c>
      <c r="V39" s="3">
        <f t="shared" si="11"/>
        <v>2.6765497620244716E-2</v>
      </c>
    </row>
    <row r="40" spans="1:34" ht="12.95" customHeight="1" x14ac:dyDescent="0.2">
      <c r="A40" s="64" t="s">
        <v>54</v>
      </c>
      <c r="B40" s="67"/>
      <c r="C40" s="66">
        <v>42866.353000000003</v>
      </c>
      <c r="D40" s="66"/>
      <c r="E40" s="64">
        <f t="shared" si="3"/>
        <v>728.99926701940399</v>
      </c>
      <c r="F40" s="6">
        <f t="shared" si="4"/>
        <v>729</v>
      </c>
      <c r="G40" s="3">
        <f t="shared" si="5"/>
        <v>-4.2425572610227391E-4</v>
      </c>
      <c r="I40" s="3">
        <f>G40</f>
        <v>-4.2425572610227391E-4</v>
      </c>
      <c r="O40" s="6">
        <f t="shared" si="7"/>
        <v>-1.0873012656012044E-3</v>
      </c>
      <c r="P40" s="126">
        <f t="shared" si="8"/>
        <v>27847.853000000003</v>
      </c>
      <c r="Q40" s="6">
        <f t="shared" si="9"/>
        <v>4.3962938744942777E-7</v>
      </c>
      <c r="U40" s="3">
        <f t="shared" si="10"/>
        <v>34000</v>
      </c>
      <c r="V40" s="3">
        <f t="shared" si="11"/>
        <v>2.5829895699961903E-2</v>
      </c>
      <c r="AC40" s="3" t="s">
        <v>49</v>
      </c>
      <c r="AD40" s="3">
        <v>7</v>
      </c>
      <c r="AF40" s="3" t="s">
        <v>42</v>
      </c>
      <c r="AH40" s="3" t="s">
        <v>44</v>
      </c>
    </row>
    <row r="41" spans="1:34" ht="12.95" customHeight="1" x14ac:dyDescent="0.2">
      <c r="A41" s="64" t="s">
        <v>52</v>
      </c>
      <c r="B41" s="67" t="s">
        <v>88</v>
      </c>
      <c r="C41" s="66">
        <v>42868.38</v>
      </c>
      <c r="D41" s="66"/>
      <c r="E41" s="64">
        <f t="shared" si="3"/>
        <v>732.50128612503147</v>
      </c>
      <c r="F41" s="6">
        <f t="shared" si="4"/>
        <v>732.5</v>
      </c>
      <c r="G41" s="3">
        <f t="shared" si="5"/>
        <v>7.4442067852942273E-4</v>
      </c>
      <c r="J41" s="3">
        <f>G41</f>
        <v>7.4442067852942273E-4</v>
      </c>
      <c r="O41" s="6">
        <f t="shared" si="7"/>
        <v>-1.0943757642115103E-3</v>
      </c>
      <c r="P41" s="126">
        <f t="shared" si="8"/>
        <v>27849.879999999997</v>
      </c>
      <c r="Q41" s="6">
        <f t="shared" si="9"/>
        <v>3.3811723578367096E-6</v>
      </c>
      <c r="U41" s="3">
        <f t="shared" si="10"/>
        <v>35000</v>
      </c>
      <c r="V41" s="3">
        <f t="shared" si="11"/>
        <v>2.4563346538746932E-2</v>
      </c>
      <c r="AC41" s="3" t="s">
        <v>51</v>
      </c>
      <c r="AH41" s="3" t="s">
        <v>53</v>
      </c>
    </row>
    <row r="42" spans="1:34" ht="12.95" customHeight="1" x14ac:dyDescent="0.2">
      <c r="A42" s="64" t="s">
        <v>40</v>
      </c>
      <c r="B42" s="65"/>
      <c r="C42" s="66">
        <v>43079.936000000002</v>
      </c>
      <c r="D42" s="66"/>
      <c r="E42" s="64">
        <f t="shared" si="3"/>
        <v>1098.0035820856313</v>
      </c>
      <c r="F42" s="6">
        <f t="shared" si="4"/>
        <v>1098</v>
      </c>
      <c r="G42" s="3">
        <f t="shared" si="5"/>
        <v>2.0733432247652672E-3</v>
      </c>
      <c r="I42" s="3">
        <f>+G42</f>
        <v>2.0733432247652672E-3</v>
      </c>
      <c r="O42" s="6">
        <f t="shared" si="7"/>
        <v>-1.7940046938028312E-3</v>
      </c>
      <c r="P42" s="126">
        <f t="shared" si="8"/>
        <v>28061.436000000002</v>
      </c>
      <c r="Q42" s="6">
        <f t="shared" si="9"/>
        <v>1.4956379923253004E-5</v>
      </c>
      <c r="U42" s="3">
        <f t="shared" si="10"/>
        <v>36000</v>
      </c>
      <c r="V42" s="3">
        <f t="shared" si="11"/>
        <v>2.3253807786517068E-2</v>
      </c>
    </row>
    <row r="43" spans="1:34" ht="12.95" customHeight="1" x14ac:dyDescent="0.2">
      <c r="A43" s="64" t="s">
        <v>40</v>
      </c>
      <c r="B43" s="65"/>
      <c r="C43" s="66">
        <v>43100.771999999997</v>
      </c>
      <c r="D43" s="66"/>
      <c r="E43" s="64">
        <f t="shared" si="3"/>
        <v>1134.0016433017315</v>
      </c>
      <c r="F43" s="6">
        <f t="shared" si="4"/>
        <v>1134</v>
      </c>
      <c r="G43" s="3">
        <f t="shared" si="5"/>
        <v>9.5115775184240192E-4</v>
      </c>
      <c r="I43" s="3">
        <f>+G43</f>
        <v>9.5115775184240192E-4</v>
      </c>
      <c r="O43" s="6">
        <f t="shared" si="7"/>
        <v>-1.858493092878599E-3</v>
      </c>
      <c r="P43" s="126">
        <f t="shared" si="8"/>
        <v>28082.271999999997</v>
      </c>
      <c r="Q43" s="6">
        <f t="shared" si="9"/>
        <v>7.8941378692414336E-6</v>
      </c>
      <c r="U43" s="3">
        <f t="shared" si="10"/>
        <v>37000</v>
      </c>
      <c r="V43" s="3">
        <f t="shared" si="11"/>
        <v>2.2198337055109658E-2</v>
      </c>
    </row>
    <row r="44" spans="1:34" ht="12.95" customHeight="1" x14ac:dyDescent="0.2">
      <c r="A44" s="64" t="s">
        <v>40</v>
      </c>
      <c r="B44" s="65"/>
      <c r="C44" s="66">
        <v>43180.639000000003</v>
      </c>
      <c r="D44" s="66"/>
      <c r="E44" s="64">
        <f t="shared" si="3"/>
        <v>1271.9867246583781</v>
      </c>
      <c r="F44" s="6">
        <f t="shared" si="4"/>
        <v>1272</v>
      </c>
      <c r="G44" s="3">
        <f t="shared" si="5"/>
        <v>-7.6838865425088443E-3</v>
      </c>
      <c r="I44" s="3">
        <f>+G44</f>
        <v>-7.6838865425088443E-3</v>
      </c>
      <c r="O44" s="6">
        <f t="shared" si="7"/>
        <v>-2.0978733613667131E-3</v>
      </c>
      <c r="P44" s="126">
        <f t="shared" si="8"/>
        <v>28162.139000000003</v>
      </c>
      <c r="Q44" s="6">
        <f t="shared" si="9"/>
        <v>3.120354325989364E-5</v>
      </c>
    </row>
    <row r="45" spans="1:34" ht="12.95" customHeight="1" x14ac:dyDescent="0.2">
      <c r="A45" s="64" t="s">
        <v>40</v>
      </c>
      <c r="B45" s="67"/>
      <c r="C45" s="66">
        <v>43184.697</v>
      </c>
      <c r="D45" s="66"/>
      <c r="E45" s="64">
        <f t="shared" si="3"/>
        <v>1278.9976736128256</v>
      </c>
      <c r="F45" s="6">
        <f t="shared" si="4"/>
        <v>1279</v>
      </c>
      <c r="G45" s="3">
        <f t="shared" si="5"/>
        <v>-1.3465337178786285E-3</v>
      </c>
      <c r="I45" s="3">
        <f>+G45</f>
        <v>-1.3465337178786285E-3</v>
      </c>
      <c r="O45" s="6">
        <f t="shared" si="7"/>
        <v>-2.1096785606746077E-3</v>
      </c>
      <c r="P45" s="126">
        <f t="shared" si="8"/>
        <v>28166.197</v>
      </c>
      <c r="Q45" s="6">
        <f t="shared" si="9"/>
        <v>5.8239005108609978E-7</v>
      </c>
    </row>
    <row r="46" spans="1:34" ht="12.95" customHeight="1" x14ac:dyDescent="0.2">
      <c r="A46" s="64" t="s">
        <v>55</v>
      </c>
      <c r="B46" s="67"/>
      <c r="C46" s="66">
        <v>43496.682000000001</v>
      </c>
      <c r="D46" s="66"/>
      <c r="E46" s="64">
        <f t="shared" si="3"/>
        <v>1818.0097262384456</v>
      </c>
      <c r="F46" s="6">
        <f t="shared" si="4"/>
        <v>1818</v>
      </c>
      <c r="G46" s="3">
        <f t="shared" si="5"/>
        <v>5.6296338589163497E-3</v>
      </c>
      <c r="I46" s="3">
        <f>G46</f>
        <v>5.6296338589163497E-3</v>
      </c>
      <c r="O46" s="6">
        <f t="shared" si="7"/>
        <v>-2.9142330574116995E-3</v>
      </c>
      <c r="P46" s="126">
        <f t="shared" si="8"/>
        <v>28478.182000000001</v>
      </c>
      <c r="Q46" s="6">
        <f t="shared" si="9"/>
        <v>7.2997661883924967E-5</v>
      </c>
      <c r="AC46" s="3" t="s">
        <v>49</v>
      </c>
      <c r="AD46" s="3">
        <v>9</v>
      </c>
      <c r="AF46" s="3" t="s">
        <v>42</v>
      </c>
      <c r="AH46" s="3" t="s">
        <v>44</v>
      </c>
    </row>
    <row r="47" spans="1:34" ht="12.95" customHeight="1" x14ac:dyDescent="0.2">
      <c r="A47" s="64" t="s">
        <v>40</v>
      </c>
      <c r="B47" s="67"/>
      <c r="C47" s="66">
        <v>43820.815000000002</v>
      </c>
      <c r="D47" s="66"/>
      <c r="E47" s="64">
        <f t="shared" si="3"/>
        <v>2378.0097058967649</v>
      </c>
      <c r="F47" s="6">
        <f t="shared" si="4"/>
        <v>2378</v>
      </c>
      <c r="G47" s="3">
        <f t="shared" si="5"/>
        <v>5.6178599115810357E-3</v>
      </c>
      <c r="I47" s="3">
        <f t="shared" ref="I47:I55" si="12">+G47</f>
        <v>5.6178599115810357E-3</v>
      </c>
      <c r="O47" s="6">
        <f t="shared" si="7"/>
        <v>-3.512152602965547E-3</v>
      </c>
      <c r="P47" s="126">
        <f t="shared" si="8"/>
        <v>28802.315000000002</v>
      </c>
      <c r="Q47" s="6">
        <f t="shared" si="9"/>
        <v>8.3357128515777212E-5</v>
      </c>
    </row>
    <row r="48" spans="1:34" ht="12.95" customHeight="1" x14ac:dyDescent="0.2">
      <c r="A48" s="64" t="s">
        <v>40</v>
      </c>
      <c r="B48" s="67"/>
      <c r="C48" s="66">
        <v>44191.83</v>
      </c>
      <c r="D48" s="66"/>
      <c r="E48" s="64">
        <f t="shared" si="3"/>
        <v>3019.0070509771172</v>
      </c>
      <c r="F48" s="6">
        <f t="shared" si="4"/>
        <v>3019</v>
      </c>
      <c r="G48" s="3">
        <f t="shared" si="5"/>
        <v>4.0811686558299698E-3</v>
      </c>
      <c r="I48" s="3">
        <f t="shared" si="12"/>
        <v>4.0811686558299698E-3</v>
      </c>
      <c r="O48" s="6">
        <f t="shared" si="7"/>
        <v>-3.8692105267712374E-3</v>
      </c>
      <c r="P48" s="126">
        <f t="shared" si="8"/>
        <v>29173.33</v>
      </c>
      <c r="Q48" s="6">
        <f t="shared" si="9"/>
        <v>6.3208529147138645E-5</v>
      </c>
    </row>
    <row r="49" spans="1:34" ht="12.95" customHeight="1" x14ac:dyDescent="0.2">
      <c r="A49" s="64" t="s">
        <v>40</v>
      </c>
      <c r="B49" s="67"/>
      <c r="C49" s="66">
        <v>44238.714</v>
      </c>
      <c r="D49" s="66"/>
      <c r="E49" s="64">
        <f t="shared" si="3"/>
        <v>3100.0078717707406</v>
      </c>
      <c r="F49" s="6">
        <f t="shared" si="4"/>
        <v>3100</v>
      </c>
      <c r="G49" s="3">
        <f t="shared" si="5"/>
        <v>4.5562513550976291E-3</v>
      </c>
      <c r="I49" s="3">
        <f t="shared" si="12"/>
        <v>4.5562513550976291E-3</v>
      </c>
      <c r="O49" s="6">
        <f t="shared" si="7"/>
        <v>-3.8883505063938241E-3</v>
      </c>
      <c r="P49" s="126">
        <f t="shared" si="8"/>
        <v>29220.214</v>
      </c>
      <c r="Q49" s="6">
        <f t="shared" si="9"/>
        <v>7.1311300599104929E-5</v>
      </c>
    </row>
    <row r="50" spans="1:34" ht="12.95" customHeight="1" x14ac:dyDescent="0.2">
      <c r="A50" s="64" t="s">
        <v>40</v>
      </c>
      <c r="B50" s="67"/>
      <c r="C50" s="66">
        <v>44576.741999999998</v>
      </c>
      <c r="D50" s="66"/>
      <c r="E50" s="64">
        <f t="shared" si="3"/>
        <v>3684.0140455449027</v>
      </c>
      <c r="F50" s="6">
        <f t="shared" si="4"/>
        <v>3684</v>
      </c>
      <c r="G50" s="3">
        <f t="shared" si="5"/>
        <v>8.1296870921505615E-3</v>
      </c>
      <c r="I50" s="3">
        <f t="shared" si="12"/>
        <v>8.1296870921505615E-3</v>
      </c>
      <c r="O50" s="6">
        <f t="shared" si="7"/>
        <v>-3.8503055362367291E-3</v>
      </c>
      <c r="P50" s="126">
        <f t="shared" si="8"/>
        <v>29558.241999999998</v>
      </c>
      <c r="Q50" s="6">
        <f t="shared" si="9"/>
        <v>1.435202233762138E-4</v>
      </c>
    </row>
    <row r="51" spans="1:34" ht="12.95" customHeight="1" x14ac:dyDescent="0.2">
      <c r="A51" s="64" t="s">
        <v>40</v>
      </c>
      <c r="B51" s="67"/>
      <c r="C51" s="66">
        <v>44627.682999999997</v>
      </c>
      <c r="D51" s="66"/>
      <c r="E51" s="64">
        <f t="shared" si="3"/>
        <v>3772.0240876071844</v>
      </c>
      <c r="F51" s="6">
        <f t="shared" si="4"/>
        <v>3772</v>
      </c>
      <c r="G51" s="3">
        <f t="shared" si="5"/>
        <v>1.3942122612206731E-2</v>
      </c>
      <c r="I51" s="3">
        <f t="shared" si="12"/>
        <v>1.3942122612206731E-2</v>
      </c>
      <c r="O51" s="6">
        <f t="shared" si="7"/>
        <v>-3.8177264505081464E-3</v>
      </c>
      <c r="P51" s="126">
        <f t="shared" si="8"/>
        <v>29609.182999999997</v>
      </c>
      <c r="Q51" s="6">
        <f t="shared" si="9"/>
        <v>3.1541223873041445E-4</v>
      </c>
    </row>
    <row r="52" spans="1:34" ht="12.95" customHeight="1" x14ac:dyDescent="0.2">
      <c r="A52" s="64" t="s">
        <v>40</v>
      </c>
      <c r="B52" s="65"/>
      <c r="C52" s="66">
        <v>44634.63</v>
      </c>
      <c r="D52" s="66"/>
      <c r="E52" s="64">
        <f t="shared" si="3"/>
        <v>3784.0263208222118</v>
      </c>
      <c r="F52" s="6">
        <f t="shared" si="4"/>
        <v>3784</v>
      </c>
      <c r="G52" s="3">
        <f t="shared" si="5"/>
        <v>1.523472745611798E-2</v>
      </c>
      <c r="I52" s="3">
        <f t="shared" si="12"/>
        <v>1.523472745611798E-2</v>
      </c>
      <c r="O52" s="6">
        <f t="shared" si="7"/>
        <v>-3.8127410698407024E-3</v>
      </c>
      <c r="P52" s="126">
        <f t="shared" si="8"/>
        <v>29616.129999999997</v>
      </c>
      <c r="Q52" s="6">
        <f t="shared" si="9"/>
        <v>3.628060572473867E-4</v>
      </c>
    </row>
    <row r="53" spans="1:34" ht="12.95" customHeight="1" x14ac:dyDescent="0.2">
      <c r="A53" s="64" t="s">
        <v>40</v>
      </c>
      <c r="B53" s="65"/>
      <c r="C53" s="66">
        <v>45012.591</v>
      </c>
      <c r="D53" s="66"/>
      <c r="E53" s="64">
        <f t="shared" ref="E53:E84" si="13">(C53-C$7)/C$8</f>
        <v>4437.0241714318026</v>
      </c>
      <c r="F53" s="6">
        <f t="shared" ref="F53:F84" si="14">ROUND(2*E53,0)/2</f>
        <v>4437</v>
      </c>
      <c r="G53" s="3">
        <f t="shared" ref="G53:G84" si="15">C53-(C$7+F53*C$8)</f>
        <v>1.3990641054988373E-2</v>
      </c>
      <c r="I53" s="3">
        <f t="shared" si="12"/>
        <v>1.3990641054988373E-2</v>
      </c>
      <c r="O53" s="6">
        <f t="shared" ref="O53:O84" si="16">R$2+R$3*F53+R$4*F53^2+R$5*SIN(RADIANS(R$6*F53+R$7))</f>
        <v>-3.3477223202370045E-3</v>
      </c>
      <c r="P53" s="126">
        <f t="shared" ref="P53:P84" si="17">C53-15018.5</f>
        <v>29994.091</v>
      </c>
      <c r="Q53" s="6">
        <f t="shared" ref="Q53:Q84" si="18">+(G53-O53)^2</f>
        <v>3.0061884453135674E-4</v>
      </c>
    </row>
    <row r="54" spans="1:34" ht="12.95" customHeight="1" x14ac:dyDescent="0.2">
      <c r="A54" s="64" t="s">
        <v>40</v>
      </c>
      <c r="B54" s="65"/>
      <c r="C54" s="66">
        <v>45042.686999999998</v>
      </c>
      <c r="D54" s="66"/>
      <c r="E54" s="64">
        <f t="shared" si="13"/>
        <v>4489.0206031058233</v>
      </c>
      <c r="F54" s="6">
        <f t="shared" si="14"/>
        <v>4489</v>
      </c>
      <c r="G54" s="3">
        <f t="shared" si="15"/>
        <v>1.1925262042495888E-2</v>
      </c>
      <c r="I54" s="3">
        <f t="shared" si="12"/>
        <v>1.1925262042495888E-2</v>
      </c>
      <c r="O54" s="6">
        <f t="shared" si="16"/>
        <v>-3.2946425123633219E-3</v>
      </c>
      <c r="P54" s="126">
        <f t="shared" si="17"/>
        <v>30024.186999999998</v>
      </c>
      <c r="Q54" s="6">
        <f t="shared" si="18"/>
        <v>2.3164549465902413E-4</v>
      </c>
    </row>
    <row r="55" spans="1:34" ht="12.95" customHeight="1" x14ac:dyDescent="0.2">
      <c r="A55" s="64" t="s">
        <v>40</v>
      </c>
      <c r="B55" s="65"/>
      <c r="C55" s="66">
        <v>45060.625999999997</v>
      </c>
      <c r="D55" s="66"/>
      <c r="E55" s="64">
        <f t="shared" si="13"/>
        <v>4520.0135585749977</v>
      </c>
      <c r="F55" s="6">
        <f t="shared" si="14"/>
        <v>4520</v>
      </c>
      <c r="G55" s="3">
        <f t="shared" si="15"/>
        <v>7.8478245486621745E-3</v>
      </c>
      <c r="I55" s="3">
        <f t="shared" si="12"/>
        <v>7.8478245486621745E-3</v>
      </c>
      <c r="O55" s="6">
        <f t="shared" si="16"/>
        <v>-3.2619003623532788E-3</v>
      </c>
      <c r="P55" s="126">
        <f t="shared" si="17"/>
        <v>30042.125999999997</v>
      </c>
      <c r="Q55" s="6">
        <f t="shared" si="18"/>
        <v>1.2342598759843733E-4</v>
      </c>
    </row>
    <row r="56" spans="1:34" ht="12.95" customHeight="1" x14ac:dyDescent="0.2">
      <c r="A56" s="64" t="s">
        <v>57</v>
      </c>
      <c r="B56" s="67"/>
      <c r="C56" s="66">
        <v>45404.440300000002</v>
      </c>
      <c r="D56" s="66"/>
      <c r="E56" s="64">
        <f t="shared" si="13"/>
        <v>5114.0166406624157</v>
      </c>
      <c r="F56" s="6">
        <f t="shared" si="14"/>
        <v>5114</v>
      </c>
      <c r="G56" s="3">
        <f t="shared" si="15"/>
        <v>9.631764332880266E-3</v>
      </c>
      <c r="J56" s="3">
        <f>G56</f>
        <v>9.631764332880266E-3</v>
      </c>
      <c r="O56" s="6">
        <f t="shared" si="16"/>
        <v>-2.4811120976536644E-3</v>
      </c>
      <c r="P56" s="126">
        <f t="shared" si="17"/>
        <v>30385.940300000002</v>
      </c>
      <c r="Q56" s="6">
        <f t="shared" si="18"/>
        <v>1.4672177542138438E-4</v>
      </c>
      <c r="AC56" s="3" t="s">
        <v>56</v>
      </c>
      <c r="AH56" s="3" t="s">
        <v>53</v>
      </c>
    </row>
    <row r="57" spans="1:34" ht="12.95" customHeight="1" x14ac:dyDescent="0.2">
      <c r="A57" s="64" t="s">
        <v>40</v>
      </c>
      <c r="B57" s="65"/>
      <c r="C57" s="66">
        <v>45405.618999999999</v>
      </c>
      <c r="D57" s="66"/>
      <c r="E57" s="64">
        <f t="shared" si="13"/>
        <v>5116.0530639084955</v>
      </c>
      <c r="F57" s="6">
        <f t="shared" si="14"/>
        <v>5116</v>
      </c>
      <c r="G57" s="3">
        <f t="shared" si="15"/>
        <v>3.0713865140569396E-2</v>
      </c>
      <c r="I57" s="3">
        <f>+G57</f>
        <v>3.0713865140569396E-2</v>
      </c>
      <c r="O57" s="6">
        <f t="shared" si="16"/>
        <v>-2.4780077297961571E-3</v>
      </c>
      <c r="P57" s="126">
        <f t="shared" si="17"/>
        <v>30387.118999999999</v>
      </c>
      <c r="Q57" s="6">
        <f t="shared" si="18"/>
        <v>1.1017004246425088E-3</v>
      </c>
    </row>
    <row r="58" spans="1:34" ht="12.95" customHeight="1" x14ac:dyDescent="0.2">
      <c r="A58" s="64" t="s">
        <v>57</v>
      </c>
      <c r="B58" s="67"/>
      <c r="C58" s="66">
        <v>45407.330999999998</v>
      </c>
      <c r="D58" s="66"/>
      <c r="E58" s="64">
        <f t="shared" si="13"/>
        <v>5119.0108619888351</v>
      </c>
      <c r="F58" s="6">
        <f t="shared" si="14"/>
        <v>5119</v>
      </c>
      <c r="G58" s="3">
        <f t="shared" si="15"/>
        <v>6.2870163455954753E-3</v>
      </c>
      <c r="I58" s="3">
        <f>G58</f>
        <v>6.2870163455954753E-3</v>
      </c>
      <c r="O58" s="6">
        <f t="shared" si="16"/>
        <v>-2.473345422299014E-3</v>
      </c>
      <c r="P58" s="126">
        <f t="shared" si="17"/>
        <v>30388.830999999998</v>
      </c>
      <c r="Q58" s="6">
        <f t="shared" si="18"/>
        <v>7.6743938304387455E-5</v>
      </c>
      <c r="AC58" s="3" t="s">
        <v>49</v>
      </c>
      <c r="AH58" s="3" t="s">
        <v>53</v>
      </c>
    </row>
    <row r="59" spans="1:34" ht="12.95" customHeight="1" x14ac:dyDescent="0.2">
      <c r="A59" s="64" t="s">
        <v>57</v>
      </c>
      <c r="B59" s="67"/>
      <c r="C59" s="66">
        <v>45407.332000000002</v>
      </c>
      <c r="D59" s="66"/>
      <c r="E59" s="64">
        <f t="shared" si="13"/>
        <v>5119.0125896746367</v>
      </c>
      <c r="F59" s="6">
        <f t="shared" si="14"/>
        <v>5119</v>
      </c>
      <c r="G59" s="3">
        <f t="shared" si="15"/>
        <v>7.2870163494371809E-3</v>
      </c>
      <c r="I59" s="3">
        <f>G59</f>
        <v>7.2870163494371809E-3</v>
      </c>
      <c r="O59" s="6">
        <f t="shared" si="16"/>
        <v>-2.473345422299014E-3</v>
      </c>
      <c r="P59" s="126">
        <f t="shared" si="17"/>
        <v>30388.832000000002</v>
      </c>
      <c r="Q59" s="6">
        <f t="shared" si="18"/>
        <v>9.526466191516931E-5</v>
      </c>
      <c r="AC59" s="3" t="s">
        <v>49</v>
      </c>
      <c r="AH59" s="3" t="s">
        <v>53</v>
      </c>
    </row>
    <row r="60" spans="1:34" ht="12.95" customHeight="1" x14ac:dyDescent="0.2">
      <c r="A60" s="64" t="s">
        <v>57</v>
      </c>
      <c r="B60" s="67"/>
      <c r="C60" s="66">
        <v>45407.334999999999</v>
      </c>
      <c r="D60" s="66"/>
      <c r="E60" s="64">
        <f t="shared" si="13"/>
        <v>5119.0177727320151</v>
      </c>
      <c r="F60" s="6">
        <f t="shared" si="14"/>
        <v>5119</v>
      </c>
      <c r="G60" s="3">
        <f t="shared" si="15"/>
        <v>1.0287016346410383E-2</v>
      </c>
      <c r="I60" s="3">
        <f>G60</f>
        <v>1.0287016346410383E-2</v>
      </c>
      <c r="O60" s="6">
        <f t="shared" si="16"/>
        <v>-2.473345422299014E-3</v>
      </c>
      <c r="P60" s="126">
        <f t="shared" si="17"/>
        <v>30388.834999999999</v>
      </c>
      <c r="Q60" s="6">
        <f t="shared" si="18"/>
        <v>1.6282683246834039E-4</v>
      </c>
      <c r="AC60" s="3" t="s">
        <v>49</v>
      </c>
      <c r="AH60" s="3" t="s">
        <v>53</v>
      </c>
    </row>
    <row r="61" spans="1:34" ht="12.95" customHeight="1" x14ac:dyDescent="0.2">
      <c r="A61" s="64" t="s">
        <v>40</v>
      </c>
      <c r="B61" s="65"/>
      <c r="C61" s="66">
        <v>45416.59</v>
      </c>
      <c r="D61" s="66"/>
      <c r="E61" s="64">
        <f t="shared" si="13"/>
        <v>5135.0075047609544</v>
      </c>
      <c r="F61" s="6">
        <f t="shared" si="14"/>
        <v>5135</v>
      </c>
      <c r="G61" s="3">
        <f t="shared" si="15"/>
        <v>4.3438228021841496E-3</v>
      </c>
      <c r="I61" s="3">
        <f>+G61</f>
        <v>4.3438228021841496E-3</v>
      </c>
      <c r="O61" s="6">
        <f t="shared" si="16"/>
        <v>-2.4483633094406184E-3</v>
      </c>
      <c r="P61" s="126">
        <f t="shared" si="17"/>
        <v>30398.089999999997</v>
      </c>
      <c r="Q61" s="6">
        <f t="shared" si="18"/>
        <v>4.6133792174948387E-5</v>
      </c>
    </row>
    <row r="62" spans="1:34" ht="12.95" customHeight="1" x14ac:dyDescent="0.2">
      <c r="A62" s="64" t="s">
        <v>40</v>
      </c>
      <c r="B62" s="65"/>
      <c r="C62" s="66">
        <v>45762.732000000004</v>
      </c>
      <c r="D62" s="66"/>
      <c r="E62" s="64">
        <f t="shared" si="13"/>
        <v>5733.0321210724469</v>
      </c>
      <c r="F62" s="6">
        <f t="shared" si="14"/>
        <v>5733</v>
      </c>
      <c r="G62" s="3">
        <f t="shared" si="15"/>
        <v>1.8591964202641975E-2</v>
      </c>
      <c r="I62" s="3">
        <f>+G62</f>
        <v>1.8591964202641975E-2</v>
      </c>
      <c r="O62" s="6">
        <f t="shared" si="16"/>
        <v>-1.3807298933792289E-3</v>
      </c>
      <c r="P62" s="126">
        <f t="shared" si="17"/>
        <v>30744.232000000004</v>
      </c>
      <c r="Q62" s="6">
        <f t="shared" si="18"/>
        <v>3.9890850945324024E-4</v>
      </c>
    </row>
    <row r="63" spans="1:34" ht="12.95" customHeight="1" x14ac:dyDescent="0.2">
      <c r="A63" s="64" t="s">
        <v>59</v>
      </c>
      <c r="B63" s="67"/>
      <c r="C63" s="66">
        <v>46164.417000000001</v>
      </c>
      <c r="D63" s="66"/>
      <c r="E63" s="64">
        <f t="shared" si="13"/>
        <v>6427.0175894729164</v>
      </c>
      <c r="F63" s="6">
        <f t="shared" si="14"/>
        <v>6427</v>
      </c>
      <c r="G63" s="3">
        <f t="shared" si="15"/>
        <v>1.0180944344028831E-2</v>
      </c>
      <c r="I63" s="3">
        <f>G63</f>
        <v>1.0180944344028831E-2</v>
      </c>
      <c r="O63" s="6">
        <f t="shared" si="16"/>
        <v>1.4535130247597368E-4</v>
      </c>
      <c r="P63" s="126">
        <f t="shared" si="17"/>
        <v>31145.917000000001</v>
      </c>
      <c r="Q63" s="6">
        <f t="shared" si="18"/>
        <v>1.0071312769566412E-4</v>
      </c>
      <c r="AC63" s="3" t="s">
        <v>49</v>
      </c>
      <c r="AD63" s="3">
        <v>13</v>
      </c>
      <c r="AF63" s="3" t="s">
        <v>58</v>
      </c>
      <c r="AH63" s="3" t="s">
        <v>44</v>
      </c>
    </row>
    <row r="64" spans="1:34" ht="12.95" customHeight="1" x14ac:dyDescent="0.2">
      <c r="A64" s="64" t="s">
        <v>40</v>
      </c>
      <c r="B64" s="65"/>
      <c r="C64" s="66">
        <v>46413.881999999998</v>
      </c>
      <c r="D64" s="66"/>
      <c r="E64" s="64">
        <f t="shared" si="13"/>
        <v>6858.014726220671</v>
      </c>
      <c r="F64" s="6">
        <f t="shared" si="14"/>
        <v>6858</v>
      </c>
      <c r="G64" s="3">
        <f t="shared" si="15"/>
        <v>8.5236683153198101E-3</v>
      </c>
      <c r="I64" s="3">
        <f>+G64</f>
        <v>8.5236683153198101E-3</v>
      </c>
      <c r="O64" s="6">
        <f t="shared" si="16"/>
        <v>1.2156002786154543E-3</v>
      </c>
      <c r="P64" s="126">
        <f t="shared" si="17"/>
        <v>31395.381999999998</v>
      </c>
      <c r="Q64" s="6">
        <f t="shared" si="18"/>
        <v>5.3407858429099856E-5</v>
      </c>
    </row>
    <row r="65" spans="1:34" ht="12.95" customHeight="1" x14ac:dyDescent="0.2">
      <c r="A65" s="64" t="s">
        <v>40</v>
      </c>
      <c r="B65" s="65"/>
      <c r="C65" s="66">
        <v>46441.665000000001</v>
      </c>
      <c r="D65" s="66"/>
      <c r="E65" s="64">
        <f t="shared" si="13"/>
        <v>6906.015020651811</v>
      </c>
      <c r="F65" s="6">
        <f t="shared" si="14"/>
        <v>6906</v>
      </c>
      <c r="G65" s="3">
        <f t="shared" si="15"/>
        <v>8.6940876935841516E-3</v>
      </c>
      <c r="I65" s="3">
        <f>+G65</f>
        <v>8.6940876935841516E-3</v>
      </c>
      <c r="O65" s="6">
        <f t="shared" si="16"/>
        <v>1.3394250943846685E-3</v>
      </c>
      <c r="P65" s="126">
        <f t="shared" si="17"/>
        <v>31423.165000000001</v>
      </c>
      <c r="Q65" s="6">
        <f t="shared" si="18"/>
        <v>5.4091061948063698E-5</v>
      </c>
    </row>
    <row r="66" spans="1:34" ht="12.95" customHeight="1" x14ac:dyDescent="0.2">
      <c r="A66" s="64" t="s">
        <v>40</v>
      </c>
      <c r="B66" s="65"/>
      <c r="C66" s="66">
        <v>46496.66</v>
      </c>
      <c r="D66" s="66"/>
      <c r="E66" s="64">
        <f t="shared" si="13"/>
        <v>7001.0291009253733</v>
      </c>
      <c r="F66" s="6">
        <f t="shared" si="14"/>
        <v>7001</v>
      </c>
      <c r="G66" s="3">
        <f t="shared" si="15"/>
        <v>1.6843876044731587E-2</v>
      </c>
      <c r="I66" s="3">
        <f>+G66</f>
        <v>1.6843876044731587E-2</v>
      </c>
      <c r="O66" s="6">
        <f t="shared" si="16"/>
        <v>1.5868719629959453E-3</v>
      </c>
      <c r="P66" s="126">
        <f t="shared" si="17"/>
        <v>31478.160000000003</v>
      </c>
      <c r="Q66" s="6">
        <f t="shared" si="18"/>
        <v>2.3277617355009803E-4</v>
      </c>
    </row>
    <row r="67" spans="1:34" ht="12.95" customHeight="1" x14ac:dyDescent="0.2">
      <c r="A67" s="64" t="s">
        <v>60</v>
      </c>
      <c r="B67" s="67"/>
      <c r="C67" s="66">
        <v>46505.330999999998</v>
      </c>
      <c r="D67" s="66"/>
      <c r="E67" s="64">
        <f t="shared" si="13"/>
        <v>7016.0098644502668</v>
      </c>
      <c r="F67" s="6">
        <f t="shared" si="14"/>
        <v>7016</v>
      </c>
      <c r="G67" s="3">
        <f t="shared" si="15"/>
        <v>5.7096320961136371E-3</v>
      </c>
      <c r="I67" s="3">
        <f>G67</f>
        <v>5.7096320961136371E-3</v>
      </c>
      <c r="O67" s="6">
        <f t="shared" si="16"/>
        <v>1.6262189169696998E-3</v>
      </c>
      <c r="P67" s="126">
        <f t="shared" si="17"/>
        <v>31486.830999999998</v>
      </c>
      <c r="Q67" s="6">
        <f t="shared" si="18"/>
        <v>1.6674263191606394E-5</v>
      </c>
      <c r="AC67" s="3" t="s">
        <v>49</v>
      </c>
      <c r="AD67" s="3">
        <v>10</v>
      </c>
      <c r="AF67" s="3" t="s">
        <v>58</v>
      </c>
      <c r="AH67" s="3" t="s">
        <v>44</v>
      </c>
    </row>
    <row r="68" spans="1:34" ht="12.95" customHeight="1" x14ac:dyDescent="0.2">
      <c r="A68" s="64" t="s">
        <v>40</v>
      </c>
      <c r="B68" s="65"/>
      <c r="C68" s="66">
        <v>46804.591999999997</v>
      </c>
      <c r="D68" s="66"/>
      <c r="E68" s="64">
        <f t="shared" si="13"/>
        <v>7533.0388430255016</v>
      </c>
      <c r="F68" s="6">
        <f t="shared" si="14"/>
        <v>7533</v>
      </c>
      <c r="G68" s="3">
        <f t="shared" si="15"/>
        <v>2.2482690787001047E-2</v>
      </c>
      <c r="I68" s="3">
        <f>+G68</f>
        <v>2.2482690787001047E-2</v>
      </c>
      <c r="O68" s="6">
        <f t="shared" si="16"/>
        <v>3.0201550550492248E-3</v>
      </c>
      <c r="P68" s="126">
        <f t="shared" si="17"/>
        <v>31786.091999999997</v>
      </c>
      <c r="Q68" s="6">
        <f t="shared" si="18"/>
        <v>3.7879029711750144E-4</v>
      </c>
    </row>
    <row r="69" spans="1:34" ht="12.95" customHeight="1" x14ac:dyDescent="0.2">
      <c r="A69" s="64" t="s">
        <v>40</v>
      </c>
      <c r="B69" s="65"/>
      <c r="C69" s="66">
        <v>46820.786999999997</v>
      </c>
      <c r="D69" s="66"/>
      <c r="E69" s="64">
        <f t="shared" si="13"/>
        <v>7561.0187144689098</v>
      </c>
      <c r="F69" s="6">
        <f t="shared" si="14"/>
        <v>7561</v>
      </c>
      <c r="G69" s="3">
        <f t="shared" si="15"/>
        <v>1.0832102096173912E-2</v>
      </c>
      <c r="I69" s="3">
        <f>+G69</f>
        <v>1.0832102096173912E-2</v>
      </c>
      <c r="O69" s="6">
        <f t="shared" si="16"/>
        <v>3.0973270654143211E-3</v>
      </c>
      <c r="P69" s="126">
        <f t="shared" si="17"/>
        <v>31802.286999999997</v>
      </c>
      <c r="Q69" s="6">
        <f t="shared" si="18"/>
        <v>5.9826744776462033E-5</v>
      </c>
    </row>
    <row r="70" spans="1:34" ht="12.95" customHeight="1" x14ac:dyDescent="0.2">
      <c r="A70" s="64" t="s">
        <v>40</v>
      </c>
      <c r="B70" s="65"/>
      <c r="C70" s="66">
        <v>47161.722999999998</v>
      </c>
      <c r="D70" s="66"/>
      <c r="E70" s="64">
        <f t="shared" si="13"/>
        <v>8150.048998533749</v>
      </c>
      <c r="F70" s="6">
        <f t="shared" si="14"/>
        <v>8150</v>
      </c>
      <c r="G70" s="3">
        <f t="shared" si="15"/>
        <v>2.8360789852740709E-2</v>
      </c>
      <c r="I70" s="3">
        <f>+G70</f>
        <v>2.8360789852740709E-2</v>
      </c>
      <c r="O70" s="6">
        <f t="shared" si="16"/>
        <v>4.7401450015273966E-3</v>
      </c>
      <c r="P70" s="126">
        <f t="shared" si="17"/>
        <v>32143.222999999998</v>
      </c>
      <c r="Q70" s="6">
        <f t="shared" si="18"/>
        <v>5.5793486318714996E-4</v>
      </c>
    </row>
    <row r="71" spans="1:34" ht="12.95" customHeight="1" x14ac:dyDescent="0.2">
      <c r="A71" s="64" t="s">
        <v>40</v>
      </c>
      <c r="B71" s="65"/>
      <c r="C71" s="66">
        <v>47197.595999999998</v>
      </c>
      <c r="D71" s="66"/>
      <c r="E71" s="64">
        <f t="shared" si="13"/>
        <v>8212.0262710431289</v>
      </c>
      <c r="F71" s="6">
        <f t="shared" si="14"/>
        <v>8212</v>
      </c>
      <c r="G71" s="3">
        <f t="shared" si="15"/>
        <v>1.5205914874968585E-2</v>
      </c>
      <c r="I71" s="3">
        <f>+G71</f>
        <v>1.5205914874968585E-2</v>
      </c>
      <c r="O71" s="6">
        <f t="shared" si="16"/>
        <v>4.9138541733146635E-3</v>
      </c>
      <c r="P71" s="126">
        <f t="shared" si="17"/>
        <v>32179.095999999998</v>
      </c>
      <c r="Q71" s="6">
        <f t="shared" si="18"/>
        <v>1.05926513486529E-4</v>
      </c>
    </row>
    <row r="72" spans="1:34" ht="12.95" customHeight="1" x14ac:dyDescent="0.2">
      <c r="A72" s="64" t="s">
        <v>61</v>
      </c>
      <c r="B72" s="67"/>
      <c r="C72" s="66">
        <v>47207.42</v>
      </c>
      <c r="D72" s="66"/>
      <c r="E72" s="64">
        <f t="shared" si="13"/>
        <v>8228.9990562891962</v>
      </c>
      <c r="F72" s="6">
        <f t="shared" si="14"/>
        <v>8229</v>
      </c>
      <c r="G72" s="3">
        <f t="shared" si="15"/>
        <v>-5.462282570078969E-4</v>
      </c>
      <c r="I72" s="3">
        <f t="shared" ref="I72:I78" si="19">G72</f>
        <v>-5.462282570078969E-4</v>
      </c>
      <c r="O72" s="6">
        <f t="shared" si="16"/>
        <v>4.9614648964303558E-3</v>
      </c>
      <c r="P72" s="126">
        <f t="shared" si="17"/>
        <v>32188.92</v>
      </c>
      <c r="Q72" s="6">
        <f t="shared" si="18"/>
        <v>3.0334683872430603E-5</v>
      </c>
      <c r="AC72" s="3" t="s">
        <v>49</v>
      </c>
      <c r="AD72" s="3">
        <v>15</v>
      </c>
      <c r="AF72" s="3" t="s">
        <v>58</v>
      </c>
      <c r="AH72" s="3" t="s">
        <v>44</v>
      </c>
    </row>
    <row r="73" spans="1:34" ht="12.95" customHeight="1" x14ac:dyDescent="0.2">
      <c r="A73" s="64" t="s">
        <v>63</v>
      </c>
      <c r="B73" s="67"/>
      <c r="C73" s="66">
        <v>47207.44</v>
      </c>
      <c r="D73" s="66"/>
      <c r="E73" s="64">
        <f t="shared" si="13"/>
        <v>8229.0336100050954</v>
      </c>
      <c r="F73" s="6">
        <f t="shared" si="14"/>
        <v>8229</v>
      </c>
      <c r="G73" s="3">
        <f t="shared" si="15"/>
        <v>1.9453771747066639E-2</v>
      </c>
      <c r="I73" s="3">
        <f t="shared" si="19"/>
        <v>1.9453771747066639E-2</v>
      </c>
      <c r="O73" s="6">
        <f t="shared" si="16"/>
        <v>4.9614648964303558E-3</v>
      </c>
      <c r="P73" s="126">
        <f t="shared" si="17"/>
        <v>32188.940000000002</v>
      </c>
      <c r="Q73" s="6">
        <f t="shared" si="18"/>
        <v>2.1002695785299935E-4</v>
      </c>
      <c r="AC73" s="3" t="s">
        <v>49</v>
      </c>
      <c r="AD73" s="3">
        <v>6</v>
      </c>
      <c r="AF73" s="3" t="s">
        <v>62</v>
      </c>
      <c r="AH73" s="3" t="s">
        <v>44</v>
      </c>
    </row>
    <row r="74" spans="1:34" ht="12.95" customHeight="1" x14ac:dyDescent="0.2">
      <c r="A74" s="64" t="s">
        <v>63</v>
      </c>
      <c r="B74" s="67"/>
      <c r="C74" s="66">
        <v>47210.326999999997</v>
      </c>
      <c r="D74" s="66"/>
      <c r="E74" s="64">
        <f t="shared" si="13"/>
        <v>8234.0214388940713</v>
      </c>
      <c r="F74" s="6">
        <f t="shared" si="14"/>
        <v>8234</v>
      </c>
      <c r="G74" s="3">
        <f t="shared" si="15"/>
        <v>1.2409023758664262E-2</v>
      </c>
      <c r="I74" s="3">
        <f t="shared" si="19"/>
        <v>1.2409023758664262E-2</v>
      </c>
      <c r="O74" s="6">
        <f t="shared" si="16"/>
        <v>4.975466012087564E-3</v>
      </c>
      <c r="P74" s="126">
        <f t="shared" si="17"/>
        <v>32191.826999999997</v>
      </c>
      <c r="Q74" s="6">
        <f t="shared" si="18"/>
        <v>5.5257780771690427E-5</v>
      </c>
      <c r="AC74" s="3" t="s">
        <v>49</v>
      </c>
      <c r="AD74" s="3">
        <v>6</v>
      </c>
      <c r="AF74" s="3" t="s">
        <v>62</v>
      </c>
      <c r="AH74" s="3" t="s">
        <v>44</v>
      </c>
    </row>
    <row r="75" spans="1:34" ht="12.95" customHeight="1" x14ac:dyDescent="0.2">
      <c r="A75" s="64" t="s">
        <v>63</v>
      </c>
      <c r="B75" s="67"/>
      <c r="C75" s="66">
        <v>47214.379000000001</v>
      </c>
      <c r="D75" s="66"/>
      <c r="E75" s="64">
        <f t="shared" si="13"/>
        <v>8241.0220217337628</v>
      </c>
      <c r="F75" s="6">
        <f t="shared" si="14"/>
        <v>8241</v>
      </c>
      <c r="G75" s="3">
        <f t="shared" si="15"/>
        <v>1.2746376589348074E-2</v>
      </c>
      <c r="I75" s="3">
        <f t="shared" si="19"/>
        <v>1.2746376589348074E-2</v>
      </c>
      <c r="O75" s="6">
        <f t="shared" si="16"/>
        <v>4.9950658951279803E-3</v>
      </c>
      <c r="P75" s="126">
        <f t="shared" si="17"/>
        <v>32195.879000000001</v>
      </c>
      <c r="Q75" s="6">
        <f t="shared" si="18"/>
        <v>6.0082817478330788E-5</v>
      </c>
      <c r="AC75" s="3" t="s">
        <v>49</v>
      </c>
      <c r="AD75" s="3">
        <v>7</v>
      </c>
      <c r="AF75" s="3" t="s">
        <v>62</v>
      </c>
      <c r="AH75" s="3" t="s">
        <v>44</v>
      </c>
    </row>
    <row r="76" spans="1:34" ht="12.95" customHeight="1" x14ac:dyDescent="0.2">
      <c r="A76" s="64" t="s">
        <v>61</v>
      </c>
      <c r="B76" s="67"/>
      <c r="C76" s="66">
        <v>47232.330999999998</v>
      </c>
      <c r="D76" s="66"/>
      <c r="E76" s="64">
        <f t="shared" si="13"/>
        <v>8272.0374371182643</v>
      </c>
      <c r="F76" s="6">
        <f t="shared" si="14"/>
        <v>8272</v>
      </c>
      <c r="G76" s="3">
        <f t="shared" si="15"/>
        <v>2.1668939101800788E-2</v>
      </c>
      <c r="I76" s="3">
        <f t="shared" si="19"/>
        <v>2.1668939101800788E-2</v>
      </c>
      <c r="O76" s="6">
        <f t="shared" si="16"/>
        <v>5.0818392880867501E-3</v>
      </c>
      <c r="P76" s="126">
        <f t="shared" si="17"/>
        <v>32213.830999999998</v>
      </c>
      <c r="Q76" s="6">
        <f t="shared" si="18"/>
        <v>2.7513188023011229E-4</v>
      </c>
      <c r="AC76" s="3" t="s">
        <v>49</v>
      </c>
      <c r="AD76" s="3">
        <v>8</v>
      </c>
      <c r="AF76" s="3" t="s">
        <v>62</v>
      </c>
      <c r="AH76" s="3" t="s">
        <v>44</v>
      </c>
    </row>
    <row r="77" spans="1:34" ht="12.95" customHeight="1" x14ac:dyDescent="0.2">
      <c r="A77" s="64" t="s">
        <v>61</v>
      </c>
      <c r="B77" s="67"/>
      <c r="C77" s="66">
        <v>47233.474999999999</v>
      </c>
      <c r="D77" s="66"/>
      <c r="E77" s="64">
        <f t="shared" si="13"/>
        <v>8274.0139096672774</v>
      </c>
      <c r="F77" s="6">
        <f t="shared" si="14"/>
        <v>8274</v>
      </c>
      <c r="G77" s="3">
        <f t="shared" si="15"/>
        <v>8.051039905694779E-3</v>
      </c>
      <c r="I77" s="3">
        <f t="shared" si="19"/>
        <v>8.051039905694779E-3</v>
      </c>
      <c r="O77" s="6">
        <f t="shared" si="16"/>
        <v>5.0874359772228291E-3</v>
      </c>
      <c r="P77" s="126">
        <f t="shared" si="17"/>
        <v>32214.974999999999</v>
      </c>
      <c r="Q77" s="6">
        <f t="shared" si="18"/>
        <v>8.7829482448543737E-6</v>
      </c>
      <c r="AC77" s="3" t="s">
        <v>49</v>
      </c>
      <c r="AD77" s="3">
        <v>8</v>
      </c>
      <c r="AF77" s="3" t="s">
        <v>62</v>
      </c>
      <c r="AH77" s="3" t="s">
        <v>44</v>
      </c>
    </row>
    <row r="78" spans="1:34" ht="12.95" customHeight="1" x14ac:dyDescent="0.2">
      <c r="A78" s="64" t="s">
        <v>64</v>
      </c>
      <c r="B78" s="67"/>
      <c r="C78" s="66">
        <v>47527.506999999998</v>
      </c>
      <c r="D78" s="66"/>
      <c r="E78" s="64">
        <f t="shared" si="13"/>
        <v>8782.008819222594</v>
      </c>
      <c r="F78" s="6">
        <f t="shared" si="14"/>
        <v>8782</v>
      </c>
      <c r="G78" s="3">
        <f t="shared" si="15"/>
        <v>5.1046449661953375E-3</v>
      </c>
      <c r="I78" s="3">
        <f t="shared" si="19"/>
        <v>5.1046449661953375E-3</v>
      </c>
      <c r="O78" s="6">
        <f t="shared" si="16"/>
        <v>6.4957403720651086E-3</v>
      </c>
      <c r="P78" s="126">
        <f t="shared" si="17"/>
        <v>32509.006999999998</v>
      </c>
      <c r="Q78" s="6">
        <f t="shared" si="18"/>
        <v>1.9351464282319835E-6</v>
      </c>
      <c r="AC78" s="3" t="s">
        <v>49</v>
      </c>
      <c r="AD78" s="3">
        <v>6</v>
      </c>
      <c r="AF78" s="3" t="s">
        <v>62</v>
      </c>
      <c r="AH78" s="3" t="s">
        <v>44</v>
      </c>
    </row>
    <row r="79" spans="1:34" ht="12.95" customHeight="1" x14ac:dyDescent="0.2">
      <c r="A79" s="64" t="s">
        <v>40</v>
      </c>
      <c r="B79" s="65"/>
      <c r="C79" s="66">
        <v>47539.675000000003</v>
      </c>
      <c r="D79" s="66"/>
      <c r="E79" s="64">
        <f t="shared" si="13"/>
        <v>8803.0312999711914</v>
      </c>
      <c r="F79" s="6">
        <f t="shared" si="14"/>
        <v>8803</v>
      </c>
      <c r="G79" s="3">
        <f t="shared" si="15"/>
        <v>1.8116703446139582E-2</v>
      </c>
      <c r="I79" s="3">
        <f>+G79</f>
        <v>1.8116703446139582E-2</v>
      </c>
      <c r="O79" s="6">
        <f t="shared" si="16"/>
        <v>6.5530972942695644E-3</v>
      </c>
      <c r="P79" s="126">
        <f t="shared" si="17"/>
        <v>32521.175000000003</v>
      </c>
      <c r="Q79" s="6">
        <f t="shared" si="18"/>
        <v>1.3371698723556612E-4</v>
      </c>
    </row>
    <row r="80" spans="1:34" ht="12.95" customHeight="1" x14ac:dyDescent="0.2">
      <c r="A80" s="64" t="s">
        <v>65</v>
      </c>
      <c r="B80" s="67"/>
      <c r="C80" s="66">
        <v>47566.303999999996</v>
      </c>
      <c r="D80" s="66"/>
      <c r="E80" s="64">
        <f t="shared" si="13"/>
        <v>8849.0378449953569</v>
      </c>
      <c r="F80" s="6">
        <f t="shared" si="14"/>
        <v>8849</v>
      </c>
      <c r="G80" s="3">
        <f t="shared" si="15"/>
        <v>2.1905022011196706E-2</v>
      </c>
      <c r="I80" s="3">
        <f t="shared" ref="I80:I86" si="20">G80</f>
        <v>2.1905022011196706E-2</v>
      </c>
      <c r="O80" s="6">
        <f t="shared" si="16"/>
        <v>6.6784107570971724E-3</v>
      </c>
      <c r="P80" s="126">
        <f t="shared" si="17"/>
        <v>32547.803999999996</v>
      </c>
      <c r="Q80" s="6">
        <f t="shared" si="18"/>
        <v>2.3184969028347058E-4</v>
      </c>
      <c r="AC80" s="3" t="s">
        <v>49</v>
      </c>
      <c r="AD80" s="3">
        <v>11</v>
      </c>
      <c r="AF80" s="3" t="s">
        <v>62</v>
      </c>
      <c r="AH80" s="3" t="s">
        <v>44</v>
      </c>
    </row>
    <row r="81" spans="1:34" ht="12.95" customHeight="1" x14ac:dyDescent="0.2">
      <c r="A81" s="64" t="s">
        <v>65</v>
      </c>
      <c r="B81" s="67"/>
      <c r="C81" s="66">
        <v>47592.345999999998</v>
      </c>
      <c r="D81" s="66"/>
      <c r="E81" s="64">
        <f t="shared" si="13"/>
        <v>8894.03023845811</v>
      </c>
      <c r="F81" s="6">
        <f t="shared" si="14"/>
        <v>8894</v>
      </c>
      <c r="G81" s="3">
        <f t="shared" si="15"/>
        <v>1.7502290174888913E-2</v>
      </c>
      <c r="I81" s="3">
        <f t="shared" si="20"/>
        <v>1.7502290174888913E-2</v>
      </c>
      <c r="O81" s="6">
        <f t="shared" si="16"/>
        <v>6.8005453576243362E-3</v>
      </c>
      <c r="P81" s="126">
        <f t="shared" si="17"/>
        <v>32573.845999999998</v>
      </c>
      <c r="Q81" s="6">
        <f t="shared" si="18"/>
        <v>1.1452734213384922E-4</v>
      </c>
      <c r="AC81" s="3" t="s">
        <v>49</v>
      </c>
      <c r="AD81" s="3">
        <v>9</v>
      </c>
      <c r="AF81" s="3" t="s">
        <v>62</v>
      </c>
      <c r="AH81" s="3" t="s">
        <v>44</v>
      </c>
    </row>
    <row r="82" spans="1:34" ht="12.95" customHeight="1" x14ac:dyDescent="0.2">
      <c r="A82" s="64" t="s">
        <v>65</v>
      </c>
      <c r="B82" s="67"/>
      <c r="C82" s="66">
        <v>47614.34</v>
      </c>
      <c r="D82" s="66"/>
      <c r="E82" s="64">
        <f t="shared" si="13"/>
        <v>8932.0289598243526</v>
      </c>
      <c r="F82" s="6">
        <f t="shared" si="14"/>
        <v>8932</v>
      </c>
      <c r="G82" s="3">
        <f t="shared" si="15"/>
        <v>1.6762205515988171E-2</v>
      </c>
      <c r="I82" s="3">
        <f t="shared" si="20"/>
        <v>1.6762205515988171E-2</v>
      </c>
      <c r="O82" s="6">
        <f t="shared" si="16"/>
        <v>6.9033114843207836E-3</v>
      </c>
      <c r="P82" s="126">
        <f t="shared" si="17"/>
        <v>32595.839999999997</v>
      </c>
      <c r="Q82" s="6">
        <f t="shared" si="18"/>
        <v>9.7197791527646837E-5</v>
      </c>
    </row>
    <row r="83" spans="1:34" ht="12.95" customHeight="1" x14ac:dyDescent="0.2">
      <c r="A83" s="64" t="s">
        <v>66</v>
      </c>
      <c r="B83" s="67"/>
      <c r="C83" s="66">
        <v>47912.423000000003</v>
      </c>
      <c r="D83" s="66"/>
      <c r="E83" s="64">
        <f t="shared" si="13"/>
        <v>9447.0227245335718</v>
      </c>
      <c r="F83" s="6">
        <f t="shared" si="14"/>
        <v>9447</v>
      </c>
      <c r="G83" s="3">
        <f t="shared" si="15"/>
        <v>1.3153163403330836E-2</v>
      </c>
      <c r="I83" s="3">
        <f t="shared" si="20"/>
        <v>1.3153163403330836E-2</v>
      </c>
      <c r="O83" s="6">
        <f t="shared" si="16"/>
        <v>8.2546410099934922E-3</v>
      </c>
      <c r="P83" s="126">
        <f t="shared" si="17"/>
        <v>32893.923000000003</v>
      </c>
      <c r="Q83" s="6">
        <f t="shared" si="18"/>
        <v>2.3995521638027424E-5</v>
      </c>
      <c r="AC83" s="3" t="s">
        <v>49</v>
      </c>
      <c r="AD83" s="3">
        <v>11</v>
      </c>
      <c r="AF83" s="3" t="s">
        <v>70</v>
      </c>
      <c r="AH83" s="3" t="s">
        <v>44</v>
      </c>
    </row>
    <row r="84" spans="1:34" ht="12.95" customHeight="1" x14ac:dyDescent="0.2">
      <c r="A84" s="64" t="s">
        <v>66</v>
      </c>
      <c r="B84" s="67"/>
      <c r="C84" s="66">
        <v>47941.353999999999</v>
      </c>
      <c r="D84" s="66"/>
      <c r="E84" s="64">
        <f t="shared" si="13"/>
        <v>9497.0064022568931</v>
      </c>
      <c r="F84" s="6">
        <f t="shared" si="14"/>
        <v>9497</v>
      </c>
      <c r="G84" s="3">
        <f t="shared" si="15"/>
        <v>3.705683586304076E-3</v>
      </c>
      <c r="I84" s="3">
        <f t="shared" si="20"/>
        <v>3.705683586304076E-3</v>
      </c>
      <c r="O84" s="6">
        <f t="shared" si="16"/>
        <v>8.3809439981440675E-3</v>
      </c>
      <c r="P84" s="126">
        <f t="shared" si="17"/>
        <v>32922.853999999999</v>
      </c>
      <c r="Q84" s="6">
        <f t="shared" si="18"/>
        <v>2.1858059918518247E-5</v>
      </c>
      <c r="AC84" s="3" t="s">
        <v>49</v>
      </c>
      <c r="AD84" s="3">
        <v>8</v>
      </c>
      <c r="AF84" s="3" t="s">
        <v>62</v>
      </c>
      <c r="AH84" s="3" t="s">
        <v>44</v>
      </c>
    </row>
    <row r="85" spans="1:34" ht="12.95" customHeight="1" x14ac:dyDescent="0.2">
      <c r="A85" s="64" t="s">
        <v>67</v>
      </c>
      <c r="B85" s="67"/>
      <c r="C85" s="66">
        <v>47945.413</v>
      </c>
      <c r="D85" s="66"/>
      <c r="E85" s="64">
        <f t="shared" ref="E85:E116" si="21">(C85-C$7)/C$8</f>
        <v>9504.0190788971413</v>
      </c>
      <c r="F85" s="6">
        <f t="shared" ref="F85:F116" si="22">ROUND(2*E85,0)/2</f>
        <v>9504</v>
      </c>
      <c r="G85" s="3">
        <f t="shared" ref="G85:G116" si="23">C85-(C$7+F85*C$8)</f>
        <v>1.1043036414775997E-2</v>
      </c>
      <c r="I85" s="3">
        <f t="shared" si="20"/>
        <v>1.1043036414775997E-2</v>
      </c>
      <c r="O85" s="6">
        <f t="shared" ref="O85:O116" si="24">R$2+R$3*F85+R$4*F85^2+R$5*SIN(RADIANS(R$6*F85+R$7))</f>
        <v>8.3985470295720819E-3</v>
      </c>
      <c r="P85" s="126">
        <f t="shared" ref="P85:P116" si="25">C85-15018.5</f>
        <v>32926.913</v>
      </c>
      <c r="Q85" s="6">
        <f t="shared" ref="Q85:Q116" si="26">+(G85-O85)^2</f>
        <v>6.9933241084561834E-6</v>
      </c>
      <c r="AC85" s="3" t="s">
        <v>49</v>
      </c>
      <c r="AD85" s="3">
        <v>10</v>
      </c>
      <c r="AF85" s="3" t="s">
        <v>62</v>
      </c>
      <c r="AH85" s="3" t="s">
        <v>44</v>
      </c>
    </row>
    <row r="86" spans="1:34" ht="12.95" customHeight="1" x14ac:dyDescent="0.2">
      <c r="A86" s="64" t="s">
        <v>66</v>
      </c>
      <c r="B86" s="67"/>
      <c r="C86" s="66">
        <v>47945.413</v>
      </c>
      <c r="D86" s="66"/>
      <c r="E86" s="64">
        <f t="shared" si="21"/>
        <v>9504.0190788971413</v>
      </c>
      <c r="F86" s="6">
        <f t="shared" si="22"/>
        <v>9504</v>
      </c>
      <c r="G86" s="3">
        <f t="shared" si="23"/>
        <v>1.1043036414775997E-2</v>
      </c>
      <c r="I86" s="3">
        <f t="shared" si="20"/>
        <v>1.1043036414775997E-2</v>
      </c>
      <c r="O86" s="6">
        <f t="shared" si="24"/>
        <v>8.3985470295720819E-3</v>
      </c>
      <c r="P86" s="126">
        <f t="shared" si="25"/>
        <v>32926.913</v>
      </c>
      <c r="Q86" s="6">
        <f t="shared" si="26"/>
        <v>6.9933241084561834E-6</v>
      </c>
      <c r="AC86" s="3" t="s">
        <v>49</v>
      </c>
      <c r="AD86" s="3">
        <v>7</v>
      </c>
      <c r="AF86" s="3" t="s">
        <v>62</v>
      </c>
      <c r="AH86" s="3" t="s">
        <v>44</v>
      </c>
    </row>
    <row r="87" spans="1:34" ht="12.95" customHeight="1" x14ac:dyDescent="0.2">
      <c r="A87" s="64" t="s">
        <v>40</v>
      </c>
      <c r="B87" s="65"/>
      <c r="C87" s="66">
        <v>47950.624000000003</v>
      </c>
      <c r="D87" s="66"/>
      <c r="E87" s="64">
        <f t="shared" si="21"/>
        <v>9513.0220495727626</v>
      </c>
      <c r="F87" s="6">
        <f t="shared" si="22"/>
        <v>9513</v>
      </c>
      <c r="G87" s="3">
        <f t="shared" si="23"/>
        <v>1.2762490048771724E-2</v>
      </c>
      <c r="I87" s="3">
        <f>+G87</f>
        <v>1.2762490048771724E-2</v>
      </c>
      <c r="O87" s="6">
        <f t="shared" si="24"/>
        <v>8.4211504313282167E-3</v>
      </c>
      <c r="P87" s="126">
        <f t="shared" si="25"/>
        <v>32932.124000000003</v>
      </c>
      <c r="Q87" s="6">
        <f t="shared" si="26"/>
        <v>1.884722967398454E-5</v>
      </c>
      <c r="AC87" s="3" t="s">
        <v>49</v>
      </c>
      <c r="AD87" s="3">
        <v>7</v>
      </c>
      <c r="AF87" s="3" t="s">
        <v>62</v>
      </c>
      <c r="AH87" s="3" t="s">
        <v>44</v>
      </c>
    </row>
    <row r="88" spans="1:34" ht="12.95" customHeight="1" x14ac:dyDescent="0.2">
      <c r="A88" s="64" t="s">
        <v>66</v>
      </c>
      <c r="B88" s="67"/>
      <c r="C88" s="66">
        <v>47956.413</v>
      </c>
      <c r="D88" s="66"/>
      <c r="E88" s="64">
        <f t="shared" si="21"/>
        <v>9523.0236226376473</v>
      </c>
      <c r="F88" s="6">
        <f t="shared" si="22"/>
        <v>9523</v>
      </c>
      <c r="G88" s="3">
        <f t="shared" si="23"/>
        <v>1.3672994085936807E-2</v>
      </c>
      <c r="I88" s="3">
        <f>G88</f>
        <v>1.3672994085936807E-2</v>
      </c>
      <c r="O88" s="6">
        <f t="shared" si="24"/>
        <v>8.4462267540085338E-3</v>
      </c>
      <c r="P88" s="126">
        <f t="shared" si="25"/>
        <v>32937.913</v>
      </c>
      <c r="Q88" s="6">
        <f t="shared" si="26"/>
        <v>2.7319096742112602E-5</v>
      </c>
      <c r="AC88" s="3" t="s">
        <v>49</v>
      </c>
      <c r="AD88" s="3">
        <v>7</v>
      </c>
      <c r="AF88" s="3" t="s">
        <v>62</v>
      </c>
      <c r="AH88" s="3" t="s">
        <v>44</v>
      </c>
    </row>
    <row r="89" spans="1:34" ht="12.95" customHeight="1" x14ac:dyDescent="0.2">
      <c r="A89" s="64" t="s">
        <v>68</v>
      </c>
      <c r="B89" s="67"/>
      <c r="C89" s="66">
        <v>47996.351000000002</v>
      </c>
      <c r="D89" s="66"/>
      <c r="E89" s="64">
        <f t="shared" si="21"/>
        <v>9592.0239379020441</v>
      </c>
      <c r="F89" s="6">
        <f t="shared" si="22"/>
        <v>9592</v>
      </c>
      <c r="G89" s="3">
        <f t="shared" si="23"/>
        <v>1.3855471937858965E-2</v>
      </c>
      <c r="I89" s="3">
        <f>G89</f>
        <v>1.3855471937858965E-2</v>
      </c>
      <c r="O89" s="6">
        <f t="shared" si="24"/>
        <v>8.6181260479548799E-3</v>
      </c>
      <c r="P89" s="126">
        <f t="shared" si="25"/>
        <v>32977.851000000002</v>
      </c>
      <c r="Q89" s="6">
        <f t="shared" si="26"/>
        <v>2.7429791970495214E-5</v>
      </c>
      <c r="AC89" s="3" t="s">
        <v>51</v>
      </c>
      <c r="AH89" s="3" t="s">
        <v>53</v>
      </c>
    </row>
    <row r="90" spans="1:34" ht="12.95" customHeight="1" x14ac:dyDescent="0.2">
      <c r="A90" s="64" t="s">
        <v>69</v>
      </c>
      <c r="B90" s="67"/>
      <c r="C90" s="66">
        <v>48290.381999999998</v>
      </c>
      <c r="D90" s="66"/>
      <c r="E90" s="64">
        <f t="shared" si="21"/>
        <v>10100.017119771561</v>
      </c>
      <c r="F90" s="6">
        <f t="shared" si="22"/>
        <v>10100</v>
      </c>
      <c r="G90" s="3">
        <f t="shared" si="23"/>
        <v>9.9090769945178181E-3</v>
      </c>
      <c r="I90" s="3">
        <f>G90</f>
        <v>9.9090769945178181E-3</v>
      </c>
      <c r="O90" s="6">
        <f t="shared" si="24"/>
        <v>9.8158531613449593E-3</v>
      </c>
      <c r="P90" s="126">
        <f t="shared" si="25"/>
        <v>33271.881999999998</v>
      </c>
      <c r="Q90" s="6">
        <f t="shared" si="26"/>
        <v>8.6906830714409985E-9</v>
      </c>
    </row>
    <row r="91" spans="1:34" ht="12.95" customHeight="1" x14ac:dyDescent="0.2">
      <c r="A91" s="64" t="s">
        <v>40</v>
      </c>
      <c r="B91" s="65"/>
      <c r="C91" s="66">
        <v>48295.588000000003</v>
      </c>
      <c r="D91" s="66"/>
      <c r="E91" s="64">
        <f t="shared" si="21"/>
        <v>10109.011452018212</v>
      </c>
      <c r="F91" s="6">
        <f t="shared" si="22"/>
        <v>10109</v>
      </c>
      <c r="G91" s="3">
        <f t="shared" si="23"/>
        <v>6.6285306311328895E-3</v>
      </c>
      <c r="I91" s="3">
        <f>+G91</f>
        <v>6.6285306311328895E-3</v>
      </c>
      <c r="O91" s="6">
        <f t="shared" si="24"/>
        <v>9.835885160562316E-3</v>
      </c>
      <c r="P91" s="126">
        <f t="shared" si="25"/>
        <v>33277.088000000003</v>
      </c>
      <c r="Q91" s="6">
        <f t="shared" si="26"/>
        <v>1.0287123077451457E-5</v>
      </c>
    </row>
    <row r="92" spans="1:34" ht="12.95" customHeight="1" x14ac:dyDescent="0.2">
      <c r="A92" s="64" t="s">
        <v>71</v>
      </c>
      <c r="B92" s="67"/>
      <c r="C92" s="66">
        <v>48305.430999999997</v>
      </c>
      <c r="D92" s="66"/>
      <c r="E92" s="64">
        <f t="shared" si="21"/>
        <v>10126.017063294366</v>
      </c>
      <c r="F92" s="6">
        <f t="shared" si="22"/>
        <v>10126</v>
      </c>
      <c r="G92" s="3">
        <f t="shared" si="23"/>
        <v>9.8763874848373234E-3</v>
      </c>
      <c r="I92" s="3">
        <f t="shared" ref="I92:I98" si="27">G92</f>
        <v>9.8763874848373234E-3</v>
      </c>
      <c r="O92" s="6">
        <f t="shared" si="24"/>
        <v>9.8736013835201541E-3</v>
      </c>
      <c r="P92" s="126">
        <f t="shared" si="25"/>
        <v>33286.930999999997</v>
      </c>
      <c r="Q92" s="6">
        <f t="shared" si="26"/>
        <v>7.7623605495327625E-12</v>
      </c>
      <c r="AC92" s="3" t="s">
        <v>49</v>
      </c>
      <c r="AD92" s="3">
        <v>6</v>
      </c>
      <c r="AF92" s="3" t="s">
        <v>62</v>
      </c>
      <c r="AH92" s="3" t="s">
        <v>44</v>
      </c>
    </row>
    <row r="93" spans="1:34" ht="12.95" customHeight="1" x14ac:dyDescent="0.2">
      <c r="A93" s="64" t="s">
        <v>69</v>
      </c>
      <c r="B93" s="67"/>
      <c r="C93" s="66">
        <v>48330.324999999997</v>
      </c>
      <c r="D93" s="66"/>
      <c r="E93" s="64">
        <f t="shared" si="21"/>
        <v>10169.026073464926</v>
      </c>
      <c r="F93" s="6">
        <f t="shared" si="22"/>
        <v>10169</v>
      </c>
      <c r="G93" s="3">
        <f t="shared" si="23"/>
        <v>1.5091554843820632E-2</v>
      </c>
      <c r="I93" s="3">
        <f t="shared" si="27"/>
        <v>1.5091554843820632E-2</v>
      </c>
      <c r="O93" s="6">
        <f t="shared" si="24"/>
        <v>9.9682824873664547E-3</v>
      </c>
      <c r="P93" s="126">
        <f t="shared" si="25"/>
        <v>33311.824999999997</v>
      </c>
      <c r="Q93" s="6">
        <f t="shared" si="26"/>
        <v>2.6247919638407535E-5</v>
      </c>
      <c r="AC93" s="3" t="s">
        <v>49</v>
      </c>
      <c r="AD93" s="3">
        <v>7</v>
      </c>
      <c r="AF93" s="3" t="s">
        <v>62</v>
      </c>
      <c r="AH93" s="3" t="s">
        <v>44</v>
      </c>
    </row>
    <row r="94" spans="1:34" ht="12.95" customHeight="1" x14ac:dyDescent="0.2">
      <c r="A94" s="64" t="s">
        <v>69</v>
      </c>
      <c r="B94" s="67"/>
      <c r="C94" s="66">
        <v>48345.372000000003</v>
      </c>
      <c r="D94" s="66"/>
      <c r="E94" s="64">
        <f t="shared" si="21"/>
        <v>10195.022561616155</v>
      </c>
      <c r="F94" s="6">
        <f t="shared" si="22"/>
        <v>10195</v>
      </c>
      <c r="G94" s="3">
        <f t="shared" si="23"/>
        <v>1.3058865348284598E-2</v>
      </c>
      <c r="I94" s="3">
        <f t="shared" si="27"/>
        <v>1.3058865348284598E-2</v>
      </c>
      <c r="O94" s="6">
        <f t="shared" si="24"/>
        <v>1.0025026030144102E-2</v>
      </c>
      <c r="P94" s="126">
        <f t="shared" si="25"/>
        <v>33326.872000000003</v>
      </c>
      <c r="Q94" s="6">
        <f t="shared" si="26"/>
        <v>9.2041810082951923E-6</v>
      </c>
      <c r="AC94" s="3" t="s">
        <v>49</v>
      </c>
      <c r="AD94" s="3">
        <v>7</v>
      </c>
      <c r="AF94" s="3" t="s">
        <v>62</v>
      </c>
      <c r="AH94" s="3" t="s">
        <v>44</v>
      </c>
    </row>
    <row r="95" spans="1:34" ht="12.95" customHeight="1" x14ac:dyDescent="0.2">
      <c r="A95" s="64" t="s">
        <v>69</v>
      </c>
      <c r="B95" s="67"/>
      <c r="C95" s="66">
        <v>48356.358999999997</v>
      </c>
      <c r="D95" s="66"/>
      <c r="E95" s="64">
        <f t="shared" si="21"/>
        <v>10214.00464544132</v>
      </c>
      <c r="F95" s="6">
        <f t="shared" si="22"/>
        <v>10214</v>
      </c>
      <c r="G95" s="3">
        <f t="shared" si="23"/>
        <v>2.6888230131589808E-3</v>
      </c>
      <c r="I95" s="3">
        <f t="shared" si="27"/>
        <v>2.6888230131589808E-3</v>
      </c>
      <c r="O95" s="6">
        <f t="shared" si="24"/>
        <v>1.006624878922858E-2</v>
      </c>
      <c r="P95" s="126">
        <f t="shared" si="25"/>
        <v>33337.858999999997</v>
      </c>
      <c r="Q95" s="6">
        <f t="shared" si="26"/>
        <v>5.4426411081416131E-5</v>
      </c>
      <c r="AC95" s="3" t="s">
        <v>49</v>
      </c>
      <c r="AD95" s="3">
        <v>6</v>
      </c>
      <c r="AF95" s="3" t="s">
        <v>62</v>
      </c>
      <c r="AH95" s="3" t="s">
        <v>44</v>
      </c>
    </row>
    <row r="96" spans="1:34" ht="12.95" customHeight="1" x14ac:dyDescent="0.2">
      <c r="A96" s="64" t="s">
        <v>72</v>
      </c>
      <c r="B96" s="67"/>
      <c r="C96" s="66">
        <v>48628.398999999998</v>
      </c>
      <c r="D96" s="66">
        <v>4.0000000000000001E-3</v>
      </c>
      <c r="E96" s="64">
        <f t="shared" si="21"/>
        <v>10684.004289001985</v>
      </c>
      <c r="F96" s="6">
        <f t="shared" si="22"/>
        <v>10684</v>
      </c>
      <c r="G96" s="3">
        <f t="shared" si="23"/>
        <v>2.4825127329677343E-3</v>
      </c>
      <c r="I96" s="3">
        <f t="shared" si="27"/>
        <v>2.4825127329677343E-3</v>
      </c>
      <c r="O96" s="6">
        <f t="shared" si="24"/>
        <v>1.1016327340611712E-2</v>
      </c>
      <c r="P96" s="126">
        <f t="shared" si="25"/>
        <v>33609.898999999998</v>
      </c>
      <c r="Q96" s="6">
        <f t="shared" si="26"/>
        <v>7.2825991757637733E-5</v>
      </c>
      <c r="AC96" s="3" t="s">
        <v>49</v>
      </c>
      <c r="AD96" s="3">
        <v>8</v>
      </c>
      <c r="AF96" s="3" t="s">
        <v>62</v>
      </c>
      <c r="AH96" s="3" t="s">
        <v>44</v>
      </c>
    </row>
    <row r="97" spans="1:34" ht="12.95" customHeight="1" x14ac:dyDescent="0.2">
      <c r="A97" s="64" t="s">
        <v>73</v>
      </c>
      <c r="B97" s="67"/>
      <c r="C97" s="66">
        <v>48686.296000000002</v>
      </c>
      <c r="D97" s="66">
        <v>5.0000000000000001E-3</v>
      </c>
      <c r="E97" s="64">
        <f t="shared" si="21"/>
        <v>10784.032113451454</v>
      </c>
      <c r="F97" s="6">
        <f t="shared" si="22"/>
        <v>10784</v>
      </c>
      <c r="G97" s="3">
        <f t="shared" si="23"/>
        <v>1.8587553102406673E-2</v>
      </c>
      <c r="I97" s="3">
        <f t="shared" si="27"/>
        <v>1.8587553102406673E-2</v>
      </c>
      <c r="O97" s="6">
        <f t="shared" si="24"/>
        <v>1.1200092048532633E-2</v>
      </c>
      <c r="P97" s="126">
        <f t="shared" si="25"/>
        <v>33667.796000000002</v>
      </c>
      <c r="Q97" s="6">
        <f t="shared" si="26"/>
        <v>5.4574580822505749E-5</v>
      </c>
      <c r="AC97" s="3" t="s">
        <v>49</v>
      </c>
      <c r="AH97" s="3" t="s">
        <v>53</v>
      </c>
    </row>
    <row r="98" spans="1:34" ht="12.95" customHeight="1" x14ac:dyDescent="0.2">
      <c r="A98" s="64" t="s">
        <v>73</v>
      </c>
      <c r="B98" s="67"/>
      <c r="C98" s="66">
        <v>48712.324000000001</v>
      </c>
      <c r="D98" s="66"/>
      <c r="E98" s="64">
        <f t="shared" si="21"/>
        <v>10829.000319313078</v>
      </c>
      <c r="F98" s="6">
        <f t="shared" si="22"/>
        <v>10829</v>
      </c>
      <c r="G98" s="3">
        <f t="shared" si="23"/>
        <v>1.8482127052266151E-4</v>
      </c>
      <c r="I98" s="3">
        <f t="shared" si="27"/>
        <v>1.8482127052266151E-4</v>
      </c>
      <c r="O98" s="6">
        <f t="shared" si="24"/>
        <v>1.1280558329311321E-2</v>
      </c>
      <c r="P98" s="126">
        <f t="shared" si="25"/>
        <v>33693.824000000001</v>
      </c>
      <c r="Q98" s="6">
        <f t="shared" si="26"/>
        <v>1.2311538087777602E-4</v>
      </c>
      <c r="AC98" s="3" t="s">
        <v>49</v>
      </c>
      <c r="AD98" s="3">
        <v>8</v>
      </c>
      <c r="AF98" s="3" t="s">
        <v>62</v>
      </c>
      <c r="AH98" s="3" t="s">
        <v>44</v>
      </c>
    </row>
    <row r="99" spans="1:34" ht="12.95" customHeight="1" x14ac:dyDescent="0.2">
      <c r="A99" s="64" t="s">
        <v>74</v>
      </c>
      <c r="B99" s="67"/>
      <c r="C99" s="66">
        <v>49016.782099999997</v>
      </c>
      <c r="D99" s="66"/>
      <c r="E99" s="64">
        <f t="shared" si="21"/>
        <v>11355.008253731381</v>
      </c>
      <c r="F99" s="6">
        <f t="shared" si="22"/>
        <v>11355</v>
      </c>
      <c r="G99" s="3">
        <f t="shared" si="23"/>
        <v>4.7773335900274105E-3</v>
      </c>
      <c r="J99" s="3">
        <f>G99</f>
        <v>4.7773335900274105E-3</v>
      </c>
      <c r="O99" s="6">
        <f t="shared" si="24"/>
        <v>1.2113173343957947E-2</v>
      </c>
      <c r="P99" s="126">
        <f t="shared" si="25"/>
        <v>33998.282099999997</v>
      </c>
      <c r="Q99" s="6">
        <f t="shared" si="26"/>
        <v>5.381454489534763E-5</v>
      </c>
      <c r="AC99" s="3" t="s">
        <v>49</v>
      </c>
      <c r="AD99" s="3">
        <v>8</v>
      </c>
      <c r="AF99" s="3" t="s">
        <v>62</v>
      </c>
      <c r="AH99" s="3" t="s">
        <v>44</v>
      </c>
    </row>
    <row r="100" spans="1:34" ht="12.95" customHeight="1" x14ac:dyDescent="0.2">
      <c r="A100" s="64" t="s">
        <v>74</v>
      </c>
      <c r="B100" s="67"/>
      <c r="C100" s="66">
        <v>49037.619100000004</v>
      </c>
      <c r="D100" s="66"/>
      <c r="E100" s="64">
        <f t="shared" si="21"/>
        <v>11391.008042633295</v>
      </c>
      <c r="F100" s="6">
        <f t="shared" si="22"/>
        <v>11391</v>
      </c>
      <c r="G100" s="3">
        <f t="shared" si="23"/>
        <v>4.6551481282222085E-3</v>
      </c>
      <c r="J100" s="3">
        <f>G100</f>
        <v>4.6551481282222085E-3</v>
      </c>
      <c r="O100" s="6">
        <f t="shared" si="24"/>
        <v>1.2162590552507579E-2</v>
      </c>
      <c r="P100" s="126">
        <f t="shared" si="25"/>
        <v>34019.119100000004</v>
      </c>
      <c r="Q100" s="6">
        <f t="shared" si="26"/>
        <v>5.6361691753959796E-5</v>
      </c>
      <c r="AC100" s="3" t="s">
        <v>49</v>
      </c>
      <c r="AD100" s="3">
        <v>8</v>
      </c>
      <c r="AF100" s="3" t="s">
        <v>62</v>
      </c>
      <c r="AH100" s="3" t="s">
        <v>44</v>
      </c>
    </row>
    <row r="101" spans="1:34" ht="12.95" customHeight="1" x14ac:dyDescent="0.2">
      <c r="A101" s="64" t="s">
        <v>40</v>
      </c>
      <c r="B101" s="65"/>
      <c r="C101" s="66">
        <v>49037.624000000003</v>
      </c>
      <c r="D101" s="66"/>
      <c r="E101" s="64">
        <f t="shared" si="21"/>
        <v>11391.016508293687</v>
      </c>
      <c r="F101" s="6">
        <f t="shared" si="22"/>
        <v>11391</v>
      </c>
      <c r="G101" s="3">
        <f t="shared" si="23"/>
        <v>9.5551481281290762E-3</v>
      </c>
      <c r="I101" s="3">
        <f>+G101</f>
        <v>9.5551481281290762E-3</v>
      </c>
      <c r="O101" s="6">
        <f t="shared" si="24"/>
        <v>1.2162590552507579E-2</v>
      </c>
      <c r="P101" s="126">
        <f t="shared" si="25"/>
        <v>34019.124000000003</v>
      </c>
      <c r="Q101" s="6">
        <f t="shared" si="26"/>
        <v>6.7987559964488428E-6</v>
      </c>
      <c r="AC101" s="3" t="s">
        <v>51</v>
      </c>
      <c r="AH101" s="3" t="s">
        <v>53</v>
      </c>
    </row>
    <row r="102" spans="1:34" ht="12.95" customHeight="1" x14ac:dyDescent="0.2">
      <c r="A102" s="64" t="s">
        <v>40</v>
      </c>
      <c r="B102" s="65"/>
      <c r="C102" s="66">
        <v>49060.762000000002</v>
      </c>
      <c r="D102" s="66"/>
      <c r="E102" s="64">
        <f t="shared" si="21"/>
        <v>11430.991702208943</v>
      </c>
      <c r="F102" s="6">
        <f t="shared" si="22"/>
        <v>11431</v>
      </c>
      <c r="G102" s="3">
        <f t="shared" si="23"/>
        <v>-4.8028357268776745E-3</v>
      </c>
      <c r="I102" s="3">
        <f>+G102</f>
        <v>-4.8028357268776745E-3</v>
      </c>
      <c r="O102" s="6">
        <f t="shared" si="24"/>
        <v>1.2216321863654594E-2</v>
      </c>
      <c r="P102" s="126">
        <f t="shared" si="25"/>
        <v>34042.262000000002</v>
      </c>
      <c r="Q102" s="6">
        <f t="shared" si="26"/>
        <v>2.8965172509137213E-4</v>
      </c>
    </row>
    <row r="103" spans="1:34" ht="12.95" customHeight="1" x14ac:dyDescent="0.2">
      <c r="A103" s="64" t="s">
        <v>75</v>
      </c>
      <c r="B103" s="67"/>
      <c r="C103" s="66">
        <v>49076.404000000002</v>
      </c>
      <c r="D103" s="66">
        <v>5.0000000000000001E-3</v>
      </c>
      <c r="E103" s="64">
        <f t="shared" si="21"/>
        <v>11458.016163407943</v>
      </c>
      <c r="F103" s="6">
        <f t="shared" si="22"/>
        <v>11458</v>
      </c>
      <c r="G103" s="3">
        <f t="shared" si="23"/>
        <v>9.3555251733050682E-3</v>
      </c>
      <c r="I103" s="3">
        <f>G103</f>
        <v>9.3555251733050682E-3</v>
      </c>
      <c r="O103" s="6">
        <f t="shared" si="24"/>
        <v>1.225188672055676E-2</v>
      </c>
      <c r="P103" s="126">
        <f t="shared" si="25"/>
        <v>34057.904000000002</v>
      </c>
      <c r="Q103" s="6">
        <f t="shared" si="26"/>
        <v>8.3889102123982152E-6</v>
      </c>
      <c r="AC103" s="3" t="s">
        <v>49</v>
      </c>
      <c r="AD103" s="3">
        <v>10</v>
      </c>
      <c r="AF103" s="3" t="s">
        <v>62</v>
      </c>
      <c r="AH103" s="3" t="s">
        <v>44</v>
      </c>
    </row>
    <row r="104" spans="1:34" ht="12.95" customHeight="1" x14ac:dyDescent="0.2">
      <c r="A104" s="64" t="s">
        <v>76</v>
      </c>
      <c r="B104" s="67"/>
      <c r="C104" s="66">
        <v>49384.321000000004</v>
      </c>
      <c r="D104" s="66"/>
      <c r="E104" s="64">
        <f t="shared" si="21"/>
        <v>11989.999990221166</v>
      </c>
      <c r="F104" s="6">
        <f t="shared" si="22"/>
        <v>11990</v>
      </c>
      <c r="G104" s="3">
        <f t="shared" si="23"/>
        <v>-5.6600765674374998E-6</v>
      </c>
      <c r="I104" s="3">
        <f>G104</f>
        <v>-5.6600765674374998E-6</v>
      </c>
      <c r="O104" s="6">
        <f t="shared" si="24"/>
        <v>1.2834004054092846E-2</v>
      </c>
      <c r="P104" s="126">
        <f t="shared" si="25"/>
        <v>34365.821000000004</v>
      </c>
      <c r="Q104" s="6">
        <f t="shared" si="26"/>
        <v>1.648569749881643E-4</v>
      </c>
      <c r="AC104" s="3" t="s">
        <v>49</v>
      </c>
      <c r="AD104" s="3">
        <v>7</v>
      </c>
      <c r="AF104" s="3" t="s">
        <v>62</v>
      </c>
      <c r="AH104" s="3" t="s">
        <v>44</v>
      </c>
    </row>
    <row r="105" spans="1:34" ht="12.95" customHeight="1" x14ac:dyDescent="0.2">
      <c r="A105" s="64" t="s">
        <v>40</v>
      </c>
      <c r="B105" s="67"/>
      <c r="C105" s="66">
        <v>49397.627</v>
      </c>
      <c r="D105" s="66"/>
      <c r="E105" s="64">
        <f t="shared" si="21"/>
        <v>12012.988577403994</v>
      </c>
      <c r="F105" s="6">
        <f t="shared" si="22"/>
        <v>12013</v>
      </c>
      <c r="G105" s="3">
        <f t="shared" si="23"/>
        <v>-6.6115007939515635E-3</v>
      </c>
      <c r="I105" s="3">
        <f>+G105</f>
        <v>-6.6115007939515635E-3</v>
      </c>
      <c r="O105" s="6">
        <f t="shared" si="24"/>
        <v>1.2853974582451064E-2</v>
      </c>
      <c r="P105" s="126">
        <f t="shared" si="25"/>
        <v>34379.127</v>
      </c>
      <c r="Q105" s="6">
        <f t="shared" si="26"/>
        <v>3.7890473162933698E-4</v>
      </c>
    </row>
    <row r="106" spans="1:34" ht="12.95" customHeight="1" x14ac:dyDescent="0.2">
      <c r="A106" s="64" t="s">
        <v>40</v>
      </c>
      <c r="B106" s="67"/>
      <c r="C106" s="66">
        <v>49401.6875</v>
      </c>
      <c r="D106" s="66"/>
      <c r="E106" s="64">
        <f t="shared" si="21"/>
        <v>12020.003845572934</v>
      </c>
      <c r="F106" s="3">
        <f t="shared" si="22"/>
        <v>12020</v>
      </c>
      <c r="G106" s="3">
        <f t="shared" si="23"/>
        <v>2.2258520330069587E-3</v>
      </c>
      <c r="I106" s="3">
        <f>+G106</f>
        <v>2.2258520330069587E-3</v>
      </c>
      <c r="O106" s="6">
        <f t="shared" si="24"/>
        <v>1.2859965731601863E-2</v>
      </c>
      <c r="P106" s="126">
        <f t="shared" si="25"/>
        <v>34383.1875</v>
      </c>
      <c r="Q106" s="6">
        <f t="shared" si="26"/>
        <v>1.1308437415464381E-4</v>
      </c>
    </row>
    <row r="107" spans="1:34" ht="12.95" customHeight="1" x14ac:dyDescent="0.2">
      <c r="A107" s="64" t="s">
        <v>76</v>
      </c>
      <c r="B107" s="67"/>
      <c r="C107" s="66">
        <v>49421.381999999998</v>
      </c>
      <c r="D107" s="66"/>
      <c r="E107" s="64">
        <f t="shared" si="21"/>
        <v>12054.02975345451</v>
      </c>
      <c r="F107" s="3">
        <f t="shared" si="22"/>
        <v>12054</v>
      </c>
      <c r="G107" s="3">
        <f t="shared" si="23"/>
        <v>1.7221565751242451E-2</v>
      </c>
      <c r="I107" s="3">
        <f t="shared" ref="I107:I112" si="28">G107</f>
        <v>1.7221565751242451E-2</v>
      </c>
      <c r="O107" s="6">
        <f t="shared" si="24"/>
        <v>1.2888488364453388E-2</v>
      </c>
      <c r="P107" s="126">
        <f t="shared" si="25"/>
        <v>34402.881999999998</v>
      </c>
      <c r="Q107" s="6">
        <f t="shared" si="26"/>
        <v>1.8775559639902741E-5</v>
      </c>
      <c r="AC107" s="3" t="s">
        <v>49</v>
      </c>
      <c r="AD107" s="3">
        <v>9</v>
      </c>
      <c r="AF107" s="3" t="s">
        <v>62</v>
      </c>
      <c r="AH107" s="3" t="s">
        <v>44</v>
      </c>
    </row>
    <row r="108" spans="1:34" ht="12.95" customHeight="1" x14ac:dyDescent="0.2">
      <c r="A108" s="64" t="s">
        <v>77</v>
      </c>
      <c r="B108" s="67"/>
      <c r="C108" s="66">
        <v>49781.398000000001</v>
      </c>
      <c r="D108" s="66">
        <v>5.0000000000000001E-3</v>
      </c>
      <c r="E108" s="64">
        <f t="shared" si="21"/>
        <v>12676.024282480159</v>
      </c>
      <c r="F108" s="3">
        <f t="shared" si="22"/>
        <v>12676</v>
      </c>
      <c r="G108" s="3">
        <f t="shared" si="23"/>
        <v>1.4054916835448239E-2</v>
      </c>
      <c r="I108" s="3">
        <f t="shared" si="28"/>
        <v>1.4054916835448239E-2</v>
      </c>
      <c r="O108" s="6">
        <f t="shared" si="24"/>
        <v>1.3239708449431807E-2</v>
      </c>
      <c r="P108" s="126">
        <f t="shared" si="25"/>
        <v>34762.898000000001</v>
      </c>
      <c r="Q108" s="6">
        <f t="shared" si="26"/>
        <v>6.6456471263151585E-7</v>
      </c>
      <c r="AC108" s="3" t="s">
        <v>49</v>
      </c>
      <c r="AD108" s="3">
        <v>7</v>
      </c>
      <c r="AF108" s="3" t="s">
        <v>62</v>
      </c>
      <c r="AH108" s="3" t="s">
        <v>44</v>
      </c>
    </row>
    <row r="109" spans="1:34" ht="12.95" customHeight="1" x14ac:dyDescent="0.2">
      <c r="A109" s="64" t="s">
        <v>77</v>
      </c>
      <c r="B109" s="67"/>
      <c r="C109" s="66">
        <v>49784.298999999999</v>
      </c>
      <c r="D109" s="66">
        <v>5.0000000000000001E-3</v>
      </c>
      <c r="E109" s="64">
        <f t="shared" si="21"/>
        <v>12681.036298970264</v>
      </c>
      <c r="F109" s="3">
        <f t="shared" si="22"/>
        <v>12681</v>
      </c>
      <c r="G109" s="3">
        <f t="shared" si="23"/>
        <v>2.1010168849898037E-2</v>
      </c>
      <c r="I109" s="3">
        <f t="shared" si="28"/>
        <v>2.1010168849898037E-2</v>
      </c>
      <c r="O109" s="6">
        <f t="shared" si="24"/>
        <v>1.3241214809571905E-2</v>
      </c>
      <c r="P109" s="126">
        <f t="shared" si="25"/>
        <v>34765.798999999999</v>
      </c>
      <c r="Q109" s="6">
        <f t="shared" si="26"/>
        <v>6.0356646880699718E-5</v>
      </c>
      <c r="AC109" s="3" t="s">
        <v>49</v>
      </c>
      <c r="AD109" s="3">
        <v>6</v>
      </c>
      <c r="AF109" s="3" t="s">
        <v>62</v>
      </c>
      <c r="AH109" s="3" t="s">
        <v>44</v>
      </c>
    </row>
    <row r="110" spans="1:34" ht="12.95" customHeight="1" x14ac:dyDescent="0.2">
      <c r="A110" s="64" t="s">
        <v>78</v>
      </c>
      <c r="B110" s="67"/>
      <c r="C110" s="66">
        <v>49810.341</v>
      </c>
      <c r="D110" s="66">
        <v>4.0000000000000001E-3</v>
      </c>
      <c r="E110" s="64">
        <f t="shared" si="21"/>
        <v>12726.028692433018</v>
      </c>
      <c r="F110" s="3">
        <f t="shared" si="22"/>
        <v>12726</v>
      </c>
      <c r="G110" s="3">
        <f t="shared" si="23"/>
        <v>1.6607437013590243E-2</v>
      </c>
      <c r="I110" s="3">
        <f t="shared" si="28"/>
        <v>1.6607437013590243E-2</v>
      </c>
      <c r="O110" s="6">
        <f t="shared" si="24"/>
        <v>1.3253826861024498E-2</v>
      </c>
      <c r="P110" s="126">
        <f t="shared" si="25"/>
        <v>34791.841</v>
      </c>
      <c r="Q110" s="6">
        <f t="shared" si="26"/>
        <v>1.1246701055392038E-5</v>
      </c>
      <c r="AC110" s="3" t="s">
        <v>49</v>
      </c>
      <c r="AD110" s="3">
        <v>10</v>
      </c>
      <c r="AF110" s="3" t="s">
        <v>62</v>
      </c>
      <c r="AH110" s="3" t="s">
        <v>44</v>
      </c>
    </row>
    <row r="111" spans="1:34" ht="12.95" customHeight="1" x14ac:dyDescent="0.2">
      <c r="A111" s="64" t="s">
        <v>79</v>
      </c>
      <c r="B111" s="67"/>
      <c r="C111" s="66">
        <v>50141.413999999997</v>
      </c>
      <c r="D111" s="66">
        <v>4.0000000000000001E-3</v>
      </c>
      <c r="E111" s="64">
        <f t="shared" si="21"/>
        <v>13298.018811505794</v>
      </c>
      <c r="F111" s="3">
        <f t="shared" si="22"/>
        <v>13298</v>
      </c>
      <c r="G111" s="3">
        <f t="shared" si="23"/>
        <v>1.0888267912378069E-2</v>
      </c>
      <c r="I111" s="3">
        <f t="shared" si="28"/>
        <v>1.0888267912378069E-2</v>
      </c>
      <c r="O111" s="6">
        <f t="shared" si="24"/>
        <v>1.3267067547092745E-2</v>
      </c>
      <c r="P111" s="126">
        <f t="shared" si="25"/>
        <v>35122.913999999997</v>
      </c>
      <c r="Q111" s="6">
        <f t="shared" si="26"/>
        <v>5.6586877021186746E-6</v>
      </c>
      <c r="AC111" s="3" t="s">
        <v>49</v>
      </c>
      <c r="AD111" s="3">
        <v>7</v>
      </c>
      <c r="AF111" s="3" t="s">
        <v>62</v>
      </c>
      <c r="AH111" s="3" t="s">
        <v>44</v>
      </c>
    </row>
    <row r="112" spans="1:34" ht="12.95" customHeight="1" x14ac:dyDescent="0.2">
      <c r="A112" s="64" t="s">
        <v>80</v>
      </c>
      <c r="B112" s="67"/>
      <c r="C112" s="66">
        <v>50486.383999999998</v>
      </c>
      <c r="D112" s="66">
        <v>5.0000000000000001E-3</v>
      </c>
      <c r="E112" s="64">
        <f t="shared" si="21"/>
        <v>13894.018580066015</v>
      </c>
      <c r="F112" s="3">
        <f t="shared" si="22"/>
        <v>13894</v>
      </c>
      <c r="G112" s="3">
        <f t="shared" si="23"/>
        <v>1.0754308495961595E-2</v>
      </c>
      <c r="I112" s="3">
        <f t="shared" si="28"/>
        <v>1.0754308495961595E-2</v>
      </c>
      <c r="O112" s="6">
        <f t="shared" si="24"/>
        <v>1.2999728659677722E-2</v>
      </c>
      <c r="P112" s="126">
        <f t="shared" si="25"/>
        <v>35467.883999999998</v>
      </c>
      <c r="Q112" s="6">
        <f t="shared" si="26"/>
        <v>5.0419117116229595E-6</v>
      </c>
      <c r="AC112" s="3" t="s">
        <v>49</v>
      </c>
      <c r="AD112" s="3">
        <v>8</v>
      </c>
      <c r="AF112" s="3" t="s">
        <v>62</v>
      </c>
      <c r="AH112" s="3" t="s">
        <v>44</v>
      </c>
    </row>
    <row r="113" spans="1:34" ht="12.95" customHeight="1" x14ac:dyDescent="0.2">
      <c r="A113" s="68" t="s">
        <v>12</v>
      </c>
      <c r="B113" s="69"/>
      <c r="C113" s="68">
        <v>50515.316099999996</v>
      </c>
      <c r="D113" s="68">
        <v>2.0000000000000001E-4</v>
      </c>
      <c r="E113" s="64">
        <f t="shared" si="21"/>
        <v>13944.00415824371</v>
      </c>
      <c r="F113" s="3">
        <f t="shared" si="22"/>
        <v>13944</v>
      </c>
      <c r="G113" s="3">
        <f t="shared" si="23"/>
        <v>2.4068286729743704E-3</v>
      </c>
      <c r="J113" s="3">
        <f>G113</f>
        <v>2.4068286729743704E-3</v>
      </c>
      <c r="O113" s="6">
        <f t="shared" si="24"/>
        <v>1.2964882012276555E-2</v>
      </c>
      <c r="P113" s="126">
        <f t="shared" si="25"/>
        <v>35496.816099999996</v>
      </c>
      <c r="Q113" s="6">
        <f t="shared" si="26"/>
        <v>1.1147249031555002E-4</v>
      </c>
    </row>
    <row r="114" spans="1:34" ht="12.95" customHeight="1" x14ac:dyDescent="0.2">
      <c r="A114" s="64" t="s">
        <v>80</v>
      </c>
      <c r="B114" s="67"/>
      <c r="C114" s="66">
        <v>50519.374000000003</v>
      </c>
      <c r="D114" s="66">
        <v>4.0000000000000001E-3</v>
      </c>
      <c r="E114" s="64">
        <f t="shared" si="21"/>
        <v>13951.014934429595</v>
      </c>
      <c r="F114" s="3">
        <f t="shared" si="22"/>
        <v>13951</v>
      </c>
      <c r="G114" s="3">
        <f t="shared" si="23"/>
        <v>8.6441815074067563E-3</v>
      </c>
      <c r="I114" s="3">
        <f>G114</f>
        <v>8.6441815074067563E-3</v>
      </c>
      <c r="O114" s="6">
        <f t="shared" si="24"/>
        <v>1.2959855516302923E-2</v>
      </c>
      <c r="P114" s="126">
        <f t="shared" si="25"/>
        <v>35500.874000000003</v>
      </c>
      <c r="Q114" s="6">
        <f t="shared" si="26"/>
        <v>1.8625042151061913E-5</v>
      </c>
      <c r="AC114" s="3" t="s">
        <v>49</v>
      </c>
      <c r="AD114" s="3">
        <v>7</v>
      </c>
      <c r="AF114" s="3" t="s">
        <v>62</v>
      </c>
      <c r="AH114" s="3" t="s">
        <v>44</v>
      </c>
    </row>
    <row r="115" spans="1:34" ht="12.95" customHeight="1" x14ac:dyDescent="0.2">
      <c r="A115" s="64" t="s">
        <v>81</v>
      </c>
      <c r="B115" s="67"/>
      <c r="C115" s="66">
        <v>50871.288</v>
      </c>
      <c r="D115" s="66">
        <v>6.0000000000000001E-3</v>
      </c>
      <c r="E115" s="64">
        <f t="shared" si="21"/>
        <v>14559.011753147452</v>
      </c>
      <c r="F115" s="3">
        <f t="shared" si="22"/>
        <v>14559</v>
      </c>
      <c r="G115" s="3">
        <f t="shared" si="23"/>
        <v>6.8028269306523725E-3</v>
      </c>
      <c r="I115" s="3">
        <f>G115</f>
        <v>6.8028269306523725E-3</v>
      </c>
      <c r="O115" s="6">
        <f t="shared" si="24"/>
        <v>1.2391008629987956E-2</v>
      </c>
      <c r="P115" s="126">
        <f t="shared" si="25"/>
        <v>35852.788</v>
      </c>
      <c r="Q115" s="6">
        <f t="shared" si="26"/>
        <v>3.1227774704789134E-5</v>
      </c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ht="12.95" customHeight="1" x14ac:dyDescent="0.2">
      <c r="A116" s="64" t="s">
        <v>13</v>
      </c>
      <c r="B116" s="65" t="s">
        <v>87</v>
      </c>
      <c r="C116" s="66">
        <v>50897.327899999997</v>
      </c>
      <c r="D116" s="70">
        <v>4.0000000000000002E-4</v>
      </c>
      <c r="E116" s="64">
        <f t="shared" si="21"/>
        <v>14604.000518470028</v>
      </c>
      <c r="F116" s="3">
        <f t="shared" si="22"/>
        <v>14604</v>
      </c>
      <c r="G116" s="3">
        <f t="shared" si="23"/>
        <v>3.0009508918737993E-4</v>
      </c>
      <c r="J116" s="3">
        <f>G116</f>
        <v>3.0009508918737993E-4</v>
      </c>
      <c r="O116" s="6">
        <f t="shared" si="24"/>
        <v>1.2339062607110974E-2</v>
      </c>
      <c r="P116" s="126">
        <f t="shared" si="25"/>
        <v>35878.827899999997</v>
      </c>
      <c r="Q116" s="6">
        <f t="shared" si="26"/>
        <v>1.4493673889761938E-4</v>
      </c>
    </row>
    <row r="117" spans="1:34" ht="12.95" customHeight="1" x14ac:dyDescent="0.2">
      <c r="A117" s="64" t="s">
        <v>39</v>
      </c>
      <c r="B117" s="65" t="s">
        <v>87</v>
      </c>
      <c r="C117" s="66">
        <v>51159.527399999999</v>
      </c>
      <c r="D117" s="66">
        <v>1.1999999999999999E-3</v>
      </c>
      <c r="E117" s="64">
        <f t="shared" ref="E117:E148" si="29">(C117-C$7)/C$8</f>
        <v>15056.998869969018</v>
      </c>
      <c r="F117" s="3">
        <f t="shared" ref="F117:F148" si="30">ROUND(2*E117,0)/2</f>
        <v>15057</v>
      </c>
      <c r="G117" s="3">
        <f t="shared" ref="G117:G148" si="31">C117-(C$7+F117*C$8)</f>
        <v>-6.5407204237999395E-4</v>
      </c>
      <c r="J117" s="3">
        <f>+G117</f>
        <v>-6.5407204237999395E-4</v>
      </c>
      <c r="O117" s="6">
        <f t="shared" ref="O117:O148" si="32">R$2+R$3*F117+R$4*F117^2+R$5*SIN(RADIANS(R$6*F117+R$7))</f>
        <v>1.1748600938708918E-2</v>
      </c>
      <c r="P117" s="126">
        <f t="shared" ref="P117:P148" si="33">C117-15018.5</f>
        <v>36141.027399999999</v>
      </c>
      <c r="Q117" s="6">
        <f t="shared" ref="Q117:Q148" si="34">+(G117-O117)^2</f>
        <v>1.538262970758329E-4</v>
      </c>
    </row>
    <row r="118" spans="1:34" ht="12.95" customHeight="1" x14ac:dyDescent="0.2">
      <c r="A118" s="80" t="s">
        <v>36</v>
      </c>
      <c r="B118" s="72"/>
      <c r="C118" s="82">
        <v>51936.865160000001</v>
      </c>
      <c r="D118" s="82">
        <v>2.0000000000000001E-4</v>
      </c>
      <c r="E118" s="64">
        <f t="shared" si="29"/>
        <v>16399.994275520574</v>
      </c>
      <c r="F118" s="3">
        <f t="shared" si="30"/>
        <v>16400</v>
      </c>
      <c r="G118" s="3">
        <f t="shared" si="31"/>
        <v>-3.3133799224742688E-3</v>
      </c>
      <c r="K118" s="3">
        <f>G118</f>
        <v>-3.3133799224742688E-3</v>
      </c>
      <c r="O118" s="6">
        <f t="shared" si="32"/>
        <v>9.4509900471821014E-3</v>
      </c>
      <c r="P118" s="126">
        <f t="shared" si="33"/>
        <v>36918.365160000001</v>
      </c>
      <c r="Q118" s="6">
        <f t="shared" si="34"/>
        <v>1.6292914072226535E-4</v>
      </c>
    </row>
    <row r="119" spans="1:34" ht="12.95" customHeight="1" x14ac:dyDescent="0.2">
      <c r="A119" s="80" t="s">
        <v>86</v>
      </c>
      <c r="B119" s="81"/>
      <c r="C119" s="82">
        <v>52605.968500000003</v>
      </c>
      <c r="D119" s="82">
        <v>1E-4</v>
      </c>
      <c r="E119" s="64">
        <f t="shared" si="29"/>
        <v>17555.99461115228</v>
      </c>
      <c r="F119" s="3">
        <f t="shared" si="30"/>
        <v>17556</v>
      </c>
      <c r="G119" s="3">
        <f t="shared" si="31"/>
        <v>-3.1191132875392213E-3</v>
      </c>
      <c r="K119" s="3">
        <f>G119</f>
        <v>-3.1191132875392213E-3</v>
      </c>
      <c r="O119" s="6">
        <f t="shared" si="32"/>
        <v>7.2068330514401657E-3</v>
      </c>
      <c r="P119" s="126">
        <f t="shared" si="33"/>
        <v>37587.468500000003</v>
      </c>
      <c r="Q119" s="6">
        <f t="shared" si="34"/>
        <v>1.066251677954818E-4</v>
      </c>
    </row>
    <row r="120" spans="1:34" ht="12.95" customHeight="1" x14ac:dyDescent="0.2">
      <c r="A120" s="71" t="s">
        <v>114</v>
      </c>
      <c r="B120" s="72" t="s">
        <v>87</v>
      </c>
      <c r="C120" s="71">
        <v>53082.32935</v>
      </c>
      <c r="D120" s="71">
        <v>1.6000000000000001E-3</v>
      </c>
      <c r="E120" s="64">
        <f t="shared" si="29"/>
        <v>18378.996484796793</v>
      </c>
      <c r="F120" s="3">
        <f t="shared" si="30"/>
        <v>18379</v>
      </c>
      <c r="G120" s="3">
        <f t="shared" si="31"/>
        <v>-2.0346310775494203E-3</v>
      </c>
      <c r="K120" s="3">
        <f>G120</f>
        <v>-2.0346310775494203E-3</v>
      </c>
      <c r="O120" s="6">
        <f t="shared" si="32"/>
        <v>5.7258674056363309E-3</v>
      </c>
      <c r="P120" s="126">
        <f t="shared" si="33"/>
        <v>38063.82935</v>
      </c>
      <c r="Q120" s="6">
        <f t="shared" si="34"/>
        <v>6.0225336707528348E-5</v>
      </c>
    </row>
    <row r="121" spans="1:34" ht="12.95" customHeight="1" x14ac:dyDescent="0.2">
      <c r="A121" s="73" t="s">
        <v>108</v>
      </c>
      <c r="B121" s="74" t="s">
        <v>87</v>
      </c>
      <c r="C121" s="75">
        <v>53388.517899999999</v>
      </c>
      <c r="D121" s="75">
        <v>2.0000000000000001E-4</v>
      </c>
      <c r="E121" s="64">
        <f t="shared" si="29"/>
        <v>18907.99409309835</v>
      </c>
      <c r="F121" s="3">
        <f t="shared" si="30"/>
        <v>18908</v>
      </c>
      <c r="G121" s="3">
        <f t="shared" si="31"/>
        <v>-3.4189675425295718E-3</v>
      </c>
      <c r="K121" s="3">
        <f>G121</f>
        <v>-3.4189675425295718E-3</v>
      </c>
      <c r="O121" s="6">
        <f t="shared" si="32"/>
        <v>4.9118576379488825E-3</v>
      </c>
      <c r="P121" s="126">
        <f t="shared" si="33"/>
        <v>38370.017899999999</v>
      </c>
      <c r="Q121" s="6">
        <f t="shared" si="34"/>
        <v>6.9402648187693878E-5</v>
      </c>
    </row>
    <row r="122" spans="1:34" ht="12.95" customHeight="1" x14ac:dyDescent="0.2">
      <c r="A122" s="73" t="s">
        <v>108</v>
      </c>
      <c r="B122" s="74" t="s">
        <v>87</v>
      </c>
      <c r="C122" s="75">
        <v>53409.356500000002</v>
      </c>
      <c r="D122" s="75">
        <v>2.9999999999999997E-4</v>
      </c>
      <c r="E122" s="64">
        <f t="shared" si="29"/>
        <v>18943.996646297528</v>
      </c>
      <c r="F122" s="3">
        <f t="shared" si="30"/>
        <v>18944</v>
      </c>
      <c r="G122" s="3">
        <f t="shared" si="31"/>
        <v>-1.9411530010984279E-3</v>
      </c>
      <c r="K122" s="3">
        <f>G122</f>
        <v>-1.9411530010984279E-3</v>
      </c>
      <c r="O122" s="6">
        <f t="shared" si="32"/>
        <v>4.8616468589809799E-3</v>
      </c>
      <c r="P122" s="126">
        <f t="shared" si="33"/>
        <v>38390.856500000002</v>
      </c>
      <c r="Q122" s="6">
        <f t="shared" si="34"/>
        <v>4.6278085936296409E-5</v>
      </c>
    </row>
    <row r="123" spans="1:34" ht="12.95" customHeight="1" x14ac:dyDescent="0.2">
      <c r="A123" s="73" t="s">
        <v>98</v>
      </c>
      <c r="B123" s="76"/>
      <c r="C123" s="71">
        <v>53813.367200000001</v>
      </c>
      <c r="D123" s="71">
        <v>2.9999999999999997E-4</v>
      </c>
      <c r="E123" s="64">
        <f t="shared" si="29"/>
        <v>19642.000193550484</v>
      </c>
      <c r="F123" s="3">
        <f t="shared" si="30"/>
        <v>19642</v>
      </c>
      <c r="G123" s="3">
        <f t="shared" si="31"/>
        <v>1.1202874884475023E-4</v>
      </c>
      <c r="J123" s="3">
        <f>G123</f>
        <v>1.1202874884475023E-4</v>
      </c>
      <c r="N123" s="3">
        <f t="shared" ref="N123:N154" ca="1" si="35">+C$11+C$12*F123</f>
        <v>1.5317380595123442E-3</v>
      </c>
      <c r="O123" s="6">
        <f t="shared" si="32"/>
        <v>4.0445751114507964E-3</v>
      </c>
      <c r="P123" s="126">
        <f t="shared" si="33"/>
        <v>38794.867200000001</v>
      </c>
      <c r="Q123" s="6">
        <f t="shared" si="34"/>
        <v>1.5464920894046044E-5</v>
      </c>
    </row>
    <row r="124" spans="1:34" ht="12.95" customHeight="1" x14ac:dyDescent="0.2">
      <c r="A124" s="76" t="s">
        <v>109</v>
      </c>
      <c r="B124" s="74" t="s">
        <v>87</v>
      </c>
      <c r="C124" s="75">
        <v>54085.409500000002</v>
      </c>
      <c r="D124" s="75">
        <v>8.9999999999999998E-4</v>
      </c>
      <c r="E124" s="64">
        <f t="shared" si="29"/>
        <v>20112.003810788476</v>
      </c>
      <c r="F124" s="3">
        <f t="shared" si="30"/>
        <v>20112</v>
      </c>
      <c r="G124" s="3">
        <f t="shared" si="31"/>
        <v>2.2057184760342352E-3</v>
      </c>
      <c r="K124" s="3">
        <f>G124</f>
        <v>2.2057184760342352E-3</v>
      </c>
      <c r="N124" s="3">
        <f t="shared" ca="1" si="35"/>
        <v>2.582758051185588E-3</v>
      </c>
      <c r="O124" s="6">
        <f t="shared" si="32"/>
        <v>3.6851316777207375E-3</v>
      </c>
      <c r="P124" s="126">
        <f t="shared" si="33"/>
        <v>39066.909500000002</v>
      </c>
      <c r="Q124" s="6">
        <f t="shared" si="34"/>
        <v>2.1886634213243074E-6</v>
      </c>
    </row>
    <row r="125" spans="1:34" ht="12.95" customHeight="1" x14ac:dyDescent="0.2">
      <c r="A125" s="71" t="s">
        <v>110</v>
      </c>
      <c r="B125" s="74"/>
      <c r="C125" s="71">
        <v>54149.370199999998</v>
      </c>
      <c r="D125" s="71">
        <v>2E-3</v>
      </c>
      <c r="E125" s="64">
        <f t="shared" si="29"/>
        <v>20222.507803590594</v>
      </c>
      <c r="F125" s="3">
        <f t="shared" si="30"/>
        <v>20222.5</v>
      </c>
      <c r="G125" s="3">
        <f t="shared" si="31"/>
        <v>4.516788074397482E-3</v>
      </c>
      <c r="J125" s="3">
        <f>G125</f>
        <v>4.516788074397482E-3</v>
      </c>
      <c r="N125" s="3">
        <f t="shared" ca="1" si="35"/>
        <v>2.829859559866213E-3</v>
      </c>
      <c r="O125" s="6">
        <f t="shared" si="32"/>
        <v>3.6254212628357169E-3</v>
      </c>
      <c r="P125" s="126">
        <f t="shared" si="33"/>
        <v>39130.870199999998</v>
      </c>
      <c r="Q125" s="6">
        <f t="shared" si="34"/>
        <v>7.9453479275378719E-7</v>
      </c>
    </row>
    <row r="126" spans="1:34" ht="12.95" customHeight="1" x14ac:dyDescent="0.2">
      <c r="A126" s="71" t="s">
        <v>127</v>
      </c>
      <c r="B126" s="90" t="s">
        <v>88</v>
      </c>
      <c r="C126" s="71">
        <v>54167.602899999998</v>
      </c>
      <c r="D126" s="71">
        <v>4.0000000000000002E-4</v>
      </c>
      <c r="E126" s="64">
        <f t="shared" si="29"/>
        <v>20254.008180377645</v>
      </c>
      <c r="F126" s="3">
        <f t="shared" si="30"/>
        <v>20254</v>
      </c>
      <c r="G126" s="3">
        <f t="shared" si="31"/>
        <v>4.7348757943836972E-3</v>
      </c>
      <c r="K126" s="3">
        <f t="shared" ref="K126:K147" si="36">G126</f>
        <v>4.7348757943836972E-3</v>
      </c>
      <c r="N126" s="3">
        <f t="shared" ca="1" si="35"/>
        <v>2.900300261435805E-3</v>
      </c>
      <c r="O126" s="6">
        <f t="shared" si="32"/>
        <v>3.6101999779386447E-3</v>
      </c>
      <c r="P126" s="126">
        <f t="shared" si="33"/>
        <v>39149.102899999998</v>
      </c>
      <c r="Q126" s="6">
        <f t="shared" si="34"/>
        <v>1.2648956920963455E-6</v>
      </c>
    </row>
    <row r="127" spans="1:34" ht="12.95" customHeight="1" x14ac:dyDescent="0.2">
      <c r="A127" s="71" t="s">
        <v>127</v>
      </c>
      <c r="B127" s="90" t="s">
        <v>88</v>
      </c>
      <c r="C127" s="71">
        <v>54167.602899999998</v>
      </c>
      <c r="D127" s="71">
        <v>5.0000000000000001E-4</v>
      </c>
      <c r="E127" s="64">
        <f t="shared" si="29"/>
        <v>20254.008180377645</v>
      </c>
      <c r="F127" s="3">
        <f t="shared" si="30"/>
        <v>20254</v>
      </c>
      <c r="G127" s="3">
        <f t="shared" si="31"/>
        <v>4.7348757943836972E-3</v>
      </c>
      <c r="K127" s="3">
        <f t="shared" si="36"/>
        <v>4.7348757943836972E-3</v>
      </c>
      <c r="N127" s="3">
        <f t="shared" ca="1" si="35"/>
        <v>2.900300261435805E-3</v>
      </c>
      <c r="O127" s="6">
        <f t="shared" si="32"/>
        <v>3.6101999779386447E-3</v>
      </c>
      <c r="P127" s="126">
        <f t="shared" si="33"/>
        <v>39149.102899999998</v>
      </c>
      <c r="Q127" s="6">
        <f t="shared" si="34"/>
        <v>1.2648956920963455E-6</v>
      </c>
    </row>
    <row r="128" spans="1:34" ht="12.95" customHeight="1" x14ac:dyDescent="0.2">
      <c r="A128" s="76" t="s">
        <v>109</v>
      </c>
      <c r="B128" s="74" t="s">
        <v>87</v>
      </c>
      <c r="C128" s="75">
        <v>54184.3868</v>
      </c>
      <c r="D128" s="75">
        <v>2.9999999999999997E-4</v>
      </c>
      <c r="E128" s="64">
        <f t="shared" si="29"/>
        <v>20283.00548598549</v>
      </c>
      <c r="F128" s="3">
        <f t="shared" si="30"/>
        <v>20283</v>
      </c>
      <c r="G128" s="3">
        <f t="shared" si="31"/>
        <v>3.1753375005791895E-3</v>
      </c>
      <c r="K128" s="3">
        <f t="shared" si="36"/>
        <v>3.1753375005791895E-3</v>
      </c>
      <c r="N128" s="3">
        <f t="shared" ca="1" si="35"/>
        <v>2.9651504311347943E-3</v>
      </c>
      <c r="O128" s="6">
        <f t="shared" si="32"/>
        <v>3.5968999260360549E-3</v>
      </c>
      <c r="P128" s="126">
        <f t="shared" si="33"/>
        <v>39165.8868</v>
      </c>
      <c r="Q128" s="6">
        <f t="shared" si="34"/>
        <v>1.7771487855707518E-7</v>
      </c>
    </row>
    <row r="129" spans="1:17" ht="12.95" customHeight="1" x14ac:dyDescent="0.2">
      <c r="A129" s="73" t="s">
        <v>123</v>
      </c>
      <c r="B129" s="72" t="s">
        <v>87</v>
      </c>
      <c r="C129" s="71">
        <v>54487.682000000001</v>
      </c>
      <c r="D129" s="71">
        <v>2.9999999999999997E-4</v>
      </c>
      <c r="E129" s="64">
        <f t="shared" si="29"/>
        <v>20807.004294593269</v>
      </c>
      <c r="F129" s="3">
        <f t="shared" si="30"/>
        <v>20807</v>
      </c>
      <c r="G129" s="3">
        <f t="shared" si="31"/>
        <v>2.4857490207068622E-3</v>
      </c>
      <c r="K129" s="3">
        <f t="shared" si="36"/>
        <v>2.4857490207068622E-3</v>
      </c>
      <c r="N129" s="3">
        <f t="shared" ca="1" si="35"/>
        <v>4.1369259112130491E-3</v>
      </c>
      <c r="O129" s="6">
        <f t="shared" si="32"/>
        <v>3.4778985647397993E-3</v>
      </c>
      <c r="P129" s="126">
        <f t="shared" si="33"/>
        <v>39469.182000000001</v>
      </c>
      <c r="Q129" s="6">
        <f t="shared" si="34"/>
        <v>9.8436071772476497E-7</v>
      </c>
    </row>
    <row r="130" spans="1:17" ht="12.95" customHeight="1" x14ac:dyDescent="0.2">
      <c r="A130" s="73" t="s">
        <v>112</v>
      </c>
      <c r="B130" s="72" t="s">
        <v>87</v>
      </c>
      <c r="C130" s="71">
        <v>54501.5743</v>
      </c>
      <c r="D130" s="71">
        <v>1E-4</v>
      </c>
      <c r="E130" s="64">
        <f t="shared" si="29"/>
        <v>20831.005823957472</v>
      </c>
      <c r="F130" s="3">
        <f t="shared" si="30"/>
        <v>20831</v>
      </c>
      <c r="G130" s="3">
        <f t="shared" si="31"/>
        <v>3.3709587078192271E-3</v>
      </c>
      <c r="K130" s="3">
        <f t="shared" si="36"/>
        <v>3.3709587078192271E-3</v>
      </c>
      <c r="N130" s="3">
        <f t="shared" ca="1" si="35"/>
        <v>4.1905950171708256E-3</v>
      </c>
      <c r="O130" s="6">
        <f t="shared" si="32"/>
        <v>3.4780938074164269E-3</v>
      </c>
      <c r="P130" s="126">
        <f t="shared" si="33"/>
        <v>39483.0743</v>
      </c>
      <c r="Q130" s="6">
        <f t="shared" si="34"/>
        <v>1.1477929565701921E-8</v>
      </c>
    </row>
    <row r="131" spans="1:17" ht="12.95" customHeight="1" x14ac:dyDescent="0.2">
      <c r="A131" s="73" t="s">
        <v>123</v>
      </c>
      <c r="B131" s="72" t="s">
        <v>87</v>
      </c>
      <c r="C131" s="71">
        <v>54513.729599999999</v>
      </c>
      <c r="D131" s="71">
        <v>2.0000000000000001E-4</v>
      </c>
      <c r="E131" s="64">
        <f t="shared" si="29"/>
        <v>20852.006363096465</v>
      </c>
      <c r="F131" s="3">
        <f t="shared" si="30"/>
        <v>20852</v>
      </c>
      <c r="G131" s="3">
        <f t="shared" si="31"/>
        <v>3.6830171811743639E-3</v>
      </c>
      <c r="K131" s="3">
        <f t="shared" si="36"/>
        <v>3.6830171811743639E-3</v>
      </c>
      <c r="N131" s="3">
        <f t="shared" ca="1" si="35"/>
        <v>4.237555484883887E-3</v>
      </c>
      <c r="O131" s="6">
        <f t="shared" si="32"/>
        <v>3.4786788647967271E-3</v>
      </c>
      <c r="P131" s="126">
        <f t="shared" si="33"/>
        <v>39495.229599999999</v>
      </c>
      <c r="Q131" s="6">
        <f t="shared" si="34"/>
        <v>4.1754147540047212E-8</v>
      </c>
    </row>
    <row r="132" spans="1:17" ht="12.95" customHeight="1" x14ac:dyDescent="0.2">
      <c r="A132" s="73" t="s">
        <v>124</v>
      </c>
      <c r="B132" s="72" t="s">
        <v>87</v>
      </c>
      <c r="C132" s="71">
        <v>54534.5671</v>
      </c>
      <c r="D132" s="71">
        <v>2.0000000000000001E-4</v>
      </c>
      <c r="E132" s="64">
        <f t="shared" si="29"/>
        <v>20888.007015841267</v>
      </c>
      <c r="F132" s="3">
        <f t="shared" si="30"/>
        <v>20888</v>
      </c>
      <c r="G132" s="3">
        <f t="shared" si="31"/>
        <v>4.0608317140140571E-3</v>
      </c>
      <c r="K132" s="3">
        <f t="shared" si="36"/>
        <v>4.0608317140140571E-3</v>
      </c>
      <c r="N132" s="3">
        <f t="shared" ca="1" si="35"/>
        <v>4.3180591438205657E-3</v>
      </c>
      <c r="O132" s="6">
        <f t="shared" si="32"/>
        <v>3.480583499733827E-3</v>
      </c>
      <c r="P132" s="126">
        <f t="shared" si="33"/>
        <v>39516.0671</v>
      </c>
      <c r="Q132" s="6">
        <f t="shared" si="34"/>
        <v>3.3668799017539579E-7</v>
      </c>
    </row>
    <row r="133" spans="1:17" ht="12.95" customHeight="1" x14ac:dyDescent="0.2">
      <c r="A133" s="73" t="s">
        <v>125</v>
      </c>
      <c r="B133" s="72" t="s">
        <v>87</v>
      </c>
      <c r="C133" s="71">
        <v>54797.925199999998</v>
      </c>
      <c r="D133" s="71">
        <v>2.9999999999999997E-4</v>
      </c>
      <c r="E133" s="64">
        <f t="shared" si="29"/>
        <v>21343.007064101865</v>
      </c>
      <c r="F133" s="3">
        <f t="shared" si="30"/>
        <v>21343</v>
      </c>
      <c r="G133" s="3">
        <f t="shared" si="31"/>
        <v>4.0887653813115321E-3</v>
      </c>
      <c r="K133" s="3">
        <f t="shared" si="36"/>
        <v>4.0887653813115321E-3</v>
      </c>
      <c r="N133" s="3">
        <f t="shared" ca="1" si="35"/>
        <v>5.3355359442701922E-3</v>
      </c>
      <c r="O133" s="6">
        <f t="shared" si="32"/>
        <v>3.6040984872895724E-3</v>
      </c>
      <c r="P133" s="126">
        <f t="shared" si="33"/>
        <v>39779.425199999998</v>
      </c>
      <c r="Q133" s="6">
        <f t="shared" si="34"/>
        <v>2.349019981608935E-7</v>
      </c>
    </row>
    <row r="134" spans="1:17" ht="12.95" customHeight="1" x14ac:dyDescent="0.2">
      <c r="A134" s="73" t="s">
        <v>125</v>
      </c>
      <c r="B134" s="72" t="s">
        <v>87</v>
      </c>
      <c r="C134" s="71">
        <v>54825.710099999997</v>
      </c>
      <c r="D134" s="71">
        <v>2.9999999999999997E-4</v>
      </c>
      <c r="E134" s="64">
        <f t="shared" si="29"/>
        <v>21391.010641136007</v>
      </c>
      <c r="F134" s="3">
        <f t="shared" si="30"/>
        <v>21391</v>
      </c>
      <c r="G134" s="3">
        <f t="shared" si="31"/>
        <v>6.1591847552335821E-3</v>
      </c>
      <c r="K134" s="3">
        <f t="shared" si="36"/>
        <v>6.1591847552335821E-3</v>
      </c>
      <c r="N134" s="3">
        <f t="shared" ca="1" si="35"/>
        <v>5.4428741561857591E-3</v>
      </c>
      <c r="O134" s="6">
        <f t="shared" si="32"/>
        <v>3.6279895904240671E-3</v>
      </c>
      <c r="P134" s="126">
        <f t="shared" si="33"/>
        <v>39807.210099999997</v>
      </c>
      <c r="Q134" s="6">
        <f t="shared" si="34"/>
        <v>6.4069489623550677E-6</v>
      </c>
    </row>
    <row r="135" spans="1:17" ht="12.95" customHeight="1" x14ac:dyDescent="0.2">
      <c r="A135" s="73" t="s">
        <v>125</v>
      </c>
      <c r="B135" s="72" t="s">
        <v>87</v>
      </c>
      <c r="C135" s="71">
        <v>54847.703500000003</v>
      </c>
      <c r="D135" s="71">
        <v>2.0000000000000001E-4</v>
      </c>
      <c r="E135" s="64">
        <f t="shared" si="29"/>
        <v>21429.008325890787</v>
      </c>
      <c r="F135" s="3">
        <f t="shared" si="30"/>
        <v>21429</v>
      </c>
      <c r="G135" s="3">
        <f t="shared" si="31"/>
        <v>4.8191000969382003E-3</v>
      </c>
      <c r="K135" s="3">
        <f t="shared" si="36"/>
        <v>4.8191000969382003E-3</v>
      </c>
      <c r="N135" s="3">
        <f t="shared" ca="1" si="35"/>
        <v>5.5278502406189145E-3</v>
      </c>
      <c r="O135" s="6">
        <f t="shared" si="32"/>
        <v>3.6483845454492103E-3</v>
      </c>
      <c r="P135" s="126">
        <f t="shared" si="33"/>
        <v>39829.203500000003</v>
      </c>
      <c r="Q135" s="6">
        <f t="shared" si="34"/>
        <v>1.37057490249817E-6</v>
      </c>
    </row>
    <row r="136" spans="1:17" ht="12.95" customHeight="1" x14ac:dyDescent="0.2">
      <c r="A136" s="77" t="s">
        <v>120</v>
      </c>
      <c r="B136" s="78" t="s">
        <v>87</v>
      </c>
      <c r="C136" s="77">
        <v>54862.752899999999</v>
      </c>
      <c r="D136" s="77">
        <v>2.0000000000000001E-4</v>
      </c>
      <c r="E136" s="64">
        <f t="shared" si="29"/>
        <v>21455.008960487903</v>
      </c>
      <c r="F136" s="3">
        <f t="shared" si="30"/>
        <v>21455</v>
      </c>
      <c r="G136" s="3">
        <f t="shared" si="31"/>
        <v>5.1864105917047709E-3</v>
      </c>
      <c r="K136" s="3">
        <f t="shared" si="36"/>
        <v>5.1864105917047709E-3</v>
      </c>
      <c r="N136" s="3">
        <f t="shared" ca="1" si="35"/>
        <v>5.5859917720731747E-3</v>
      </c>
      <c r="O136" s="6">
        <f t="shared" si="32"/>
        <v>3.6630938790245841E-3</v>
      </c>
      <c r="P136" s="126">
        <f t="shared" si="33"/>
        <v>39844.252899999999</v>
      </c>
      <c r="Q136" s="6">
        <f t="shared" si="34"/>
        <v>2.320493807130771E-6</v>
      </c>
    </row>
    <row r="137" spans="1:17" ht="12.95" customHeight="1" x14ac:dyDescent="0.2">
      <c r="A137" s="73" t="s">
        <v>125</v>
      </c>
      <c r="B137" s="72" t="s">
        <v>87</v>
      </c>
      <c r="C137" s="71">
        <v>54877.800799999997</v>
      </c>
      <c r="D137" s="71">
        <v>2.0000000000000001E-4</v>
      </c>
      <c r="E137" s="64">
        <f t="shared" si="29"/>
        <v>21481.007003556333</v>
      </c>
      <c r="F137" s="3">
        <f t="shared" si="30"/>
        <v>21481</v>
      </c>
      <c r="G137" s="3">
        <f t="shared" si="31"/>
        <v>4.0537210879847407E-3</v>
      </c>
      <c r="K137" s="3">
        <f t="shared" si="36"/>
        <v>4.0537210879847407E-3</v>
      </c>
      <c r="N137" s="3">
        <f t="shared" ca="1" si="35"/>
        <v>5.6441333035274419E-3</v>
      </c>
      <c r="O137" s="6">
        <f t="shared" si="32"/>
        <v>3.6784169525828931E-3</v>
      </c>
      <c r="P137" s="126">
        <f t="shared" si="33"/>
        <v>39859.300799999997</v>
      </c>
      <c r="Q137" s="6">
        <f t="shared" si="34"/>
        <v>1.4085319404972839E-7</v>
      </c>
    </row>
    <row r="138" spans="1:17" ht="12.95" customHeight="1" x14ac:dyDescent="0.2">
      <c r="A138" s="71" t="s">
        <v>113</v>
      </c>
      <c r="B138" s="72" t="s">
        <v>87</v>
      </c>
      <c r="C138" s="71">
        <v>54891.690199999997</v>
      </c>
      <c r="D138" s="71">
        <v>5.9999999999999995E-4</v>
      </c>
      <c r="E138" s="64">
        <f t="shared" si="29"/>
        <v>21505.003522631734</v>
      </c>
      <c r="F138" s="3">
        <f t="shared" si="30"/>
        <v>21505</v>
      </c>
      <c r="G138" s="3">
        <f t="shared" si="31"/>
        <v>2.0389307755976915E-3</v>
      </c>
      <c r="K138" s="3">
        <f t="shared" si="36"/>
        <v>2.0389307755976915E-3</v>
      </c>
      <c r="N138" s="3">
        <f t="shared" ca="1" si="35"/>
        <v>5.6978024094852253E-3</v>
      </c>
      <c r="O138" s="6">
        <f t="shared" si="32"/>
        <v>3.6931063158721546E-3</v>
      </c>
      <c r="P138" s="126">
        <f t="shared" si="33"/>
        <v>39873.190199999997</v>
      </c>
      <c r="Q138" s="6">
        <f t="shared" si="34"/>
        <v>2.736296718042312E-6</v>
      </c>
    </row>
    <row r="139" spans="1:17" ht="12.95" customHeight="1" x14ac:dyDescent="0.2">
      <c r="A139" s="77" t="s">
        <v>115</v>
      </c>
      <c r="B139" s="78" t="s">
        <v>87</v>
      </c>
      <c r="C139" s="77">
        <v>54894.5864</v>
      </c>
      <c r="D139" s="77">
        <v>1E-4</v>
      </c>
      <c r="E139" s="64">
        <f t="shared" si="29"/>
        <v>21510.007246230034</v>
      </c>
      <c r="F139" s="3">
        <f t="shared" si="30"/>
        <v>21510</v>
      </c>
      <c r="G139" s="3">
        <f t="shared" si="31"/>
        <v>4.1941827948903665E-3</v>
      </c>
      <c r="K139" s="3">
        <f t="shared" si="36"/>
        <v>4.1941827948903665E-3</v>
      </c>
      <c r="N139" s="3">
        <f t="shared" ca="1" si="35"/>
        <v>5.7089834732264311E-3</v>
      </c>
      <c r="O139" s="6">
        <f t="shared" si="32"/>
        <v>3.696232471451605E-3</v>
      </c>
      <c r="P139" s="126">
        <f t="shared" si="33"/>
        <v>39876.0864</v>
      </c>
      <c r="Q139" s="6">
        <f t="shared" si="34"/>
        <v>2.4795452461276719E-7</v>
      </c>
    </row>
    <row r="140" spans="1:17" ht="12.95" customHeight="1" x14ac:dyDescent="0.2">
      <c r="A140" s="73" t="s">
        <v>126</v>
      </c>
      <c r="B140" s="72" t="s">
        <v>87</v>
      </c>
      <c r="C140" s="71">
        <v>55190.937599999997</v>
      </c>
      <c r="D140" s="71">
        <v>2.0000000000000001E-4</v>
      </c>
      <c r="E140" s="64">
        <f t="shared" si="29"/>
        <v>22022.009004680163</v>
      </c>
      <c r="F140" s="3">
        <f t="shared" si="30"/>
        <v>22022</v>
      </c>
      <c r="G140" s="3">
        <f t="shared" si="31"/>
        <v>5.2119894680799916E-3</v>
      </c>
      <c r="K140" s="3">
        <f t="shared" si="36"/>
        <v>5.2119894680799916E-3</v>
      </c>
      <c r="N140" s="3">
        <f t="shared" ca="1" si="35"/>
        <v>6.8539244003257907E-3</v>
      </c>
      <c r="O140" s="6">
        <f t="shared" si="32"/>
        <v>4.1365876499415482E-3</v>
      </c>
      <c r="P140" s="126">
        <f t="shared" si="33"/>
        <v>40172.437599999997</v>
      </c>
      <c r="Q140" s="6">
        <f t="shared" si="34"/>
        <v>1.1564890704554697E-6</v>
      </c>
    </row>
    <row r="141" spans="1:17" ht="12.95" customHeight="1" x14ac:dyDescent="0.2">
      <c r="A141" s="73" t="s">
        <v>126</v>
      </c>
      <c r="B141" s="72" t="s">
        <v>87</v>
      </c>
      <c r="C141" s="71">
        <v>55236.665200000003</v>
      </c>
      <c r="D141" s="71">
        <v>1E-4</v>
      </c>
      <c r="E141" s="64">
        <f t="shared" si="29"/>
        <v>22101.011929620934</v>
      </c>
      <c r="F141" s="3">
        <f t="shared" si="30"/>
        <v>22101</v>
      </c>
      <c r="G141" s="3">
        <f t="shared" si="31"/>
        <v>6.9049713638378307E-3</v>
      </c>
      <c r="K141" s="3">
        <f t="shared" si="36"/>
        <v>6.9049713638378307E-3</v>
      </c>
      <c r="N141" s="3">
        <f t="shared" ca="1" si="35"/>
        <v>7.0305852074368305E-3</v>
      </c>
      <c r="O141" s="6">
        <f t="shared" si="32"/>
        <v>4.2256627551258757E-3</v>
      </c>
      <c r="P141" s="126">
        <f t="shared" si="33"/>
        <v>40218.165200000003</v>
      </c>
      <c r="Q141" s="6">
        <f t="shared" si="34"/>
        <v>7.1786946207179917E-6</v>
      </c>
    </row>
    <row r="142" spans="1:17" ht="12.95" customHeight="1" x14ac:dyDescent="0.2">
      <c r="A142" s="71" t="s">
        <v>127</v>
      </c>
      <c r="B142" s="90" t="s">
        <v>88</v>
      </c>
      <c r="C142" s="71">
        <v>55585.688999999998</v>
      </c>
      <c r="D142" s="71">
        <v>1E-4</v>
      </c>
      <c r="E142" s="64">
        <f t="shared" si="29"/>
        <v>22704.01539085526</v>
      </c>
      <c r="F142" s="3">
        <f t="shared" si="30"/>
        <v>22704</v>
      </c>
      <c r="G142" s="3">
        <f t="shared" si="31"/>
        <v>8.9083647617371753E-3</v>
      </c>
      <c r="K142" s="3">
        <f t="shared" si="36"/>
        <v>8.9083647617371753E-3</v>
      </c>
      <c r="N142" s="3">
        <f t="shared" ca="1" si="35"/>
        <v>8.3790214946261182E-3</v>
      </c>
      <c r="O142" s="6">
        <f t="shared" si="32"/>
        <v>5.0877618658894813E-3</v>
      </c>
      <c r="P142" s="126">
        <f t="shared" si="33"/>
        <v>40567.188999999998</v>
      </c>
      <c r="Q142" s="6">
        <f t="shared" si="34"/>
        <v>1.4597006487759785E-5</v>
      </c>
    </row>
    <row r="143" spans="1:17" ht="12.95" customHeight="1" x14ac:dyDescent="0.2">
      <c r="A143" s="71" t="s">
        <v>127</v>
      </c>
      <c r="B143" s="90" t="s">
        <v>88</v>
      </c>
      <c r="C143" s="71">
        <v>55611.735399999998</v>
      </c>
      <c r="D143" s="71">
        <v>2.0000000000000001E-4</v>
      </c>
      <c r="E143" s="64">
        <f t="shared" si="29"/>
        <v>22749.015386135507</v>
      </c>
      <c r="F143" s="3">
        <f t="shared" si="30"/>
        <v>22749</v>
      </c>
      <c r="G143" s="3">
        <f t="shared" si="31"/>
        <v>8.905632930691354E-3</v>
      </c>
      <c r="K143" s="3">
        <f t="shared" si="36"/>
        <v>8.905632930691354E-3</v>
      </c>
      <c r="N143" s="3">
        <f t="shared" ca="1" si="35"/>
        <v>8.4796510682969631E-3</v>
      </c>
      <c r="O143" s="6">
        <f t="shared" si="32"/>
        <v>5.1647355796519863E-3</v>
      </c>
      <c r="P143" s="126">
        <f t="shared" si="33"/>
        <v>40593.235399999998</v>
      </c>
      <c r="Q143" s="6">
        <f t="shared" si="34"/>
        <v>1.3994312991013358E-5</v>
      </c>
    </row>
    <row r="144" spans="1:17" ht="12.95" customHeight="1" x14ac:dyDescent="0.2">
      <c r="A144" s="73" t="s">
        <v>118</v>
      </c>
      <c r="B144" s="72" t="s">
        <v>88</v>
      </c>
      <c r="C144" s="71">
        <v>55621.286690000001</v>
      </c>
      <c r="D144" s="71">
        <v>8.0000000000000004E-4</v>
      </c>
      <c r="E144" s="64">
        <f t="shared" si="29"/>
        <v>22765.517014188536</v>
      </c>
      <c r="F144" s="3">
        <f t="shared" si="30"/>
        <v>22765.5</v>
      </c>
      <c r="G144" s="3">
        <f t="shared" si="31"/>
        <v>9.8479645894258283E-3</v>
      </c>
      <c r="K144" s="3">
        <f t="shared" si="36"/>
        <v>9.8479645894258283E-3</v>
      </c>
      <c r="N144" s="3">
        <f t="shared" ca="1" si="35"/>
        <v>8.5165485786429379E-3</v>
      </c>
      <c r="O144" s="6">
        <f t="shared" si="32"/>
        <v>5.1933880409134221E-3</v>
      </c>
      <c r="P144" s="126">
        <f t="shared" si="33"/>
        <v>40602.786690000001</v>
      </c>
      <c r="Q144" s="6">
        <f t="shared" si="34"/>
        <v>2.1665082845961665E-5</v>
      </c>
    </row>
    <row r="145" spans="1:17" ht="12.95" customHeight="1" x14ac:dyDescent="0.2">
      <c r="A145" s="73" t="s">
        <v>118</v>
      </c>
      <c r="B145" s="72" t="s">
        <v>88</v>
      </c>
      <c r="C145" s="71">
        <v>55621.286789999998</v>
      </c>
      <c r="D145" s="71">
        <v>8.9999999999999998E-4</v>
      </c>
      <c r="E145" s="64">
        <f t="shared" si="29"/>
        <v>22765.51718695711</v>
      </c>
      <c r="F145" s="3">
        <f t="shared" si="30"/>
        <v>22765.5</v>
      </c>
      <c r="G145" s="3">
        <f t="shared" si="31"/>
        <v>9.9479645868996158E-3</v>
      </c>
      <c r="K145" s="3">
        <f t="shared" si="36"/>
        <v>9.9479645868996158E-3</v>
      </c>
      <c r="N145" s="3">
        <f t="shared" ca="1" si="35"/>
        <v>8.5165485786429379E-3</v>
      </c>
      <c r="O145" s="6">
        <f t="shared" si="32"/>
        <v>5.1933880409134221E-3</v>
      </c>
      <c r="P145" s="126">
        <f t="shared" si="33"/>
        <v>40602.786789999998</v>
      </c>
      <c r="Q145" s="6">
        <f t="shared" si="34"/>
        <v>2.2605998131642003E-5</v>
      </c>
    </row>
    <row r="146" spans="1:17" ht="12.95" customHeight="1" x14ac:dyDescent="0.2">
      <c r="A146" s="73" t="s">
        <v>118</v>
      </c>
      <c r="B146" s="72" t="s">
        <v>88</v>
      </c>
      <c r="C146" s="71">
        <v>55621.28759</v>
      </c>
      <c r="D146" s="71">
        <v>5.0000000000000001E-4</v>
      </c>
      <c r="E146" s="64">
        <f t="shared" si="29"/>
        <v>22765.518569105749</v>
      </c>
      <c r="F146" s="3">
        <f t="shared" si="30"/>
        <v>22765.5</v>
      </c>
      <c r="G146" s="3">
        <f t="shared" si="31"/>
        <v>1.0747964588517789E-2</v>
      </c>
      <c r="K146" s="3">
        <f t="shared" si="36"/>
        <v>1.0747964588517789E-2</v>
      </c>
      <c r="N146" s="3">
        <f t="shared" ca="1" si="35"/>
        <v>8.5165485786429379E-3</v>
      </c>
      <c r="O146" s="6">
        <f t="shared" si="32"/>
        <v>5.1933880409134221E-3</v>
      </c>
      <c r="P146" s="126">
        <f t="shared" si="33"/>
        <v>40602.78759</v>
      </c>
      <c r="Q146" s="6">
        <f t="shared" si="34"/>
        <v>3.0853320623196447E-5</v>
      </c>
    </row>
    <row r="147" spans="1:17" ht="12.95" customHeight="1" x14ac:dyDescent="0.2">
      <c r="A147" s="73" t="s">
        <v>118</v>
      </c>
      <c r="B147" s="72" t="s">
        <v>88</v>
      </c>
      <c r="C147" s="71">
        <v>55621.290090000002</v>
      </c>
      <c r="D147" s="71">
        <v>4.0000000000000002E-4</v>
      </c>
      <c r="E147" s="64">
        <f t="shared" si="29"/>
        <v>22765.52288832024</v>
      </c>
      <c r="F147" s="3">
        <f t="shared" si="30"/>
        <v>22765.5</v>
      </c>
      <c r="G147" s="3">
        <f t="shared" si="31"/>
        <v>1.3247964590846095E-2</v>
      </c>
      <c r="K147" s="3">
        <f t="shared" si="36"/>
        <v>1.3247964590846095E-2</v>
      </c>
      <c r="N147" s="3">
        <f t="shared" ca="1" si="35"/>
        <v>8.5165485786429379E-3</v>
      </c>
      <c r="O147" s="6">
        <f t="shared" si="32"/>
        <v>5.1933880409134221E-3</v>
      </c>
      <c r="P147" s="126">
        <f t="shared" si="33"/>
        <v>40602.790090000002</v>
      </c>
      <c r="Q147" s="6">
        <f t="shared" si="34"/>
        <v>6.4876203398725319E-5</v>
      </c>
    </row>
    <row r="148" spans="1:17" ht="12.95" customHeight="1" x14ac:dyDescent="0.2">
      <c r="A148" s="77" t="s">
        <v>122</v>
      </c>
      <c r="B148" s="78" t="s">
        <v>88</v>
      </c>
      <c r="C148" s="77">
        <v>55625.3416</v>
      </c>
      <c r="D148" s="77">
        <v>4.7999999999999996E-3</v>
      </c>
      <c r="E148" s="64">
        <f t="shared" si="29"/>
        <v>22772.522624593879</v>
      </c>
      <c r="F148" s="3">
        <f t="shared" si="30"/>
        <v>22772.5</v>
      </c>
      <c r="G148" s="3">
        <f t="shared" si="31"/>
        <v>1.3095317415718455E-2</v>
      </c>
      <c r="J148" s="3">
        <f>G148</f>
        <v>1.3095317415718455E-2</v>
      </c>
      <c r="N148" s="3">
        <f t="shared" ca="1" si="35"/>
        <v>8.5322020678806204E-3</v>
      </c>
      <c r="O148" s="6">
        <f t="shared" si="32"/>
        <v>5.2056129220604905E-3</v>
      </c>
      <c r="P148" s="126">
        <f t="shared" si="33"/>
        <v>40606.8416</v>
      </c>
      <c r="Q148" s="6">
        <f t="shared" si="34"/>
        <v>6.2247436997246673E-5</v>
      </c>
    </row>
    <row r="149" spans="1:17" ht="12.95" customHeight="1" x14ac:dyDescent="0.2">
      <c r="A149" s="77" t="s">
        <v>121</v>
      </c>
      <c r="B149" s="78" t="s">
        <v>87</v>
      </c>
      <c r="C149" s="77">
        <v>55629.678800000002</v>
      </c>
      <c r="D149" s="77">
        <v>2.0000000000000001E-4</v>
      </c>
      <c r="E149" s="64">
        <f t="shared" ref="E149:E180" si="37">(C149-C$7)/C$8</f>
        <v>22780.015943422186</v>
      </c>
      <c r="F149" s="3">
        <f t="shared" ref="F149:F180" si="38">ROUND(2*E149,0)/2</f>
        <v>22780</v>
      </c>
      <c r="G149" s="3">
        <f t="shared" ref="G149:G180" si="39">C149-(C$7+F149*C$8)</f>
        <v>9.2281954493955709E-3</v>
      </c>
      <c r="K149" s="3">
        <f t="shared" ref="K149:K157" si="40">G149</f>
        <v>9.2281954493955709E-3</v>
      </c>
      <c r="N149" s="3">
        <f t="shared" ca="1" si="35"/>
        <v>8.548973663492429E-3</v>
      </c>
      <c r="O149" s="6">
        <f t="shared" ref="O149:O180" si="41">R$2+R$3*F149+R$4*F149^2+R$5*SIN(RADIANS(R$6*F149+R$7))</f>
        <v>5.2187567517832456E-3</v>
      </c>
      <c r="P149" s="126">
        <f t="shared" ref="P149:P180" si="42">C149-15018.5</f>
        <v>40611.178800000002</v>
      </c>
      <c r="Q149" s="6">
        <f t="shared" ref="Q149:Q180" si="43">+(G149-O149)^2</f>
        <v>1.6075598669911219E-5</v>
      </c>
    </row>
    <row r="150" spans="1:17" ht="12.95" customHeight="1" x14ac:dyDescent="0.2">
      <c r="A150" s="73" t="s">
        <v>129</v>
      </c>
      <c r="B150" s="72" t="s">
        <v>87</v>
      </c>
      <c r="C150" s="71">
        <v>55863.517269999997</v>
      </c>
      <c r="D150" s="71">
        <v>1E-4</v>
      </c>
      <c r="E150" s="64">
        <f t="shared" si="37"/>
        <v>23184.015346270178</v>
      </c>
      <c r="F150" s="3">
        <f t="shared" si="38"/>
        <v>23184</v>
      </c>
      <c r="G150" s="3">
        <f t="shared" si="39"/>
        <v>8.8825585262384266E-3</v>
      </c>
      <c r="K150" s="3">
        <f t="shared" si="40"/>
        <v>8.8825585262384266E-3</v>
      </c>
      <c r="N150" s="3">
        <f t="shared" ca="1" si="35"/>
        <v>9.4524036137817735E-3</v>
      </c>
      <c r="O150" s="6">
        <f t="shared" si="41"/>
        <v>5.9952271829531107E-3</v>
      </c>
      <c r="P150" s="126">
        <f t="shared" si="42"/>
        <v>40845.017269999997</v>
      </c>
      <c r="Q150" s="6">
        <f t="shared" si="43"/>
        <v>8.3366822859177875E-6</v>
      </c>
    </row>
    <row r="151" spans="1:17" ht="12.95" customHeight="1" x14ac:dyDescent="0.2">
      <c r="A151" s="76" t="s">
        <v>128</v>
      </c>
      <c r="B151" s="74" t="s">
        <v>87</v>
      </c>
      <c r="C151" s="75">
        <v>55863.5173</v>
      </c>
      <c r="D151" s="75">
        <v>5.9999999999999995E-4</v>
      </c>
      <c r="E151" s="64">
        <f t="shared" si="37"/>
        <v>23184.015398100757</v>
      </c>
      <c r="F151" s="3">
        <f t="shared" si="38"/>
        <v>23184</v>
      </c>
      <c r="G151" s="3">
        <f t="shared" si="39"/>
        <v>8.9125585291185416E-3</v>
      </c>
      <c r="K151" s="3">
        <f t="shared" si="40"/>
        <v>8.9125585291185416E-3</v>
      </c>
      <c r="N151" s="3">
        <f t="shared" ca="1" si="35"/>
        <v>9.4524036137817735E-3</v>
      </c>
      <c r="O151" s="6">
        <f t="shared" si="41"/>
        <v>5.9952271829531107E-3</v>
      </c>
      <c r="P151" s="126">
        <f t="shared" si="42"/>
        <v>40845.0173</v>
      </c>
      <c r="Q151" s="6">
        <f t="shared" si="43"/>
        <v>8.5108221833194055E-6</v>
      </c>
    </row>
    <row r="152" spans="1:17" ht="12.95" customHeight="1" x14ac:dyDescent="0.2">
      <c r="A152" s="73" t="s">
        <v>130</v>
      </c>
      <c r="B152" s="72" t="s">
        <v>87</v>
      </c>
      <c r="C152" s="71">
        <v>55963.6512</v>
      </c>
      <c r="D152" s="71">
        <v>2.9999999999999997E-4</v>
      </c>
      <c r="E152" s="64">
        <f t="shared" si="37"/>
        <v>23357.0153146878</v>
      </c>
      <c r="F152" s="3">
        <f t="shared" si="38"/>
        <v>23357</v>
      </c>
      <c r="G152" s="3">
        <f t="shared" si="39"/>
        <v>8.8642783593968488E-3</v>
      </c>
      <c r="K152" s="3">
        <f t="shared" si="40"/>
        <v>8.8642783593968488E-3</v>
      </c>
      <c r="N152" s="3">
        <f t="shared" ca="1" si="35"/>
        <v>9.8392684192274565E-3</v>
      </c>
      <c r="O152" s="6">
        <f t="shared" si="41"/>
        <v>6.3674618609632205E-3</v>
      </c>
      <c r="P152" s="126">
        <f t="shared" si="42"/>
        <v>40945.1512</v>
      </c>
      <c r="Q152" s="6">
        <f t="shared" si="43"/>
        <v>6.2340926268503646E-6</v>
      </c>
    </row>
    <row r="153" spans="1:17" ht="12.95" customHeight="1" x14ac:dyDescent="0.2">
      <c r="A153" s="73" t="s">
        <v>130</v>
      </c>
      <c r="B153" s="72" t="s">
        <v>87</v>
      </c>
      <c r="C153" s="71">
        <v>55989.698299999996</v>
      </c>
      <c r="D153" s="71">
        <v>1E-4</v>
      </c>
      <c r="E153" s="64">
        <f t="shared" si="37"/>
        <v>23402.016519348097</v>
      </c>
      <c r="F153" s="3">
        <f t="shared" si="38"/>
        <v>23402</v>
      </c>
      <c r="G153" s="3">
        <f t="shared" si="39"/>
        <v>9.5615465179434977E-3</v>
      </c>
      <c r="K153" s="3">
        <f t="shared" si="40"/>
        <v>9.5615465179434977E-3</v>
      </c>
      <c r="N153" s="3">
        <f t="shared" ca="1" si="35"/>
        <v>9.9398979928982945E-3</v>
      </c>
      <c r="O153" s="6">
        <f t="shared" si="41"/>
        <v>6.4680333871885275E-3</v>
      </c>
      <c r="P153" s="126">
        <f t="shared" si="42"/>
        <v>40971.198299999996</v>
      </c>
      <c r="Q153" s="6">
        <f t="shared" si="43"/>
        <v>9.5698234901534169E-6</v>
      </c>
    </row>
    <row r="154" spans="1:17" ht="12.95" customHeight="1" x14ac:dyDescent="0.2">
      <c r="A154" s="73" t="s">
        <v>130</v>
      </c>
      <c r="B154" s="72" t="s">
        <v>87</v>
      </c>
      <c r="C154" s="71">
        <v>55996.643799999998</v>
      </c>
      <c r="D154" s="71">
        <v>2.0000000000000001E-4</v>
      </c>
      <c r="E154" s="64">
        <f t="shared" si="37"/>
        <v>23414.016161034437</v>
      </c>
      <c r="F154" s="3">
        <f t="shared" si="38"/>
        <v>23414</v>
      </c>
      <c r="G154" s="3">
        <f t="shared" si="39"/>
        <v>9.3541513706441037E-3</v>
      </c>
      <c r="K154" s="3">
        <f t="shared" si="40"/>
        <v>9.3541513706441037E-3</v>
      </c>
      <c r="N154" s="3">
        <f t="shared" ca="1" si="35"/>
        <v>9.9667325458771897E-3</v>
      </c>
      <c r="O154" s="6">
        <f t="shared" si="41"/>
        <v>6.4951093192521705E-3</v>
      </c>
      <c r="P154" s="126">
        <f t="shared" si="42"/>
        <v>40978.143799999998</v>
      </c>
      <c r="Q154" s="6">
        <f t="shared" si="43"/>
        <v>8.1741214516273941E-6</v>
      </c>
    </row>
    <row r="155" spans="1:17" ht="12.95" customHeight="1" x14ac:dyDescent="0.2">
      <c r="A155" s="73" t="s">
        <v>131</v>
      </c>
      <c r="B155" s="72" t="s">
        <v>87</v>
      </c>
      <c r="C155" s="71">
        <v>56323.673000000003</v>
      </c>
      <c r="D155" s="71">
        <v>1E-4</v>
      </c>
      <c r="E155" s="64">
        <f t="shared" si="37"/>
        <v>23979.019864291058</v>
      </c>
      <c r="F155" s="3">
        <f t="shared" si="38"/>
        <v>23979</v>
      </c>
      <c r="G155" s="3">
        <f t="shared" si="39"/>
        <v>1.1497629442601465E-2</v>
      </c>
      <c r="K155" s="3">
        <f t="shared" si="40"/>
        <v>1.1497629442601465E-2</v>
      </c>
      <c r="N155" s="3">
        <f t="shared" ref="N155:N186" ca="1" si="44">+C$11+C$12*F155</f>
        <v>1.1230192748633322E-2</v>
      </c>
      <c r="O155" s="6">
        <f t="shared" si="41"/>
        <v>7.88607830789167E-3</v>
      </c>
      <c r="P155" s="126">
        <f t="shared" si="42"/>
        <v>41305.173000000003</v>
      </c>
      <c r="Q155" s="6">
        <f t="shared" si="43"/>
        <v>1.3043301598623605E-5</v>
      </c>
    </row>
    <row r="156" spans="1:17" ht="12.95" customHeight="1" x14ac:dyDescent="0.2">
      <c r="A156" s="107" t="s">
        <v>1</v>
      </c>
      <c r="B156" s="108" t="s">
        <v>88</v>
      </c>
      <c r="C156" s="107">
        <v>56677.039299999829</v>
      </c>
      <c r="D156" s="107" t="s">
        <v>157</v>
      </c>
      <c r="E156" s="64">
        <f t="shared" si="37"/>
        <v>24589.525801088104</v>
      </c>
      <c r="F156" s="3">
        <f t="shared" si="38"/>
        <v>24589.5</v>
      </c>
      <c r="G156" s="3">
        <f t="shared" si="39"/>
        <v>1.4933900703908876E-2</v>
      </c>
      <c r="K156" s="3">
        <f t="shared" si="40"/>
        <v>1.4933900703908876E-2</v>
      </c>
      <c r="N156" s="3">
        <f t="shared" ca="1" si="44"/>
        <v>1.2595400631434418E-2</v>
      </c>
      <c r="O156" s="6">
        <f t="shared" si="41"/>
        <v>9.6149558064692556E-3</v>
      </c>
      <c r="P156" s="126">
        <f t="shared" si="42"/>
        <v>41658.539299999829</v>
      </c>
      <c r="Q156" s="6">
        <f t="shared" si="43"/>
        <v>2.829117482199897E-5</v>
      </c>
    </row>
    <row r="157" spans="1:17" ht="12.95" customHeight="1" x14ac:dyDescent="0.2">
      <c r="A157" s="107" t="s">
        <v>1</v>
      </c>
      <c r="B157" s="108" t="s">
        <v>88</v>
      </c>
      <c r="C157" s="107">
        <v>56677.040800000075</v>
      </c>
      <c r="D157" s="107" t="s">
        <v>0</v>
      </c>
      <c r="E157" s="64">
        <f t="shared" si="37"/>
        <v>24589.52839261722</v>
      </c>
      <c r="F157" s="3">
        <f t="shared" si="38"/>
        <v>24589.5</v>
      </c>
      <c r="G157" s="3">
        <f t="shared" si="39"/>
        <v>1.6433900949778035E-2</v>
      </c>
      <c r="K157" s="3">
        <f t="shared" si="40"/>
        <v>1.6433900949778035E-2</v>
      </c>
      <c r="N157" s="3">
        <f t="shared" ca="1" si="44"/>
        <v>1.2595400631434418E-2</v>
      </c>
      <c r="O157" s="6">
        <f t="shared" si="41"/>
        <v>9.6149558064692556E-3</v>
      </c>
      <c r="P157" s="126">
        <f t="shared" si="42"/>
        <v>41658.540800000075</v>
      </c>
      <c r="Q157" s="6">
        <f t="shared" si="43"/>
        <v>4.649801286745439E-5</v>
      </c>
    </row>
    <row r="158" spans="1:17" ht="12.95" customHeight="1" x14ac:dyDescent="0.2">
      <c r="A158" s="75" t="s">
        <v>144</v>
      </c>
      <c r="B158" s="74" t="s">
        <v>87</v>
      </c>
      <c r="C158" s="75">
        <v>56725.368699999999</v>
      </c>
      <c r="D158" s="75">
        <v>1.4E-3</v>
      </c>
      <c r="E158" s="64">
        <f t="shared" si="37"/>
        <v>24673.023818929527</v>
      </c>
      <c r="F158" s="3">
        <f t="shared" si="38"/>
        <v>24673</v>
      </c>
      <c r="G158" s="3">
        <f t="shared" si="39"/>
        <v>1.3786609582894016E-2</v>
      </c>
      <c r="J158" s="3">
        <f>G158</f>
        <v>1.3786609582894016E-2</v>
      </c>
      <c r="N158" s="3">
        <f t="shared" ca="1" si="44"/>
        <v>1.2782124395912538E-2</v>
      </c>
      <c r="O158" s="6">
        <f t="shared" si="41"/>
        <v>9.8668378101098003E-3</v>
      </c>
      <c r="P158" s="126">
        <f t="shared" si="42"/>
        <v>41706.868699999999</v>
      </c>
      <c r="Q158" s="6">
        <f t="shared" si="43"/>
        <v>1.5364610750715915E-5</v>
      </c>
    </row>
    <row r="159" spans="1:17" ht="12.95" customHeight="1" x14ac:dyDescent="0.2">
      <c r="A159" s="75" t="s">
        <v>144</v>
      </c>
      <c r="B159" s="74" t="s">
        <v>87</v>
      </c>
      <c r="C159" s="75">
        <v>56727.3874</v>
      </c>
      <c r="D159" s="75">
        <v>1.29E-2</v>
      </c>
      <c r="E159" s="64">
        <f t="shared" si="37"/>
        <v>24676.511498243068</v>
      </c>
      <c r="F159" s="3">
        <f t="shared" si="38"/>
        <v>24676.5</v>
      </c>
      <c r="G159" s="3">
        <f t="shared" si="39"/>
        <v>6.6552859934745356E-3</v>
      </c>
      <c r="J159" s="3">
        <f>G159</f>
        <v>6.6552859934745356E-3</v>
      </c>
      <c r="N159" s="3">
        <f t="shared" ca="1" si="44"/>
        <v>1.2789951140531379E-2</v>
      </c>
      <c r="O159" s="6">
        <f t="shared" si="41"/>
        <v>9.8774678250502946E-3</v>
      </c>
      <c r="P159" s="126">
        <f t="shared" si="42"/>
        <v>41708.8874</v>
      </c>
      <c r="Q159" s="6">
        <f t="shared" si="43"/>
        <v>1.0382455755736913E-5</v>
      </c>
    </row>
    <row r="160" spans="1:17" ht="12.95" customHeight="1" x14ac:dyDescent="0.2">
      <c r="A160" s="113" t="s">
        <v>151</v>
      </c>
      <c r="B160" s="114" t="s">
        <v>87</v>
      </c>
      <c r="C160" s="115">
        <v>57070.339449999999</v>
      </c>
      <c r="D160" s="115">
        <v>2.9999999999999997E-4</v>
      </c>
      <c r="E160" s="64">
        <f t="shared" si="37"/>
        <v>25269.024883254093</v>
      </c>
      <c r="F160" s="3">
        <f t="shared" si="38"/>
        <v>25269</v>
      </c>
      <c r="G160" s="3">
        <f t="shared" si="39"/>
        <v>1.4402650165720843E-2</v>
      </c>
      <c r="K160" s="3">
        <f>G160</f>
        <v>1.4402650165720843E-2</v>
      </c>
      <c r="N160" s="3">
        <f t="shared" ca="1" si="44"/>
        <v>1.4114907193864143E-2</v>
      </c>
      <c r="O160" s="6">
        <f t="shared" si="41"/>
        <v>1.174980903756769E-2</v>
      </c>
      <c r="P160" s="126">
        <f t="shared" si="42"/>
        <v>42051.839449999999</v>
      </c>
      <c r="Q160" s="6">
        <f t="shared" si="43"/>
        <v>7.0375660512208909E-6</v>
      </c>
    </row>
    <row r="161" spans="1:17" ht="12.95" customHeight="1" x14ac:dyDescent="0.2">
      <c r="A161" s="75" t="s">
        <v>145</v>
      </c>
      <c r="B161" s="72"/>
      <c r="C161" s="75">
        <v>57074.390800000001</v>
      </c>
      <c r="D161" s="75">
        <v>1.1000000000000001E-3</v>
      </c>
      <c r="E161" s="64">
        <f t="shared" si="37"/>
        <v>25276.024343098012</v>
      </c>
      <c r="F161" s="3">
        <f t="shared" si="38"/>
        <v>25276</v>
      </c>
      <c r="G161" s="3">
        <f t="shared" si="39"/>
        <v>1.4090002987359185E-2</v>
      </c>
      <c r="J161" s="3">
        <f>G161</f>
        <v>1.4090002987359185E-2</v>
      </c>
      <c r="N161" s="3">
        <f t="shared" ca="1" si="44"/>
        <v>1.4130560683101825E-2</v>
      </c>
      <c r="O161" s="6">
        <f t="shared" si="41"/>
        <v>1.1772678262978519E-2</v>
      </c>
      <c r="P161" s="126">
        <f t="shared" si="42"/>
        <v>42055.890800000001</v>
      </c>
      <c r="Q161" s="6">
        <f t="shared" si="43"/>
        <v>5.3699938782259277E-6</v>
      </c>
    </row>
    <row r="162" spans="1:17" ht="12.95" customHeight="1" x14ac:dyDescent="0.2">
      <c r="A162" s="98" t="s">
        <v>152</v>
      </c>
      <c r="B162" s="99" t="s">
        <v>87</v>
      </c>
      <c r="C162" s="100">
        <v>57090.5965</v>
      </c>
      <c r="D162" s="100">
        <v>1E-4</v>
      </c>
      <c r="E162" s="64">
        <f t="shared" si="37"/>
        <v>25304.02270077942</v>
      </c>
      <c r="F162" s="3">
        <f t="shared" si="38"/>
        <v>25304</v>
      </c>
      <c r="G162" s="3">
        <f t="shared" si="39"/>
        <v>1.3139414295437746E-2</v>
      </c>
      <c r="K162" s="3">
        <f t="shared" ref="K162:K199" si="45">G162</f>
        <v>1.3139414295437746E-2</v>
      </c>
      <c r="N162" s="3">
        <f t="shared" ca="1" si="44"/>
        <v>1.4193174640052576E-2</v>
      </c>
      <c r="O162" s="6">
        <f t="shared" si="41"/>
        <v>1.1864300996212069E-2</v>
      </c>
      <c r="P162" s="126">
        <f t="shared" si="42"/>
        <v>42072.0965</v>
      </c>
      <c r="Q162" s="6">
        <f t="shared" si="43"/>
        <v>1.6259139258621904E-6</v>
      </c>
    </row>
    <row r="163" spans="1:17" ht="12.95" customHeight="1" x14ac:dyDescent="0.2">
      <c r="A163" s="98" t="s">
        <v>153</v>
      </c>
      <c r="B163" s="99" t="s">
        <v>87</v>
      </c>
      <c r="C163" s="100">
        <v>57090.596799999999</v>
      </c>
      <c r="D163" s="100">
        <v>1E-4</v>
      </c>
      <c r="E163" s="64">
        <f t="shared" si="37"/>
        <v>25304.02321908516</v>
      </c>
      <c r="F163" s="3">
        <f t="shared" si="38"/>
        <v>25304</v>
      </c>
      <c r="G163" s="3">
        <f t="shared" si="39"/>
        <v>1.3439414295135066E-2</v>
      </c>
      <c r="K163" s="3">
        <f t="shared" si="45"/>
        <v>1.3439414295135066E-2</v>
      </c>
      <c r="N163" s="3">
        <f t="shared" ca="1" si="44"/>
        <v>1.4193174640052576E-2</v>
      </c>
      <c r="O163" s="6">
        <f t="shared" si="41"/>
        <v>1.1864300996212069E-2</v>
      </c>
      <c r="P163" s="126">
        <f t="shared" si="42"/>
        <v>42072.096799999999</v>
      </c>
      <c r="Q163" s="6">
        <f t="shared" si="43"/>
        <v>2.4809819044440863E-6</v>
      </c>
    </row>
    <row r="164" spans="1:17" ht="12.95" customHeight="1" x14ac:dyDescent="0.2">
      <c r="A164" s="116" t="s">
        <v>153</v>
      </c>
      <c r="B164" s="117" t="s">
        <v>87</v>
      </c>
      <c r="C164" s="118">
        <v>57090.597300000001</v>
      </c>
      <c r="D164" s="118">
        <v>1E-4</v>
      </c>
      <c r="E164" s="64">
        <f t="shared" si="37"/>
        <v>25304.024082928059</v>
      </c>
      <c r="F164" s="3">
        <f t="shared" si="38"/>
        <v>25304</v>
      </c>
      <c r="G164" s="3">
        <f t="shared" si="39"/>
        <v>1.3939414297055919E-2</v>
      </c>
      <c r="K164" s="3">
        <f t="shared" si="45"/>
        <v>1.3939414297055919E-2</v>
      </c>
      <c r="N164" s="3">
        <f t="shared" ca="1" si="44"/>
        <v>1.4193174640052576E-2</v>
      </c>
      <c r="O164" s="6">
        <f t="shared" si="41"/>
        <v>1.1864300996212069E-2</v>
      </c>
      <c r="P164" s="126">
        <f t="shared" si="42"/>
        <v>42072.097300000001</v>
      </c>
      <c r="Q164" s="6">
        <f t="shared" si="43"/>
        <v>4.3060952113390578E-6</v>
      </c>
    </row>
    <row r="165" spans="1:17" ht="12.95" customHeight="1" x14ac:dyDescent="0.2">
      <c r="A165" s="111" t="s">
        <v>4</v>
      </c>
      <c r="B165" s="112"/>
      <c r="C165" s="111">
        <v>57376.235733333342</v>
      </c>
      <c r="D165" s="111"/>
      <c r="E165" s="64">
        <f t="shared" si="37"/>
        <v>25797.517546587434</v>
      </c>
      <c r="F165" s="3">
        <f t="shared" si="38"/>
        <v>25797.5</v>
      </c>
      <c r="G165" s="3">
        <f t="shared" si="39"/>
        <v>1.0156121839827392E-2</v>
      </c>
      <c r="K165" s="3">
        <f t="shared" si="45"/>
        <v>1.0156121839827392E-2</v>
      </c>
      <c r="N165" s="3">
        <f t="shared" ca="1" si="44"/>
        <v>1.5296745631309477E-2</v>
      </c>
      <c r="O165" s="6">
        <f t="shared" si="41"/>
        <v>1.3510826363637169E-2</v>
      </c>
      <c r="P165" s="126">
        <f t="shared" si="42"/>
        <v>42357.735733333342</v>
      </c>
      <c r="Q165" s="6">
        <f t="shared" si="43"/>
        <v>1.1254042442069781E-5</v>
      </c>
    </row>
    <row r="166" spans="1:17" ht="12.95" customHeight="1" x14ac:dyDescent="0.2">
      <c r="A166" s="113" t="s">
        <v>151</v>
      </c>
      <c r="B166" s="114" t="s">
        <v>87</v>
      </c>
      <c r="C166" s="115">
        <v>57380.582009999998</v>
      </c>
      <c r="D166" s="115">
        <v>2.9999999999999997E-4</v>
      </c>
      <c r="E166" s="64">
        <f t="shared" si="37"/>
        <v>25805.026547043781</v>
      </c>
      <c r="F166" s="3">
        <f t="shared" si="38"/>
        <v>25805</v>
      </c>
      <c r="G166" s="3">
        <f t="shared" si="39"/>
        <v>1.5365666527941357E-2</v>
      </c>
      <c r="K166" s="3">
        <f t="shared" si="45"/>
        <v>1.5365666527941357E-2</v>
      </c>
      <c r="N166" s="3">
        <f t="shared" ca="1" si="44"/>
        <v>1.5313517226921286E-2</v>
      </c>
      <c r="O166" s="6">
        <f t="shared" si="41"/>
        <v>1.3536214142736999E-2</v>
      </c>
      <c r="P166" s="126">
        <f t="shared" si="42"/>
        <v>42362.082009999998</v>
      </c>
      <c r="Q166" s="6">
        <f t="shared" si="43"/>
        <v>3.3468960297299166E-6</v>
      </c>
    </row>
    <row r="167" spans="1:17" ht="12.95" customHeight="1" x14ac:dyDescent="0.2">
      <c r="A167" s="113" t="s">
        <v>151</v>
      </c>
      <c r="B167" s="114" t="s">
        <v>87</v>
      </c>
      <c r="C167" s="115">
        <v>57383.476450000002</v>
      </c>
      <c r="D167" s="115">
        <v>1E-4</v>
      </c>
      <c r="E167" s="64">
        <f t="shared" si="37"/>
        <v>25810.027229915086</v>
      </c>
      <c r="F167" s="3">
        <f t="shared" si="38"/>
        <v>25810</v>
      </c>
      <c r="G167" s="3">
        <f t="shared" si="39"/>
        <v>1.5760918548039626E-2</v>
      </c>
      <c r="K167" s="3">
        <f t="shared" si="45"/>
        <v>1.5760918548039626E-2</v>
      </c>
      <c r="N167" s="3">
        <f t="shared" ca="1" si="44"/>
        <v>1.5324698290662492E-2</v>
      </c>
      <c r="O167" s="6">
        <f t="shared" si="41"/>
        <v>1.3553143821961849E-2</v>
      </c>
      <c r="P167" s="126">
        <f t="shared" si="42"/>
        <v>42364.976450000002</v>
      </c>
      <c r="Q167" s="6">
        <f t="shared" si="43"/>
        <v>4.8742692411078025E-6</v>
      </c>
    </row>
    <row r="168" spans="1:17" ht="12.95" customHeight="1" x14ac:dyDescent="0.2">
      <c r="A168" s="98" t="s">
        <v>153</v>
      </c>
      <c r="B168" s="99" t="s">
        <v>87</v>
      </c>
      <c r="C168" s="100">
        <v>57428.622799999997</v>
      </c>
      <c r="D168" s="100">
        <v>1E-4</v>
      </c>
      <c r="E168" s="64">
        <f t="shared" si="37"/>
        <v>25888.025937487731</v>
      </c>
      <c r="F168" s="3">
        <f t="shared" si="38"/>
        <v>25888</v>
      </c>
      <c r="G168" s="3">
        <f t="shared" si="39"/>
        <v>1.5012850024504587E-2</v>
      </c>
      <c r="K168" s="3">
        <f t="shared" si="45"/>
        <v>1.5012850024504587E-2</v>
      </c>
      <c r="N168" s="3">
        <f t="shared" ca="1" si="44"/>
        <v>1.5499122885025286E-2</v>
      </c>
      <c r="O168" s="6">
        <f t="shared" si="41"/>
        <v>1.3817682896576656E-2</v>
      </c>
      <c r="P168" s="126">
        <f t="shared" si="42"/>
        <v>42410.122799999997</v>
      </c>
      <c r="Q168" s="6">
        <f t="shared" si="43"/>
        <v>1.428424463679499E-6</v>
      </c>
    </row>
    <row r="169" spans="1:17" ht="12.95" customHeight="1" x14ac:dyDescent="0.2">
      <c r="A169" s="98" t="s">
        <v>153</v>
      </c>
      <c r="B169" s="99" t="s">
        <v>87</v>
      </c>
      <c r="C169" s="100">
        <v>57458.721400000002</v>
      </c>
      <c r="D169" s="100">
        <v>4.0000000000000002E-4</v>
      </c>
      <c r="E169" s="64">
        <f t="shared" si="37"/>
        <v>25940.02686114483</v>
      </c>
      <c r="F169" s="3">
        <f t="shared" si="38"/>
        <v>25940</v>
      </c>
      <c r="G169" s="3">
        <f t="shared" si="39"/>
        <v>1.5547471026366111E-2</v>
      </c>
      <c r="K169" s="3">
        <f t="shared" si="45"/>
        <v>1.5547471026366111E-2</v>
      </c>
      <c r="N169" s="3">
        <f t="shared" ca="1" si="44"/>
        <v>1.5615405947933814E-2</v>
      </c>
      <c r="O169" s="6">
        <f t="shared" si="41"/>
        <v>1.3994451859058964E-2</v>
      </c>
      <c r="P169" s="126">
        <f t="shared" si="42"/>
        <v>42440.221400000002</v>
      </c>
      <c r="Q169" s="6">
        <f t="shared" si="43"/>
        <v>2.4118685340233829E-6</v>
      </c>
    </row>
    <row r="170" spans="1:17" ht="12.95" customHeight="1" x14ac:dyDescent="0.2">
      <c r="A170" s="98" t="s">
        <v>154</v>
      </c>
      <c r="B170" s="99" t="s">
        <v>87</v>
      </c>
      <c r="C170" s="100">
        <v>57669.987200000003</v>
      </c>
      <c r="D170" s="100">
        <v>1E-4</v>
      </c>
      <c r="E170" s="64">
        <f t="shared" si="37"/>
        <v>26305.027782687834</v>
      </c>
      <c r="F170" s="3">
        <f t="shared" si="38"/>
        <v>26305</v>
      </c>
      <c r="G170" s="3">
        <f t="shared" si="39"/>
        <v>1.6080868357676081E-2</v>
      </c>
      <c r="K170" s="3">
        <f t="shared" si="45"/>
        <v>1.6080868357676081E-2</v>
      </c>
      <c r="N170" s="3">
        <f t="shared" ca="1" si="44"/>
        <v>1.6431623601041757E-2</v>
      </c>
      <c r="O170" s="6">
        <f t="shared" si="41"/>
        <v>1.5240665392230377E-2</v>
      </c>
      <c r="P170" s="126">
        <f t="shared" si="42"/>
        <v>42651.487200000003</v>
      </c>
      <c r="Q170" s="6">
        <f t="shared" si="43"/>
        <v>7.0594102314375529E-7</v>
      </c>
    </row>
    <row r="171" spans="1:17" ht="12.95" customHeight="1" x14ac:dyDescent="0.2">
      <c r="A171" s="95" t="s">
        <v>3</v>
      </c>
      <c r="B171" s="96" t="s">
        <v>87</v>
      </c>
      <c r="C171" s="97">
        <v>57733.656999999999</v>
      </c>
      <c r="D171" s="97">
        <v>4.0000000000000001E-3</v>
      </c>
      <c r="E171" s="64">
        <f t="shared" si="37"/>
        <v>26415.029191692309</v>
      </c>
      <c r="F171" s="3">
        <f t="shared" si="38"/>
        <v>26415</v>
      </c>
      <c r="G171" s="3">
        <f t="shared" si="39"/>
        <v>1.6896412758796941E-2</v>
      </c>
      <c r="K171" s="3">
        <f t="shared" si="45"/>
        <v>1.6896412758796941E-2</v>
      </c>
      <c r="N171" s="3">
        <f t="shared" ca="1" si="44"/>
        <v>1.6677607003348263E-2</v>
      </c>
      <c r="O171" s="6">
        <f t="shared" si="41"/>
        <v>1.5616713348901055E-2</v>
      </c>
      <c r="P171" s="126">
        <f t="shared" si="42"/>
        <v>42715.156999999999</v>
      </c>
      <c r="Q171" s="6">
        <f t="shared" si="43"/>
        <v>1.6376305796878808E-6</v>
      </c>
    </row>
    <row r="172" spans="1:17" ht="12.95" customHeight="1" x14ac:dyDescent="0.2">
      <c r="A172" s="109" t="s">
        <v>2</v>
      </c>
      <c r="B172" s="110" t="s">
        <v>87</v>
      </c>
      <c r="C172" s="110">
        <v>57800.507100000003</v>
      </c>
      <c r="D172" s="110">
        <v>1.6000000000000001E-3</v>
      </c>
      <c r="E172" s="64">
        <f t="shared" si="37"/>
        <v>26530.525159829333</v>
      </c>
      <c r="F172" s="3">
        <f t="shared" si="38"/>
        <v>26530.5</v>
      </c>
      <c r="G172" s="3">
        <f t="shared" si="39"/>
        <v>1.4562734388164245E-2</v>
      </c>
      <c r="K172" s="3">
        <f t="shared" si="45"/>
        <v>1.4562734388164245E-2</v>
      </c>
      <c r="N172" s="3">
        <f t="shared" ca="1" si="44"/>
        <v>1.6935889575770094E-2</v>
      </c>
      <c r="O172" s="6">
        <f t="shared" si="41"/>
        <v>1.6011026939929337E-2</v>
      </c>
      <c r="P172" s="126">
        <f t="shared" si="42"/>
        <v>42782.007100000003</v>
      </c>
      <c r="Q172" s="6">
        <f t="shared" si="43"/>
        <v>2.0975513154982423E-6</v>
      </c>
    </row>
    <row r="173" spans="1:17" ht="12.95" customHeight="1" x14ac:dyDescent="0.2">
      <c r="A173" s="101" t="s">
        <v>155</v>
      </c>
      <c r="B173" s="102" t="s">
        <v>87</v>
      </c>
      <c r="C173" s="103">
        <v>57807.745699999999</v>
      </c>
      <c r="D173" s="103">
        <v>1E-4</v>
      </c>
      <c r="E173" s="64">
        <f t="shared" si="37"/>
        <v>26543.031186222055</v>
      </c>
      <c r="F173" s="3">
        <f t="shared" si="38"/>
        <v>26543</v>
      </c>
      <c r="G173" s="3">
        <f t="shared" si="39"/>
        <v>1.8050864426186308E-2</v>
      </c>
      <c r="K173" s="3">
        <f t="shared" si="45"/>
        <v>1.8050864426186308E-2</v>
      </c>
      <c r="N173" s="3">
        <f t="shared" ca="1" si="44"/>
        <v>1.6963842235123101E-2</v>
      </c>
      <c r="O173" s="6">
        <f t="shared" si="41"/>
        <v>1.6053649484108881E-2</v>
      </c>
      <c r="P173" s="126">
        <f t="shared" si="42"/>
        <v>42789.245699999999</v>
      </c>
      <c r="Q173" s="6">
        <f t="shared" si="43"/>
        <v>3.9888675248573409E-6</v>
      </c>
    </row>
    <row r="174" spans="1:17" ht="12.95" customHeight="1" x14ac:dyDescent="0.2">
      <c r="A174" s="109" t="s">
        <v>2</v>
      </c>
      <c r="B174" s="110" t="s">
        <v>87</v>
      </c>
      <c r="C174" s="110">
        <v>57811.504099999998</v>
      </c>
      <c r="D174" s="110">
        <v>5.1000000000000004E-3</v>
      </c>
      <c r="E174" s="64">
        <f t="shared" si="37"/>
        <v>26549.524520512448</v>
      </c>
      <c r="F174" s="3">
        <f t="shared" si="38"/>
        <v>26549.5</v>
      </c>
      <c r="G174" s="3">
        <f t="shared" si="39"/>
        <v>1.4192692055075895E-2</v>
      </c>
      <c r="K174" s="3">
        <f t="shared" si="45"/>
        <v>1.4192692055075895E-2</v>
      </c>
      <c r="N174" s="3">
        <f t="shared" ca="1" si="44"/>
        <v>1.6978377617986672E-2</v>
      </c>
      <c r="O174" s="6">
        <f t="shared" si="41"/>
        <v>1.6075808354753123E-2</v>
      </c>
      <c r="P174" s="126">
        <f t="shared" si="42"/>
        <v>42793.004099999998</v>
      </c>
      <c r="Q174" s="6">
        <f t="shared" si="43"/>
        <v>3.546126998110056E-6</v>
      </c>
    </row>
    <row r="175" spans="1:17" ht="12.95" customHeight="1" x14ac:dyDescent="0.2">
      <c r="A175" s="101" t="s">
        <v>156</v>
      </c>
      <c r="B175" s="104" t="s">
        <v>87</v>
      </c>
      <c r="C175" s="101">
        <v>58065.894399999997</v>
      </c>
      <c r="D175" s="101">
        <v>1E-4</v>
      </c>
      <c r="E175" s="64">
        <f t="shared" si="37"/>
        <v>26989.031028104306</v>
      </c>
      <c r="F175" s="3">
        <f t="shared" si="38"/>
        <v>26989</v>
      </c>
      <c r="G175" s="3">
        <f t="shared" si="39"/>
        <v>1.7959344462724403E-2</v>
      </c>
      <c r="K175" s="3">
        <f t="shared" si="45"/>
        <v>1.7959344462724403E-2</v>
      </c>
      <c r="N175" s="3">
        <f t="shared" ca="1" si="44"/>
        <v>1.7961193120838562E-2</v>
      </c>
      <c r="O175" s="6">
        <f t="shared" si="41"/>
        <v>1.7561920308781873E-2</v>
      </c>
      <c r="P175" s="126">
        <f t="shared" si="42"/>
        <v>43047.394399999997</v>
      </c>
      <c r="Q175" s="6">
        <f t="shared" si="43"/>
        <v>1.5794595813693519E-7</v>
      </c>
    </row>
    <row r="176" spans="1:17" ht="12.95" customHeight="1" x14ac:dyDescent="0.2">
      <c r="A176" s="101" t="s">
        <v>156</v>
      </c>
      <c r="B176" s="104" t="s">
        <v>87</v>
      </c>
      <c r="C176" s="101">
        <v>58094.834900000002</v>
      </c>
      <c r="D176" s="101">
        <v>1E-4</v>
      </c>
      <c r="E176" s="64">
        <f t="shared" si="37"/>
        <v>27039.031118842689</v>
      </c>
      <c r="F176" s="3">
        <f t="shared" si="38"/>
        <v>27039</v>
      </c>
      <c r="G176" s="3">
        <f t="shared" si="39"/>
        <v>1.8011864653090015E-2</v>
      </c>
      <c r="K176" s="3">
        <f t="shared" si="45"/>
        <v>1.8011864653090015E-2</v>
      </c>
      <c r="N176" s="3">
        <f t="shared" ca="1" si="44"/>
        <v>1.8073003758250612E-2</v>
      </c>
      <c r="O176" s="6">
        <f t="shared" si="41"/>
        <v>1.7728871204093843E-2</v>
      </c>
      <c r="P176" s="126">
        <f t="shared" si="42"/>
        <v>43076.334900000002</v>
      </c>
      <c r="Q176" s="6">
        <f t="shared" si="43"/>
        <v>8.0085292174749189E-8</v>
      </c>
    </row>
    <row r="177" spans="1:17" ht="12.95" customHeight="1" x14ac:dyDescent="0.2">
      <c r="A177" s="101" t="s">
        <v>156</v>
      </c>
      <c r="B177" s="104" t="s">
        <v>87</v>
      </c>
      <c r="C177" s="101">
        <v>58145.771699999998</v>
      </c>
      <c r="D177" s="101">
        <v>1E-4</v>
      </c>
      <c r="E177" s="64">
        <f t="shared" si="37"/>
        <v>27127.03390462463</v>
      </c>
      <c r="F177" s="3">
        <f t="shared" si="38"/>
        <v>27127</v>
      </c>
      <c r="G177" s="3">
        <f t="shared" si="39"/>
        <v>1.9624300170107745E-2</v>
      </c>
      <c r="K177" s="3">
        <f t="shared" si="45"/>
        <v>1.9624300170107745E-2</v>
      </c>
      <c r="N177" s="3">
        <f t="shared" ca="1" si="44"/>
        <v>1.8269790480095811E-2</v>
      </c>
      <c r="O177" s="6">
        <f t="shared" si="41"/>
        <v>1.8021312656275618E-2</v>
      </c>
      <c r="P177" s="126">
        <f t="shared" si="42"/>
        <v>43127.271699999998</v>
      </c>
      <c r="Q177" s="6">
        <f t="shared" si="43"/>
        <v>2.5695689695017013E-6</v>
      </c>
    </row>
    <row r="178" spans="1:17" ht="12.95" customHeight="1" x14ac:dyDescent="0.2">
      <c r="A178" s="79" t="s">
        <v>159</v>
      </c>
      <c r="B178" s="63" t="s">
        <v>87</v>
      </c>
      <c r="C178" s="62">
        <v>58152.716099999998</v>
      </c>
      <c r="D178" s="62">
        <v>1E-4</v>
      </c>
      <c r="E178" s="64">
        <f t="shared" si="37"/>
        <v>27139.03164585659</v>
      </c>
      <c r="F178" s="3">
        <f t="shared" si="38"/>
        <v>27139</v>
      </c>
      <c r="G178" s="3">
        <f t="shared" si="39"/>
        <v>1.83169050142169E-2</v>
      </c>
      <c r="K178" s="3">
        <f t="shared" si="45"/>
        <v>1.83169050142169E-2</v>
      </c>
      <c r="N178" s="3">
        <f t="shared" ca="1" si="44"/>
        <v>1.8296625033074707E-2</v>
      </c>
      <c r="O178" s="6">
        <f t="shared" si="41"/>
        <v>1.8061044837882012E-2</v>
      </c>
      <c r="P178" s="126">
        <f t="shared" si="42"/>
        <v>43134.216099999998</v>
      </c>
      <c r="Q178" s="6">
        <f t="shared" si="43"/>
        <v>6.5464429834119868E-8</v>
      </c>
    </row>
    <row r="179" spans="1:17" ht="12.95" customHeight="1" x14ac:dyDescent="0.2">
      <c r="A179" s="105" t="s">
        <v>158</v>
      </c>
      <c r="B179" s="106"/>
      <c r="C179" s="82">
        <v>58170.659800000001</v>
      </c>
      <c r="D179" s="82">
        <v>2.0000000000000001E-4</v>
      </c>
      <c r="E179" s="64">
        <f t="shared" si="37"/>
        <v>27170.032721449006</v>
      </c>
      <c r="F179" s="3">
        <f t="shared" si="38"/>
        <v>27170</v>
      </c>
      <c r="G179" s="3">
        <f t="shared" si="39"/>
        <v>1.8939467532618437E-2</v>
      </c>
      <c r="K179" s="3">
        <f t="shared" si="45"/>
        <v>1.8939467532618437E-2</v>
      </c>
      <c r="N179" s="3">
        <f t="shared" ca="1" si="44"/>
        <v>1.8365947628270173E-2</v>
      </c>
      <c r="O179" s="6">
        <f t="shared" si="41"/>
        <v>1.8163515569809975E-2</v>
      </c>
      <c r="P179" s="126">
        <f t="shared" si="42"/>
        <v>43152.159800000001</v>
      </c>
      <c r="Q179" s="6">
        <f t="shared" si="43"/>
        <v>6.0210144858630454E-7</v>
      </c>
    </row>
    <row r="180" spans="1:17" ht="12.95" customHeight="1" x14ac:dyDescent="0.2">
      <c r="A180" s="122" t="s">
        <v>165</v>
      </c>
      <c r="B180" s="123" t="s">
        <v>87</v>
      </c>
      <c r="C180" s="129">
        <v>58170.659800000001</v>
      </c>
      <c r="D180" s="124">
        <v>2.0000000000000001E-4</v>
      </c>
      <c r="E180" s="64">
        <f t="shared" si="37"/>
        <v>27170.032721449006</v>
      </c>
      <c r="F180" s="3">
        <f t="shared" si="38"/>
        <v>27170</v>
      </c>
      <c r="G180" s="3">
        <f t="shared" si="39"/>
        <v>1.8939467532618437E-2</v>
      </c>
      <c r="K180" s="3">
        <f t="shared" si="45"/>
        <v>1.8939467532618437E-2</v>
      </c>
      <c r="N180" s="3">
        <f t="shared" ca="1" si="44"/>
        <v>1.8365947628270173E-2</v>
      </c>
      <c r="O180" s="6">
        <f t="shared" si="41"/>
        <v>1.8163515569809975E-2</v>
      </c>
      <c r="P180" s="126">
        <f t="shared" si="42"/>
        <v>43152.159800000001</v>
      </c>
      <c r="Q180" s="6">
        <f t="shared" si="43"/>
        <v>6.0210144858630454E-7</v>
      </c>
    </row>
    <row r="181" spans="1:17" ht="12.95" customHeight="1" x14ac:dyDescent="0.2">
      <c r="A181" s="79" t="s">
        <v>159</v>
      </c>
      <c r="B181" s="63" t="s">
        <v>87</v>
      </c>
      <c r="C181" s="62">
        <v>58181.657299999999</v>
      </c>
      <c r="D181" s="62">
        <v>1E-4</v>
      </c>
      <c r="E181" s="64">
        <f t="shared" ref="E181:E199" si="46">(C181-C$7)/C$8</f>
        <v>27189.032945975021</v>
      </c>
      <c r="F181" s="3">
        <f t="shared" ref="F181:F200" si="47">ROUND(2*E181,0)/2</f>
        <v>27189</v>
      </c>
      <c r="G181" s="3">
        <f t="shared" ref="G181:G199" si="48">C181-(C$7+F181*C$8)</f>
        <v>1.9069425194174983E-2</v>
      </c>
      <c r="K181" s="3">
        <f t="shared" si="45"/>
        <v>1.9069425194174983E-2</v>
      </c>
      <c r="N181" s="3">
        <f t="shared" ca="1" si="44"/>
        <v>1.840843567048675E-2</v>
      </c>
      <c r="O181" s="6">
        <f t="shared" ref="O181:O199" si="49">R$2+R$3*F181+R$4*F181^2+R$5*SIN(RADIANS(R$6*F181+R$7))</f>
        <v>1.8226195732373576E-2</v>
      </c>
      <c r="P181" s="126">
        <f t="shared" ref="P181:P199" si="50">C181-15018.5</f>
        <v>43163.157299999999</v>
      </c>
      <c r="Q181" s="6">
        <f t="shared" ref="Q181:Q199" si="51">+(G181-O181)^2</f>
        <v>7.1103592524989053E-7</v>
      </c>
    </row>
    <row r="182" spans="1:17" ht="12.95" customHeight="1" x14ac:dyDescent="0.2">
      <c r="A182" s="79" t="s">
        <v>160</v>
      </c>
      <c r="B182" s="63" t="s">
        <v>87</v>
      </c>
      <c r="C182" s="62">
        <v>58528.3652</v>
      </c>
      <c r="D182" s="62">
        <v>2.0000000000000001E-4</v>
      </c>
      <c r="E182" s="64">
        <f t="shared" si="46"/>
        <v>27788.035259677665</v>
      </c>
      <c r="F182" s="3">
        <f t="shared" si="47"/>
        <v>27788</v>
      </c>
      <c r="G182" s="3">
        <f t="shared" si="48"/>
        <v>2.0408616990607698E-2</v>
      </c>
      <c r="K182" s="3">
        <f t="shared" si="45"/>
        <v>2.0408616990607698E-2</v>
      </c>
      <c r="N182" s="3">
        <f t="shared" ca="1" si="44"/>
        <v>1.9747927106683077E-2</v>
      </c>
      <c r="O182" s="6">
        <f t="shared" si="49"/>
        <v>2.0142608385779873E-2</v>
      </c>
      <c r="P182" s="126">
        <f t="shared" si="50"/>
        <v>43509.8652</v>
      </c>
      <c r="Q182" s="6">
        <f t="shared" si="51"/>
        <v>7.0760577842445875E-8</v>
      </c>
    </row>
    <row r="183" spans="1:17" ht="12.95" customHeight="1" x14ac:dyDescent="0.2">
      <c r="A183" s="79" t="s">
        <v>160</v>
      </c>
      <c r="B183" s="63" t="s">
        <v>87</v>
      </c>
      <c r="C183" s="62">
        <v>58528.366399999999</v>
      </c>
      <c r="D183" s="62">
        <v>1E-4</v>
      </c>
      <c r="E183" s="64">
        <f t="shared" si="46"/>
        <v>27788.037332900614</v>
      </c>
      <c r="F183" s="3">
        <f t="shared" si="47"/>
        <v>27788</v>
      </c>
      <c r="G183" s="3">
        <f t="shared" si="48"/>
        <v>2.1608616989396978E-2</v>
      </c>
      <c r="K183" s="3">
        <f t="shared" si="45"/>
        <v>2.1608616989396978E-2</v>
      </c>
      <c r="N183" s="3">
        <f t="shared" ca="1" si="44"/>
        <v>1.9747927106683077E-2</v>
      </c>
      <c r="O183" s="6">
        <f t="shared" si="49"/>
        <v>2.0142608385779873E-2</v>
      </c>
      <c r="P183" s="126">
        <f t="shared" si="50"/>
        <v>43509.866399999999</v>
      </c>
      <c r="Q183" s="6">
        <f t="shared" si="51"/>
        <v>2.1491812258793757E-6</v>
      </c>
    </row>
    <row r="184" spans="1:17" ht="12.95" customHeight="1" x14ac:dyDescent="0.2">
      <c r="A184" s="79" t="s">
        <v>160</v>
      </c>
      <c r="B184" s="63" t="s">
        <v>88</v>
      </c>
      <c r="C184" s="62">
        <v>58530.3897</v>
      </c>
      <c r="D184" s="62">
        <v>2.0000000000000001E-4</v>
      </c>
      <c r="E184" s="64">
        <f t="shared" si="46"/>
        <v>27791.532959568813</v>
      </c>
      <c r="F184" s="3">
        <f t="shared" si="47"/>
        <v>27791.5</v>
      </c>
      <c r="G184" s="3">
        <f t="shared" si="48"/>
        <v>1.9077293400187045E-2</v>
      </c>
      <c r="K184" s="3">
        <f t="shared" si="45"/>
        <v>1.9077293400187045E-2</v>
      </c>
      <c r="N184" s="3">
        <f t="shared" ca="1" si="44"/>
        <v>1.9755753851301926E-2</v>
      </c>
      <c r="O184" s="6">
        <f t="shared" si="49"/>
        <v>2.0153406952199058E-2</v>
      </c>
      <c r="P184" s="126">
        <f t="shared" si="50"/>
        <v>43511.8897</v>
      </c>
      <c r="Q184" s="6">
        <f t="shared" si="51"/>
        <v>1.1580203768239104E-6</v>
      </c>
    </row>
    <row r="185" spans="1:17" ht="12.95" customHeight="1" x14ac:dyDescent="0.2">
      <c r="A185" s="79" t="s">
        <v>160</v>
      </c>
      <c r="B185" s="63" t="s">
        <v>87</v>
      </c>
      <c r="C185" s="62">
        <v>58539.363100000002</v>
      </c>
      <c r="D185" s="62">
        <v>1E-4</v>
      </c>
      <c r="E185" s="64">
        <f t="shared" si="46"/>
        <v>27807.036175278005</v>
      </c>
      <c r="F185" s="3">
        <f t="shared" si="47"/>
        <v>27807</v>
      </c>
      <c r="G185" s="3">
        <f t="shared" si="48"/>
        <v>2.0938574663887266E-2</v>
      </c>
      <c r="K185" s="3">
        <f t="shared" si="45"/>
        <v>2.0938574663887266E-2</v>
      </c>
      <c r="N185" s="3">
        <f t="shared" ca="1" si="44"/>
        <v>1.9790415148899655E-2</v>
      </c>
      <c r="O185" s="6">
        <f t="shared" si="49"/>
        <v>2.0201165424590599E-2</v>
      </c>
      <c r="P185" s="126">
        <f t="shared" si="50"/>
        <v>43520.863100000002</v>
      </c>
      <c r="Q185" s="6">
        <f t="shared" si="51"/>
        <v>5.4377238620008938E-7</v>
      </c>
    </row>
    <row r="186" spans="1:17" ht="12.95" customHeight="1" x14ac:dyDescent="0.2">
      <c r="A186" s="79" t="s">
        <v>160</v>
      </c>
      <c r="B186" s="63" t="s">
        <v>87</v>
      </c>
      <c r="C186" s="62">
        <v>58559.620600000002</v>
      </c>
      <c r="D186" s="62">
        <v>1E-4</v>
      </c>
      <c r="E186" s="64">
        <f t="shared" si="46"/>
        <v>27842.03477026194</v>
      </c>
      <c r="F186" s="3">
        <f t="shared" si="47"/>
        <v>27842</v>
      </c>
      <c r="G186" s="3">
        <f t="shared" si="48"/>
        <v>2.0125338793150149E-2</v>
      </c>
      <c r="K186" s="3">
        <f t="shared" si="45"/>
        <v>2.0125338793150149E-2</v>
      </c>
      <c r="N186" s="3">
        <f t="shared" ca="1" si="44"/>
        <v>1.9868682595088089E-2</v>
      </c>
      <c r="O186" s="6">
        <f t="shared" si="49"/>
        <v>2.0308620464734802E-2</v>
      </c>
      <c r="P186" s="126">
        <f t="shared" si="50"/>
        <v>43541.120600000002</v>
      </c>
      <c r="Q186" s="6">
        <f t="shared" si="51"/>
        <v>3.3592171138864559E-8</v>
      </c>
    </row>
    <row r="187" spans="1:17" ht="12.95" customHeight="1" x14ac:dyDescent="0.2">
      <c r="A187" s="119" t="s">
        <v>162</v>
      </c>
      <c r="B187" s="120" t="s">
        <v>87</v>
      </c>
      <c r="C187" s="121">
        <v>58857.128299999997</v>
      </c>
      <c r="D187" s="121" t="s">
        <v>0</v>
      </c>
      <c r="E187" s="64">
        <f t="shared" si="46"/>
        <v>28356.034597333513</v>
      </c>
      <c r="F187" s="3">
        <f t="shared" si="47"/>
        <v>28356</v>
      </c>
      <c r="G187" s="3">
        <f t="shared" si="48"/>
        <v>2.0025246267323382E-2</v>
      </c>
      <c r="K187" s="3">
        <f t="shared" si="45"/>
        <v>2.0025246267323382E-2</v>
      </c>
      <c r="N187" s="3">
        <f t="shared" ref="N187:N199" ca="1" si="52">+C$11+C$12*F187</f>
        <v>2.1018095947683932E-2</v>
      </c>
      <c r="O187" s="6">
        <f t="shared" si="49"/>
        <v>2.1818386761974229E-2</v>
      </c>
      <c r="P187" s="126">
        <f t="shared" si="50"/>
        <v>43838.628299999997</v>
      </c>
      <c r="Q187" s="6">
        <f t="shared" si="51"/>
        <v>3.2153528335566832E-6</v>
      </c>
    </row>
    <row r="188" spans="1:17" ht="12.95" customHeight="1" x14ac:dyDescent="0.2">
      <c r="A188" s="119" t="s">
        <v>162</v>
      </c>
      <c r="B188" s="120" t="s">
        <v>87</v>
      </c>
      <c r="C188" s="121">
        <v>58857.128599999996</v>
      </c>
      <c r="D188" s="121" t="s">
        <v>44</v>
      </c>
      <c r="E188" s="64">
        <f t="shared" si="46"/>
        <v>28356.03511563925</v>
      </c>
      <c r="F188" s="3">
        <f t="shared" si="47"/>
        <v>28356</v>
      </c>
      <c r="G188" s="3">
        <f t="shared" si="48"/>
        <v>2.0325246267020702E-2</v>
      </c>
      <c r="K188" s="3">
        <f t="shared" si="45"/>
        <v>2.0325246267020702E-2</v>
      </c>
      <c r="N188" s="3">
        <f t="shared" ca="1" si="52"/>
        <v>2.1018095947683932E-2</v>
      </c>
      <c r="O188" s="6">
        <f t="shared" si="49"/>
        <v>2.1818386761974229E-2</v>
      </c>
      <c r="P188" s="126">
        <f t="shared" si="50"/>
        <v>43838.628599999996</v>
      </c>
      <c r="Q188" s="6">
        <f t="shared" si="51"/>
        <v>2.229468537670062E-6</v>
      </c>
    </row>
    <row r="189" spans="1:17" ht="12.95" customHeight="1" x14ac:dyDescent="0.2">
      <c r="A189" s="119" t="s">
        <v>162</v>
      </c>
      <c r="B189" s="120" t="s">
        <v>87</v>
      </c>
      <c r="C189" s="121">
        <v>58857.130599999997</v>
      </c>
      <c r="D189" s="121" t="s">
        <v>157</v>
      </c>
      <c r="E189" s="64">
        <f t="shared" si="46"/>
        <v>28356.038571010838</v>
      </c>
      <c r="F189" s="3">
        <f t="shared" si="47"/>
        <v>28356</v>
      </c>
      <c r="G189" s="3">
        <f t="shared" si="48"/>
        <v>2.2325246267428156E-2</v>
      </c>
      <c r="K189" s="3">
        <f t="shared" si="45"/>
        <v>2.2325246267428156E-2</v>
      </c>
      <c r="N189" s="3">
        <f t="shared" ca="1" si="52"/>
        <v>2.1018095947683932E-2</v>
      </c>
      <c r="O189" s="6">
        <f t="shared" si="49"/>
        <v>2.1818386761974229E-2</v>
      </c>
      <c r="P189" s="126">
        <f t="shared" si="50"/>
        <v>43838.630599999997</v>
      </c>
      <c r="Q189" s="6">
        <f t="shared" si="51"/>
        <v>2.5690655826899956E-7</v>
      </c>
    </row>
    <row r="190" spans="1:17" ht="12.95" customHeight="1" x14ac:dyDescent="0.2">
      <c r="A190" s="119" t="s">
        <v>161</v>
      </c>
      <c r="B190" s="120" t="s">
        <v>87</v>
      </c>
      <c r="C190" s="121">
        <v>58908.643600000003</v>
      </c>
      <c r="D190" s="121">
        <v>1E-4</v>
      </c>
      <c r="E190" s="64">
        <f t="shared" si="46"/>
        <v>28445.036849347642</v>
      </c>
      <c r="F190" s="3">
        <f t="shared" si="47"/>
        <v>28445</v>
      </c>
      <c r="G190" s="3">
        <f t="shared" si="48"/>
        <v>2.1328732203983236E-2</v>
      </c>
      <c r="K190" s="3">
        <f t="shared" si="45"/>
        <v>2.1328732203983236E-2</v>
      </c>
      <c r="N190" s="3">
        <f t="shared" ca="1" si="52"/>
        <v>2.1217118882277383E-2</v>
      </c>
      <c r="O190" s="6">
        <f t="shared" si="49"/>
        <v>2.2065468349842438E-2</v>
      </c>
      <c r="P190" s="126">
        <f t="shared" si="50"/>
        <v>43890.143600000003</v>
      </c>
      <c r="Q190" s="6">
        <f t="shared" si="51"/>
        <v>5.4278014861547055E-7</v>
      </c>
    </row>
    <row r="191" spans="1:17" ht="12.95" customHeight="1" x14ac:dyDescent="0.2">
      <c r="A191" s="119" t="s">
        <v>161</v>
      </c>
      <c r="B191" s="120" t="s">
        <v>87</v>
      </c>
      <c r="C191" s="121">
        <v>58930.638099999996</v>
      </c>
      <c r="D191" s="121">
        <v>1E-4</v>
      </c>
      <c r="E191" s="64">
        <f t="shared" si="46"/>
        <v>28483.036434556772</v>
      </c>
      <c r="F191" s="3">
        <f t="shared" si="47"/>
        <v>28483</v>
      </c>
      <c r="G191" s="3">
        <f t="shared" si="48"/>
        <v>2.1088647532451432E-2</v>
      </c>
      <c r="K191" s="3">
        <f t="shared" si="45"/>
        <v>2.1088647532451432E-2</v>
      </c>
      <c r="N191" s="3">
        <f t="shared" ca="1" si="52"/>
        <v>2.1302094966710539E-2</v>
      </c>
      <c r="O191" s="6">
        <f t="shared" si="49"/>
        <v>2.2169558485058513E-2</v>
      </c>
      <c r="P191" s="126">
        <f t="shared" si="50"/>
        <v>43912.138099999996</v>
      </c>
      <c r="Q191" s="6">
        <f t="shared" si="51"/>
        <v>1.1683684874659471E-6</v>
      </c>
    </row>
    <row r="192" spans="1:17" ht="12.95" customHeight="1" x14ac:dyDescent="0.2">
      <c r="A192" s="119" t="s">
        <v>161</v>
      </c>
      <c r="B192" s="120" t="s">
        <v>87</v>
      </c>
      <c r="C192" s="121">
        <v>58932.375</v>
      </c>
      <c r="D192" s="121">
        <v>1E-4</v>
      </c>
      <c r="E192" s="64">
        <f t="shared" si="46"/>
        <v>28486.037252013404</v>
      </c>
      <c r="F192" s="3">
        <f t="shared" si="47"/>
        <v>28486</v>
      </c>
      <c r="G192" s="3">
        <f t="shared" si="48"/>
        <v>2.1561798748734873E-2</v>
      </c>
      <c r="K192" s="3">
        <f t="shared" si="45"/>
        <v>2.1561798748734873E-2</v>
      </c>
      <c r="N192" s="3">
        <f t="shared" ca="1" si="52"/>
        <v>2.1308803604955254E-2</v>
      </c>
      <c r="O192" s="6">
        <f t="shared" si="49"/>
        <v>2.2177739738829153E-2</v>
      </c>
      <c r="P192" s="126">
        <f t="shared" si="50"/>
        <v>43913.875</v>
      </c>
      <c r="Q192" s="6">
        <f t="shared" si="51"/>
        <v>3.793833032783216E-7</v>
      </c>
    </row>
    <row r="193" spans="1:17" ht="12.95" customHeight="1" x14ac:dyDescent="0.2">
      <c r="A193" s="79" t="s">
        <v>163</v>
      </c>
      <c r="B193" s="63" t="s">
        <v>87</v>
      </c>
      <c r="C193" s="62">
        <v>59167.950499999999</v>
      </c>
      <c r="D193" s="62">
        <v>1E-4</v>
      </c>
      <c r="E193" s="64">
        <f t="shared" si="46"/>
        <v>28893.037696917185</v>
      </c>
      <c r="F193" s="3">
        <f t="shared" si="47"/>
        <v>28893</v>
      </c>
      <c r="G193" s="3">
        <f t="shared" si="48"/>
        <v>2.1819313034939114E-2</v>
      </c>
      <c r="K193" s="3">
        <f t="shared" si="45"/>
        <v>2.1819313034939114E-2</v>
      </c>
      <c r="N193" s="3">
        <f t="shared" ca="1" si="52"/>
        <v>2.2218942193489327E-2</v>
      </c>
      <c r="O193" s="6">
        <f t="shared" si="49"/>
        <v>2.3235759755030453E-2</v>
      </c>
      <c r="P193" s="126">
        <f t="shared" si="50"/>
        <v>44149.450499999999</v>
      </c>
      <c r="Q193" s="6">
        <f t="shared" si="51"/>
        <v>2.0063213108575122E-6</v>
      </c>
    </row>
    <row r="194" spans="1:17" ht="12.95" customHeight="1" x14ac:dyDescent="0.2">
      <c r="A194" s="79" t="s">
        <v>164</v>
      </c>
      <c r="B194" s="63" t="s">
        <v>87</v>
      </c>
      <c r="C194" s="62">
        <v>59283.714</v>
      </c>
      <c r="D194" s="62">
        <v>2.9999999999999997E-4</v>
      </c>
      <c r="E194" s="64">
        <f t="shared" si="46"/>
        <v>29093.040651399377</v>
      </c>
      <c r="F194" s="3">
        <f t="shared" si="47"/>
        <v>29093</v>
      </c>
      <c r="G194" s="3">
        <f t="shared" si="48"/>
        <v>2.3529393773060292E-2</v>
      </c>
      <c r="K194" s="3">
        <f t="shared" si="45"/>
        <v>2.3529393773060292E-2</v>
      </c>
      <c r="N194" s="3">
        <f t="shared" ca="1" si="52"/>
        <v>2.2666184743137516E-2</v>
      </c>
      <c r="O194" s="6">
        <f t="shared" si="49"/>
        <v>2.3715557932478579E-2</v>
      </c>
      <c r="P194" s="126">
        <f t="shared" si="50"/>
        <v>44265.214</v>
      </c>
      <c r="Q194" s="6">
        <f t="shared" si="51"/>
        <v>3.4657094251917254E-8</v>
      </c>
    </row>
    <row r="195" spans="1:17" ht="12.95" customHeight="1" x14ac:dyDescent="0.2">
      <c r="A195" s="79" t="s">
        <v>164</v>
      </c>
      <c r="B195" s="63" t="s">
        <v>87</v>
      </c>
      <c r="C195" s="62">
        <v>59286.609700000001</v>
      </c>
      <c r="D195" s="62">
        <v>2.9999999999999997E-4</v>
      </c>
      <c r="E195" s="64">
        <f t="shared" si="46"/>
        <v>29098.043511154774</v>
      </c>
      <c r="F195" s="3">
        <f t="shared" si="47"/>
        <v>29098</v>
      </c>
      <c r="G195" s="3">
        <f t="shared" si="48"/>
        <v>2.5184645790432114E-2</v>
      </c>
      <c r="K195" s="3">
        <f t="shared" si="45"/>
        <v>2.5184645790432114E-2</v>
      </c>
      <c r="N195" s="3">
        <f t="shared" ca="1" si="52"/>
        <v>2.2677365806878721E-2</v>
      </c>
      <c r="O195" s="6">
        <f t="shared" si="49"/>
        <v>2.3727195601040502E-2</v>
      </c>
      <c r="P195" s="126">
        <f t="shared" si="50"/>
        <v>44268.109700000001</v>
      </c>
      <c r="Q195" s="6">
        <f t="shared" si="51"/>
        <v>2.1241610545576474E-6</v>
      </c>
    </row>
    <row r="196" spans="1:17" ht="12.95" customHeight="1" x14ac:dyDescent="0.2">
      <c r="A196" s="79" t="s">
        <v>164</v>
      </c>
      <c r="B196" s="63" t="s">
        <v>87</v>
      </c>
      <c r="C196" s="62">
        <v>59296.447899999999</v>
      </c>
      <c r="D196" s="62">
        <v>1E-4</v>
      </c>
      <c r="E196" s="64">
        <f t="shared" si="46"/>
        <v>29115.040829539121</v>
      </c>
      <c r="F196" s="3">
        <f t="shared" si="47"/>
        <v>29115</v>
      </c>
      <c r="G196" s="3">
        <f t="shared" si="48"/>
        <v>2.3632502648979425E-2</v>
      </c>
      <c r="K196" s="3">
        <f t="shared" si="45"/>
        <v>2.3632502648979425E-2</v>
      </c>
      <c r="N196" s="3">
        <f t="shared" ca="1" si="52"/>
        <v>2.2715381423598816E-2</v>
      </c>
      <c r="O196" s="6">
        <f t="shared" si="49"/>
        <v>2.3766631032203091E-2</v>
      </c>
      <c r="P196" s="126">
        <f t="shared" si="50"/>
        <v>44277.947899999999</v>
      </c>
      <c r="Q196" s="6">
        <f t="shared" si="51"/>
        <v>1.7990423186194425E-8</v>
      </c>
    </row>
    <row r="197" spans="1:17" ht="12.95" customHeight="1" x14ac:dyDescent="0.2">
      <c r="A197" s="124" t="s">
        <v>166</v>
      </c>
      <c r="B197" s="123" t="s">
        <v>87</v>
      </c>
      <c r="C197" s="129">
        <v>59523.920100000003</v>
      </c>
      <c r="D197" s="124">
        <v>1E-4</v>
      </c>
      <c r="E197" s="64">
        <f t="shared" si="46"/>
        <v>29508.041318143598</v>
      </c>
      <c r="F197" s="3">
        <f t="shared" si="47"/>
        <v>29508</v>
      </c>
      <c r="G197" s="3">
        <f t="shared" si="48"/>
        <v>2.3915311292512342E-2</v>
      </c>
      <c r="K197" s="3">
        <f t="shared" si="45"/>
        <v>2.3915311292512342E-2</v>
      </c>
      <c r="N197" s="3">
        <f t="shared" ca="1" si="52"/>
        <v>2.359421303365751E-2</v>
      </c>
      <c r="O197" s="6">
        <f t="shared" si="49"/>
        <v>2.4619459619648881E-2</v>
      </c>
      <c r="P197" s="126">
        <f t="shared" si="50"/>
        <v>44505.420100000003</v>
      </c>
      <c r="Q197" s="6">
        <f t="shared" si="51"/>
        <v>4.9582486660918533E-7</v>
      </c>
    </row>
    <row r="198" spans="1:17" ht="12.95" customHeight="1" x14ac:dyDescent="0.2">
      <c r="A198" s="122" t="s">
        <v>167</v>
      </c>
      <c r="B198" s="123" t="s">
        <v>88</v>
      </c>
      <c r="C198" s="129">
        <v>59641.42</v>
      </c>
      <c r="D198" s="124">
        <v>3.0000000000000001E-3</v>
      </c>
      <c r="E198" s="64">
        <f t="shared" si="46"/>
        <v>29711.044226239508</v>
      </c>
      <c r="F198" s="3">
        <f t="shared" si="47"/>
        <v>29711</v>
      </c>
      <c r="G198" s="3">
        <f t="shared" si="48"/>
        <v>2.5598543230444193E-2</v>
      </c>
      <c r="K198" s="3">
        <f t="shared" si="45"/>
        <v>2.5598543230444193E-2</v>
      </c>
      <c r="N198" s="3">
        <f t="shared" ca="1" si="52"/>
        <v>2.4048164221550414E-2</v>
      </c>
      <c r="O198" s="6">
        <f t="shared" si="49"/>
        <v>2.501412192344879E-2</v>
      </c>
      <c r="P198" s="126">
        <f t="shared" si="50"/>
        <v>44622.92</v>
      </c>
      <c r="Q198" s="6">
        <f t="shared" si="51"/>
        <v>3.4154826407021505E-7</v>
      </c>
    </row>
    <row r="199" spans="1:17" ht="12.95" customHeight="1" x14ac:dyDescent="0.2">
      <c r="A199" s="122" t="s">
        <v>168</v>
      </c>
      <c r="B199" s="123" t="s">
        <v>87</v>
      </c>
      <c r="C199" s="129">
        <v>59674.410499999998</v>
      </c>
      <c r="D199" s="124">
        <v>1E-4</v>
      </c>
      <c r="E199" s="64">
        <f t="shared" si="46"/>
        <v>29768.041444445978</v>
      </c>
      <c r="F199" s="3">
        <f t="shared" si="47"/>
        <v>29768</v>
      </c>
      <c r="G199" s="3">
        <f t="shared" si="48"/>
        <v>2.3988416243810207E-2</v>
      </c>
      <c r="K199" s="3">
        <f t="shared" si="45"/>
        <v>2.3988416243810207E-2</v>
      </c>
      <c r="N199" s="3">
        <f t="shared" ca="1" si="52"/>
        <v>2.4175628348200154E-2</v>
      </c>
      <c r="O199" s="6">
        <f t="shared" si="49"/>
        <v>2.5119126767261288E-2</v>
      </c>
      <c r="P199" s="126">
        <f t="shared" si="50"/>
        <v>44655.910499999998</v>
      </c>
      <c r="Q199" s="6">
        <f t="shared" si="51"/>
        <v>1.278506287843018E-6</v>
      </c>
    </row>
    <row r="200" spans="1:17" ht="12.95" customHeight="1" x14ac:dyDescent="0.2">
      <c r="A200" s="127" t="s">
        <v>169</v>
      </c>
      <c r="B200" s="128" t="s">
        <v>87</v>
      </c>
      <c r="C200" s="124">
        <v>60030.376900000003</v>
      </c>
      <c r="D200" s="124">
        <v>2.0000000000000001E-4</v>
      </c>
      <c r="E200" s="64">
        <f t="shared" ref="E200" si="53">(C200-C$7)/C$8</f>
        <v>30383.03953707785</v>
      </c>
      <c r="F200" s="3">
        <f t="shared" si="47"/>
        <v>30383</v>
      </c>
      <c r="G200" s="3">
        <f t="shared" ref="G200" si="54">C200-(C$7+F200*C$8)</f>
        <v>2.2884414502186701E-2</v>
      </c>
      <c r="K200" s="3">
        <f t="shared" ref="K200" si="55">G200</f>
        <v>2.2884414502186701E-2</v>
      </c>
      <c r="N200" s="3">
        <f t="shared" ref="N200" ca="1" si="56">+C$11+C$12*F200</f>
        <v>2.5550899188368323E-2</v>
      </c>
      <c r="O200" s="6">
        <f t="shared" ref="O200" si="57">R$2+R$3*F200+R$4*F200^2+R$5*SIN(RADIANS(R$6*F200+R$7))</f>
        <v>2.6084609902826669E-2</v>
      </c>
      <c r="P200" s="126">
        <f t="shared" ref="P200" si="58">C200-15018.5</f>
        <v>45011.876900000003</v>
      </c>
      <c r="Q200" s="6">
        <f t="shared" ref="Q200" si="59">+(G200-O200)^2</f>
        <v>1.0241250602277208E-5</v>
      </c>
    </row>
    <row r="201" spans="1:17" ht="12.95" customHeight="1" x14ac:dyDescent="0.25">
      <c r="A201" s="130" t="s">
        <v>170</v>
      </c>
      <c r="B201" s="131" t="s">
        <v>87</v>
      </c>
      <c r="C201" s="132">
        <v>60290.842299999997</v>
      </c>
      <c r="D201" s="132">
        <v>1E-4</v>
      </c>
      <c r="E201" s="64">
        <f t="shared" ref="E201" si="60">(C201-C$7)/C$8</f>
        <v>30833.041908640425</v>
      </c>
      <c r="F201" s="3">
        <f t="shared" ref="F201" si="61">ROUND(2*E201,0)/2</f>
        <v>30833</v>
      </c>
      <c r="G201" s="3">
        <f t="shared" ref="G201" si="62">C201-(C$7+F201*C$8)</f>
        <v>2.4257096141809598E-2</v>
      </c>
      <c r="K201" s="3">
        <f t="shared" ref="K201" si="63">G201</f>
        <v>2.4257096141809598E-2</v>
      </c>
      <c r="N201" s="3">
        <f t="shared" ref="N201" ca="1" si="64">+C$11+C$12*F201</f>
        <v>2.6557194925076757E-2</v>
      </c>
      <c r="O201" s="6">
        <f t="shared" ref="O201" si="65">R$2+R$3*F201+R$4*F201^2+R$5*SIN(RADIANS(R$6*F201+R$7))</f>
        <v>2.6591856139141688E-2</v>
      </c>
      <c r="P201" s="126">
        <f t="shared" ref="P201" si="66">C201-15018.5</f>
        <v>45272.342299999997</v>
      </c>
      <c r="Q201" s="6">
        <f t="shared" ref="Q201" si="67">+(G201-O201)^2</f>
        <v>5.4511042451421442E-6</v>
      </c>
    </row>
    <row r="202" spans="1:17" ht="12.95" customHeight="1" x14ac:dyDescent="0.2">
      <c r="A202" s="64"/>
      <c r="B202" s="64"/>
      <c r="C202" s="66"/>
      <c r="D202" s="66"/>
      <c r="E202" s="64"/>
    </row>
    <row r="203" spans="1:17" ht="12.95" customHeight="1" x14ac:dyDescent="0.2">
      <c r="A203" s="64"/>
      <c r="B203" s="64"/>
      <c r="C203" s="66"/>
      <c r="D203" s="66"/>
      <c r="E203" s="64"/>
    </row>
    <row r="204" spans="1:17" ht="12.95" customHeight="1" x14ac:dyDescent="0.2">
      <c r="A204" s="64"/>
      <c r="B204" s="64"/>
      <c r="C204" s="66"/>
      <c r="D204" s="66"/>
      <c r="E204" s="64"/>
    </row>
    <row r="205" spans="1:17" ht="12.95" customHeight="1" x14ac:dyDescent="0.2">
      <c r="A205" s="64"/>
      <c r="B205" s="64"/>
      <c r="C205" s="66"/>
      <c r="D205" s="66"/>
      <c r="E205" s="64"/>
    </row>
    <row r="206" spans="1:17" ht="12.95" customHeight="1" x14ac:dyDescent="0.2">
      <c r="A206" s="64"/>
      <c r="B206" s="64"/>
      <c r="C206" s="66"/>
      <c r="D206" s="66"/>
      <c r="E206" s="64"/>
    </row>
    <row r="207" spans="1:17" ht="12.95" customHeight="1" x14ac:dyDescent="0.2">
      <c r="A207" s="64"/>
      <c r="B207" s="64"/>
      <c r="C207" s="66"/>
      <c r="D207" s="66"/>
      <c r="E207" s="64"/>
    </row>
    <row r="208" spans="1:17" ht="12.95" customHeight="1" x14ac:dyDescent="0.2">
      <c r="A208" s="64"/>
      <c r="B208" s="64"/>
      <c r="C208" s="66"/>
      <c r="D208" s="66"/>
      <c r="E208" s="64"/>
    </row>
    <row r="209" spans="1:5" x14ac:dyDescent="0.2">
      <c r="A209" s="64"/>
      <c r="B209" s="64"/>
      <c r="C209" s="66"/>
      <c r="D209" s="66"/>
      <c r="E209" s="64"/>
    </row>
    <row r="210" spans="1:5" x14ac:dyDescent="0.2">
      <c r="A210" s="64"/>
      <c r="B210" s="64"/>
      <c r="C210" s="66"/>
      <c r="D210" s="66"/>
      <c r="E210" s="64"/>
    </row>
    <row r="211" spans="1:5" x14ac:dyDescent="0.2">
      <c r="A211" s="64"/>
      <c r="B211" s="64"/>
      <c r="C211" s="66"/>
      <c r="D211" s="66"/>
      <c r="E211" s="64"/>
    </row>
    <row r="212" spans="1:5" x14ac:dyDescent="0.2">
      <c r="A212" s="64"/>
      <c r="B212" s="64"/>
      <c r="C212" s="66"/>
      <c r="D212" s="66"/>
      <c r="E212" s="64"/>
    </row>
    <row r="213" spans="1:5" x14ac:dyDescent="0.2">
      <c r="A213" s="64"/>
      <c r="B213" s="64"/>
      <c r="C213" s="66"/>
      <c r="D213" s="66"/>
      <c r="E213" s="64"/>
    </row>
    <row r="214" spans="1:5" x14ac:dyDescent="0.2">
      <c r="A214" s="64"/>
      <c r="B214" s="64"/>
      <c r="C214" s="66"/>
      <c r="D214" s="66"/>
      <c r="E214" s="64"/>
    </row>
    <row r="215" spans="1:5" x14ac:dyDescent="0.2">
      <c r="A215" s="64"/>
      <c r="B215" s="64"/>
      <c r="C215" s="66"/>
      <c r="D215" s="66"/>
      <c r="E215" s="64"/>
    </row>
    <row r="216" spans="1:5" x14ac:dyDescent="0.2">
      <c r="A216" s="64"/>
      <c r="B216" s="64"/>
      <c r="C216" s="66"/>
      <c r="D216" s="66"/>
      <c r="E216" s="64"/>
    </row>
    <row r="217" spans="1:5" x14ac:dyDescent="0.2">
      <c r="A217" s="64"/>
      <c r="B217" s="64"/>
      <c r="C217" s="66"/>
      <c r="D217" s="66"/>
      <c r="E217" s="64"/>
    </row>
    <row r="218" spans="1:5" x14ac:dyDescent="0.2">
      <c r="A218" s="64"/>
      <c r="B218" s="64"/>
      <c r="C218" s="66"/>
      <c r="D218" s="66"/>
      <c r="E218" s="64"/>
    </row>
    <row r="219" spans="1:5" x14ac:dyDescent="0.2">
      <c r="A219" s="64"/>
      <c r="B219" s="64"/>
      <c r="C219" s="66"/>
      <c r="D219" s="66"/>
      <c r="E219" s="64"/>
    </row>
    <row r="220" spans="1:5" x14ac:dyDescent="0.2">
      <c r="A220" s="64"/>
      <c r="B220" s="64"/>
      <c r="C220" s="66"/>
      <c r="D220" s="66"/>
      <c r="E220" s="64"/>
    </row>
    <row r="221" spans="1:5" x14ac:dyDescent="0.2">
      <c r="A221" s="64"/>
      <c r="B221" s="64"/>
      <c r="C221" s="66"/>
      <c r="D221" s="66"/>
      <c r="E221" s="64"/>
    </row>
    <row r="222" spans="1:5" x14ac:dyDescent="0.2">
      <c r="A222" s="64"/>
      <c r="B222" s="64"/>
      <c r="C222" s="66"/>
      <c r="D222" s="66"/>
      <c r="E222" s="64"/>
    </row>
    <row r="223" spans="1:5" x14ac:dyDescent="0.2">
      <c r="A223" s="64"/>
      <c r="B223" s="64"/>
      <c r="C223" s="66"/>
      <c r="D223" s="66"/>
      <c r="E223" s="64"/>
    </row>
    <row r="224" spans="1:5" x14ac:dyDescent="0.2">
      <c r="A224" s="64"/>
      <c r="B224" s="64"/>
      <c r="C224" s="66"/>
      <c r="D224" s="66"/>
      <c r="E224" s="64"/>
    </row>
    <row r="225" spans="1:5" x14ac:dyDescent="0.2">
      <c r="A225" s="64"/>
      <c r="B225" s="64"/>
      <c r="C225" s="66"/>
      <c r="D225" s="66"/>
      <c r="E225" s="64"/>
    </row>
    <row r="226" spans="1:5" x14ac:dyDescent="0.2">
      <c r="A226" s="64"/>
      <c r="B226" s="64"/>
      <c r="C226" s="66"/>
      <c r="D226" s="66"/>
      <c r="E226" s="64"/>
    </row>
    <row r="227" spans="1:5" x14ac:dyDescent="0.2">
      <c r="A227" s="64"/>
      <c r="B227" s="64"/>
      <c r="C227" s="66"/>
      <c r="D227" s="66"/>
      <c r="E227" s="64"/>
    </row>
    <row r="228" spans="1:5" x14ac:dyDescent="0.2">
      <c r="A228" s="64"/>
      <c r="B228" s="64"/>
      <c r="C228" s="66"/>
      <c r="D228" s="66"/>
      <c r="E228" s="64"/>
    </row>
    <row r="229" spans="1:5" x14ac:dyDescent="0.2">
      <c r="A229" s="64"/>
      <c r="B229" s="64"/>
      <c r="C229" s="66"/>
      <c r="D229" s="66"/>
      <c r="E229" s="64"/>
    </row>
    <row r="230" spans="1:5" x14ac:dyDescent="0.2">
      <c r="A230" s="64"/>
      <c r="B230" s="64"/>
      <c r="C230" s="66"/>
      <c r="D230" s="66"/>
      <c r="E230" s="64"/>
    </row>
    <row r="231" spans="1:5" x14ac:dyDescent="0.2">
      <c r="A231" s="64"/>
      <c r="B231" s="64"/>
      <c r="C231" s="66"/>
      <c r="D231" s="66"/>
      <c r="E231" s="64"/>
    </row>
    <row r="232" spans="1:5" x14ac:dyDescent="0.2">
      <c r="A232" s="64"/>
      <c r="B232" s="64"/>
      <c r="C232" s="66"/>
      <c r="D232" s="66"/>
      <c r="E232" s="64"/>
    </row>
    <row r="233" spans="1:5" x14ac:dyDescent="0.2">
      <c r="A233" s="64"/>
      <c r="B233" s="64"/>
      <c r="C233" s="66"/>
      <c r="D233" s="66"/>
      <c r="E233" s="64"/>
    </row>
    <row r="234" spans="1:5" x14ac:dyDescent="0.2">
      <c r="A234" s="64"/>
      <c r="B234" s="64"/>
      <c r="C234" s="66"/>
      <c r="D234" s="66"/>
      <c r="E234" s="64"/>
    </row>
    <row r="235" spans="1:5" x14ac:dyDescent="0.2">
      <c r="A235" s="64"/>
      <c r="B235" s="64"/>
      <c r="C235" s="66"/>
      <c r="D235" s="66"/>
      <c r="E235" s="64"/>
    </row>
    <row r="236" spans="1:5" x14ac:dyDescent="0.2">
      <c r="A236" s="64"/>
      <c r="B236" s="64"/>
      <c r="C236" s="66"/>
      <c r="D236" s="66"/>
      <c r="E236" s="64"/>
    </row>
    <row r="237" spans="1:5" x14ac:dyDescent="0.2">
      <c r="A237" s="64"/>
      <c r="B237" s="64"/>
      <c r="C237" s="66"/>
      <c r="D237" s="66"/>
      <c r="E237" s="64"/>
    </row>
    <row r="238" spans="1:5" x14ac:dyDescent="0.2">
      <c r="A238" s="64"/>
      <c r="B238" s="64"/>
      <c r="C238" s="66"/>
      <c r="D238" s="66"/>
      <c r="E238" s="64"/>
    </row>
    <row r="239" spans="1:5" x14ac:dyDescent="0.2">
      <c r="A239" s="64"/>
      <c r="B239" s="64"/>
      <c r="C239" s="66"/>
      <c r="D239" s="66"/>
      <c r="E239" s="64"/>
    </row>
    <row r="240" spans="1:5" x14ac:dyDescent="0.2">
      <c r="A240" s="64"/>
      <c r="B240" s="64"/>
      <c r="C240" s="66"/>
      <c r="D240" s="66"/>
      <c r="E240" s="64"/>
    </row>
    <row r="241" spans="1:5" x14ac:dyDescent="0.2">
      <c r="A241" s="64"/>
      <c r="B241" s="64"/>
      <c r="C241" s="66"/>
      <c r="D241" s="66"/>
      <c r="E241" s="64"/>
    </row>
    <row r="242" spans="1:5" x14ac:dyDescent="0.2">
      <c r="A242" s="64"/>
      <c r="B242" s="64"/>
      <c r="C242" s="66"/>
      <c r="D242" s="66"/>
      <c r="E242" s="64"/>
    </row>
    <row r="243" spans="1:5" x14ac:dyDescent="0.2">
      <c r="A243" s="64"/>
      <c r="B243" s="64"/>
      <c r="C243" s="66"/>
      <c r="D243" s="66"/>
      <c r="E243" s="64"/>
    </row>
    <row r="244" spans="1:5" x14ac:dyDescent="0.2">
      <c r="A244" s="64"/>
      <c r="B244" s="64"/>
      <c r="C244" s="66"/>
      <c r="D244" s="66"/>
      <c r="E244" s="64"/>
    </row>
    <row r="245" spans="1:5" x14ac:dyDescent="0.2">
      <c r="A245" s="64"/>
      <c r="B245" s="64"/>
      <c r="C245" s="66"/>
      <c r="D245" s="66"/>
      <c r="E245" s="64"/>
    </row>
    <row r="246" spans="1:5" x14ac:dyDescent="0.2">
      <c r="A246" s="64"/>
      <c r="B246" s="64"/>
      <c r="C246" s="66"/>
      <c r="D246" s="66"/>
      <c r="E246" s="64"/>
    </row>
    <row r="247" spans="1:5" x14ac:dyDescent="0.2">
      <c r="A247" s="64"/>
      <c r="B247" s="64"/>
      <c r="C247" s="66"/>
      <c r="D247" s="66"/>
      <c r="E247" s="64"/>
    </row>
    <row r="248" spans="1:5" x14ac:dyDescent="0.2">
      <c r="A248" s="64"/>
      <c r="B248" s="64"/>
      <c r="C248" s="66"/>
      <c r="D248" s="66"/>
      <c r="E248" s="64"/>
    </row>
    <row r="249" spans="1:5" x14ac:dyDescent="0.2">
      <c r="A249" s="64"/>
      <c r="B249" s="64"/>
      <c r="C249" s="66"/>
      <c r="D249" s="66"/>
      <c r="E249" s="64"/>
    </row>
    <row r="250" spans="1:5" x14ac:dyDescent="0.2">
      <c r="A250" s="64"/>
      <c r="B250" s="64"/>
      <c r="C250" s="66"/>
      <c r="D250" s="66"/>
      <c r="E250" s="64"/>
    </row>
    <row r="251" spans="1:5" x14ac:dyDescent="0.2">
      <c r="A251" s="64"/>
      <c r="B251" s="64"/>
      <c r="C251" s="66"/>
      <c r="D251" s="66"/>
      <c r="E251" s="64"/>
    </row>
    <row r="252" spans="1:5" x14ac:dyDescent="0.2">
      <c r="A252" s="64"/>
      <c r="B252" s="64"/>
      <c r="C252" s="66"/>
      <c r="D252" s="66"/>
      <c r="E252" s="64"/>
    </row>
    <row r="253" spans="1:5" x14ac:dyDescent="0.2">
      <c r="A253" s="64"/>
      <c r="B253" s="64"/>
      <c r="C253" s="66"/>
      <c r="D253" s="66"/>
      <c r="E253" s="64"/>
    </row>
    <row r="254" spans="1:5" x14ac:dyDescent="0.2">
      <c r="A254" s="64"/>
      <c r="B254" s="64"/>
      <c r="C254" s="66"/>
      <c r="D254" s="66"/>
      <c r="E254" s="64"/>
    </row>
    <row r="255" spans="1:5" x14ac:dyDescent="0.2">
      <c r="A255" s="64"/>
      <c r="B255" s="64"/>
      <c r="C255" s="66"/>
      <c r="D255" s="66"/>
      <c r="E255" s="64"/>
    </row>
    <row r="256" spans="1:5" x14ac:dyDescent="0.2">
      <c r="A256" s="64"/>
      <c r="B256" s="64"/>
      <c r="C256" s="66"/>
      <c r="D256" s="66"/>
      <c r="E256" s="64"/>
    </row>
    <row r="257" spans="1:5" x14ac:dyDescent="0.2">
      <c r="A257" s="64"/>
      <c r="B257" s="64"/>
      <c r="C257" s="66"/>
      <c r="D257" s="66"/>
      <c r="E257" s="64"/>
    </row>
    <row r="258" spans="1:5" x14ac:dyDescent="0.2">
      <c r="A258" s="64"/>
      <c r="B258" s="64"/>
      <c r="C258" s="66"/>
      <c r="D258" s="66"/>
      <c r="E258" s="64"/>
    </row>
    <row r="259" spans="1:5" x14ac:dyDescent="0.2">
      <c r="A259" s="64"/>
      <c r="B259" s="64"/>
      <c r="C259" s="66"/>
      <c r="D259" s="66"/>
      <c r="E259" s="64"/>
    </row>
    <row r="260" spans="1:5" x14ac:dyDescent="0.2">
      <c r="A260" s="64"/>
      <c r="B260" s="64"/>
      <c r="C260" s="66"/>
      <c r="D260" s="66"/>
      <c r="E260" s="64"/>
    </row>
    <row r="261" spans="1:5" x14ac:dyDescent="0.2">
      <c r="A261" s="64"/>
      <c r="B261" s="64"/>
      <c r="C261" s="66"/>
      <c r="D261" s="66"/>
      <c r="E261" s="64"/>
    </row>
    <row r="262" spans="1:5" x14ac:dyDescent="0.2">
      <c r="A262" s="64"/>
      <c r="B262" s="64"/>
      <c r="C262" s="66"/>
      <c r="D262" s="66"/>
      <c r="E262" s="64"/>
    </row>
    <row r="263" spans="1:5" x14ac:dyDescent="0.2">
      <c r="A263" s="64"/>
      <c r="B263" s="64"/>
      <c r="C263" s="66"/>
      <c r="D263" s="66"/>
      <c r="E263" s="64"/>
    </row>
    <row r="264" spans="1:5" x14ac:dyDescent="0.2">
      <c r="A264" s="64"/>
      <c r="B264" s="64"/>
      <c r="C264" s="66"/>
      <c r="D264" s="66"/>
      <c r="E264" s="64"/>
    </row>
    <row r="265" spans="1:5" x14ac:dyDescent="0.2">
      <c r="A265" s="64"/>
      <c r="B265" s="64"/>
      <c r="C265" s="66"/>
      <c r="D265" s="66"/>
      <c r="E265" s="64"/>
    </row>
    <row r="266" spans="1:5" x14ac:dyDescent="0.2">
      <c r="A266" s="64"/>
      <c r="B266" s="64"/>
      <c r="C266" s="66"/>
      <c r="D266" s="66"/>
      <c r="E266" s="64"/>
    </row>
    <row r="267" spans="1:5" x14ac:dyDescent="0.2">
      <c r="A267" s="64"/>
      <c r="B267" s="64"/>
      <c r="C267" s="66"/>
      <c r="D267" s="66"/>
      <c r="E267" s="64"/>
    </row>
    <row r="268" spans="1:5" x14ac:dyDescent="0.2">
      <c r="A268" s="64"/>
      <c r="B268" s="64"/>
      <c r="C268" s="66"/>
      <c r="D268" s="66"/>
      <c r="E268" s="64"/>
    </row>
    <row r="269" spans="1:5" x14ac:dyDescent="0.2">
      <c r="A269" s="64"/>
      <c r="B269" s="64"/>
      <c r="C269" s="66"/>
      <c r="D269" s="66"/>
      <c r="E269" s="64"/>
    </row>
    <row r="270" spans="1:5" x14ac:dyDescent="0.2">
      <c r="A270" s="64"/>
      <c r="B270" s="64"/>
      <c r="C270" s="66"/>
      <c r="D270" s="66"/>
      <c r="E270" s="64"/>
    </row>
    <row r="271" spans="1:5" x14ac:dyDescent="0.2">
      <c r="A271" s="64"/>
      <c r="B271" s="64"/>
      <c r="C271" s="66"/>
      <c r="D271" s="66"/>
      <c r="E271" s="64"/>
    </row>
    <row r="272" spans="1:5" x14ac:dyDescent="0.2">
      <c r="A272" s="64"/>
      <c r="B272" s="64"/>
      <c r="C272" s="66"/>
      <c r="D272" s="66"/>
      <c r="E272" s="64"/>
    </row>
    <row r="273" spans="1:5" x14ac:dyDescent="0.2">
      <c r="A273" s="64"/>
      <c r="B273" s="64"/>
      <c r="C273" s="66"/>
      <c r="D273" s="66"/>
      <c r="E273" s="64"/>
    </row>
    <row r="274" spans="1:5" x14ac:dyDescent="0.2">
      <c r="A274" s="64"/>
      <c r="B274" s="64"/>
      <c r="C274" s="66"/>
      <c r="D274" s="66"/>
      <c r="E274" s="64"/>
    </row>
    <row r="275" spans="1:5" x14ac:dyDescent="0.2">
      <c r="A275" s="64"/>
      <c r="B275" s="64"/>
      <c r="C275" s="66"/>
      <c r="D275" s="66"/>
      <c r="E275" s="64"/>
    </row>
    <row r="276" spans="1:5" x14ac:dyDescent="0.2">
      <c r="A276" s="64"/>
      <c r="B276" s="64"/>
      <c r="C276" s="66"/>
      <c r="D276" s="66"/>
      <c r="E276" s="64"/>
    </row>
    <row r="277" spans="1:5" x14ac:dyDescent="0.2">
      <c r="A277" s="64"/>
      <c r="B277" s="64"/>
      <c r="C277" s="66"/>
      <c r="D277" s="66"/>
      <c r="E277" s="64"/>
    </row>
    <row r="278" spans="1:5" x14ac:dyDescent="0.2">
      <c r="A278" s="64"/>
      <c r="B278" s="64"/>
      <c r="C278" s="66"/>
      <c r="D278" s="66"/>
      <c r="E278" s="64"/>
    </row>
    <row r="279" spans="1:5" x14ac:dyDescent="0.2">
      <c r="A279" s="64"/>
      <c r="B279" s="64"/>
      <c r="C279" s="66"/>
      <c r="D279" s="66"/>
      <c r="E279" s="64"/>
    </row>
    <row r="280" spans="1:5" x14ac:dyDescent="0.2">
      <c r="A280" s="64"/>
      <c r="B280" s="64"/>
      <c r="C280" s="66"/>
      <c r="D280" s="66"/>
      <c r="E280" s="64"/>
    </row>
    <row r="281" spans="1:5" x14ac:dyDescent="0.2">
      <c r="A281" s="64"/>
      <c r="B281" s="64"/>
      <c r="C281" s="66"/>
      <c r="D281" s="66"/>
      <c r="E281" s="64"/>
    </row>
    <row r="282" spans="1:5" x14ac:dyDescent="0.2">
      <c r="A282" s="64"/>
      <c r="B282" s="64"/>
      <c r="C282" s="66"/>
      <c r="D282" s="66"/>
      <c r="E282" s="64"/>
    </row>
    <row r="283" spans="1:5" x14ac:dyDescent="0.2">
      <c r="A283" s="64"/>
      <c r="B283" s="64"/>
      <c r="C283" s="66"/>
      <c r="D283" s="66"/>
      <c r="E283" s="64"/>
    </row>
    <row r="284" spans="1:5" x14ac:dyDescent="0.2">
      <c r="A284" s="64"/>
      <c r="B284" s="64"/>
      <c r="C284" s="66"/>
      <c r="D284" s="66"/>
      <c r="E284" s="64"/>
    </row>
    <row r="285" spans="1:5" x14ac:dyDescent="0.2">
      <c r="A285" s="64"/>
      <c r="B285" s="64"/>
      <c r="C285" s="66"/>
      <c r="D285" s="66"/>
      <c r="E285" s="64"/>
    </row>
    <row r="286" spans="1:5" x14ac:dyDescent="0.2">
      <c r="A286" s="64"/>
      <c r="B286" s="64"/>
      <c r="C286" s="66"/>
      <c r="D286" s="66"/>
      <c r="E286" s="64"/>
    </row>
    <row r="287" spans="1:5" x14ac:dyDescent="0.2">
      <c r="A287" s="64"/>
      <c r="B287" s="64"/>
      <c r="C287" s="66"/>
      <c r="D287" s="66"/>
      <c r="E287" s="64"/>
    </row>
    <row r="288" spans="1:5" x14ac:dyDescent="0.2">
      <c r="A288" s="64"/>
      <c r="B288" s="64"/>
      <c r="C288" s="66"/>
      <c r="D288" s="66"/>
      <c r="E288" s="64"/>
    </row>
    <row r="289" spans="1:5" x14ac:dyDescent="0.2">
      <c r="A289" s="64"/>
      <c r="B289" s="64"/>
      <c r="C289" s="66"/>
      <c r="D289" s="66"/>
      <c r="E289" s="64"/>
    </row>
    <row r="290" spans="1:5" x14ac:dyDescent="0.2">
      <c r="A290" s="64"/>
      <c r="B290" s="64"/>
      <c r="C290" s="66"/>
      <c r="D290" s="66"/>
      <c r="E290" s="64"/>
    </row>
    <row r="291" spans="1:5" x14ac:dyDescent="0.2">
      <c r="A291" s="64"/>
      <c r="B291" s="64"/>
      <c r="C291" s="66"/>
      <c r="D291" s="66"/>
      <c r="E291" s="64"/>
    </row>
    <row r="292" spans="1:5" x14ac:dyDescent="0.2">
      <c r="A292" s="64"/>
      <c r="B292" s="64"/>
      <c r="C292" s="66"/>
      <c r="D292" s="66"/>
      <c r="E292" s="64"/>
    </row>
    <row r="293" spans="1:5" x14ac:dyDescent="0.2">
      <c r="A293" s="64"/>
      <c r="B293" s="64"/>
      <c r="C293" s="66"/>
      <c r="D293" s="66"/>
      <c r="E293" s="64"/>
    </row>
    <row r="294" spans="1:5" x14ac:dyDescent="0.2">
      <c r="A294" s="64"/>
      <c r="B294" s="64"/>
      <c r="C294" s="66"/>
      <c r="D294" s="66"/>
      <c r="E294" s="64"/>
    </row>
    <row r="295" spans="1:5" x14ac:dyDescent="0.2">
      <c r="A295" s="64"/>
      <c r="B295" s="64"/>
      <c r="C295" s="66"/>
      <c r="D295" s="66"/>
      <c r="E295" s="64"/>
    </row>
    <row r="296" spans="1:5" x14ac:dyDescent="0.2">
      <c r="A296" s="64"/>
      <c r="B296" s="64"/>
      <c r="C296" s="66"/>
      <c r="D296" s="66"/>
      <c r="E296" s="64"/>
    </row>
    <row r="297" spans="1:5" x14ac:dyDescent="0.2">
      <c r="A297" s="64"/>
      <c r="B297" s="64"/>
      <c r="C297" s="66"/>
      <c r="D297" s="66"/>
      <c r="E297" s="64"/>
    </row>
    <row r="298" spans="1:5" x14ac:dyDescent="0.2">
      <c r="A298" s="64"/>
      <c r="B298" s="64"/>
      <c r="C298" s="66"/>
      <c r="D298" s="66"/>
      <c r="E298" s="64"/>
    </row>
    <row r="299" spans="1:5" x14ac:dyDescent="0.2">
      <c r="A299" s="64"/>
      <c r="B299" s="64"/>
      <c r="C299" s="66"/>
      <c r="D299" s="66"/>
      <c r="E299" s="64"/>
    </row>
    <row r="300" spans="1:5" x14ac:dyDescent="0.2">
      <c r="A300" s="64"/>
      <c r="B300" s="64"/>
      <c r="C300" s="66"/>
      <c r="D300" s="66"/>
      <c r="E300" s="64"/>
    </row>
    <row r="301" spans="1:5" x14ac:dyDescent="0.2">
      <c r="A301" s="64"/>
      <c r="B301" s="64"/>
      <c r="C301" s="66"/>
      <c r="D301" s="66"/>
      <c r="E301" s="64"/>
    </row>
    <row r="302" spans="1:5" x14ac:dyDescent="0.2">
      <c r="A302" s="64"/>
      <c r="B302" s="64"/>
      <c r="C302" s="66"/>
      <c r="D302" s="66"/>
      <c r="E302" s="64"/>
    </row>
    <row r="303" spans="1:5" x14ac:dyDescent="0.2">
      <c r="A303" s="64"/>
      <c r="B303" s="64"/>
      <c r="C303" s="66"/>
      <c r="D303" s="66"/>
      <c r="E303" s="64"/>
    </row>
    <row r="304" spans="1:5" x14ac:dyDescent="0.2">
      <c r="A304" s="64"/>
      <c r="B304" s="64"/>
      <c r="C304" s="66"/>
      <c r="D304" s="66"/>
      <c r="E304" s="64"/>
    </row>
    <row r="305" spans="1:5" x14ac:dyDescent="0.2">
      <c r="A305" s="64"/>
      <c r="B305" s="64"/>
      <c r="C305" s="66"/>
      <c r="D305" s="66"/>
      <c r="E305" s="64"/>
    </row>
    <row r="306" spans="1:5" x14ac:dyDescent="0.2">
      <c r="A306" s="64"/>
      <c r="B306" s="64"/>
      <c r="C306" s="66"/>
      <c r="D306" s="66"/>
      <c r="E306" s="64"/>
    </row>
    <row r="307" spans="1:5" x14ac:dyDescent="0.2">
      <c r="A307" s="64"/>
      <c r="B307" s="64"/>
      <c r="C307" s="66"/>
      <c r="D307" s="66"/>
      <c r="E307" s="64"/>
    </row>
    <row r="308" spans="1:5" x14ac:dyDescent="0.2">
      <c r="A308" s="64"/>
      <c r="B308" s="64"/>
      <c r="C308" s="66"/>
      <c r="D308" s="66"/>
      <c r="E308" s="64"/>
    </row>
    <row r="309" spans="1:5" x14ac:dyDescent="0.2">
      <c r="A309" s="64"/>
      <c r="B309" s="64"/>
      <c r="C309" s="66"/>
      <c r="D309" s="66"/>
      <c r="E309" s="64"/>
    </row>
    <row r="310" spans="1:5" x14ac:dyDescent="0.2">
      <c r="A310" s="64"/>
      <c r="B310" s="64"/>
      <c r="C310" s="66"/>
      <c r="D310" s="66"/>
      <c r="E310" s="64"/>
    </row>
    <row r="311" spans="1:5" x14ac:dyDescent="0.2">
      <c r="A311" s="64"/>
      <c r="B311" s="64"/>
      <c r="C311" s="66"/>
      <c r="D311" s="66"/>
      <c r="E311" s="64"/>
    </row>
    <row r="312" spans="1:5" x14ac:dyDescent="0.2">
      <c r="A312" s="64"/>
      <c r="B312" s="64"/>
      <c r="C312" s="64"/>
      <c r="D312" s="64"/>
      <c r="E312" s="64"/>
    </row>
    <row r="313" spans="1:5" x14ac:dyDescent="0.2">
      <c r="A313" s="64"/>
      <c r="B313" s="64"/>
      <c r="C313" s="64"/>
      <c r="D313" s="64"/>
      <c r="E313" s="64"/>
    </row>
    <row r="314" spans="1:5" x14ac:dyDescent="0.2">
      <c r="A314" s="64"/>
      <c r="B314" s="64"/>
      <c r="C314" s="64"/>
      <c r="D314" s="64"/>
      <c r="E314" s="64"/>
    </row>
    <row r="315" spans="1:5" x14ac:dyDescent="0.2">
      <c r="A315" s="64"/>
      <c r="B315" s="64"/>
      <c r="C315" s="64"/>
      <c r="D315" s="64"/>
      <c r="E315" s="64"/>
    </row>
    <row r="316" spans="1:5" x14ac:dyDescent="0.2">
      <c r="A316" s="64"/>
      <c r="B316" s="64"/>
      <c r="C316" s="64"/>
      <c r="D316" s="64"/>
      <c r="E316" s="64"/>
    </row>
    <row r="317" spans="1:5" x14ac:dyDescent="0.2">
      <c r="A317" s="64"/>
      <c r="B317" s="64"/>
      <c r="C317" s="64"/>
      <c r="D317" s="64"/>
      <c r="E317" s="64"/>
    </row>
    <row r="318" spans="1:5" x14ac:dyDescent="0.2">
      <c r="A318" s="64"/>
      <c r="B318" s="64"/>
      <c r="C318" s="64"/>
      <c r="D318" s="64"/>
      <c r="E318" s="64"/>
    </row>
    <row r="319" spans="1:5" x14ac:dyDescent="0.2">
      <c r="A319" s="64"/>
      <c r="B319" s="64"/>
      <c r="C319" s="64"/>
      <c r="D319" s="64"/>
      <c r="E319" s="64"/>
    </row>
    <row r="320" spans="1:5" x14ac:dyDescent="0.2">
      <c r="A320" s="64"/>
      <c r="B320" s="64"/>
      <c r="C320" s="64"/>
      <c r="D320" s="64"/>
      <c r="E320" s="64"/>
    </row>
    <row r="321" spans="1:5" x14ac:dyDescent="0.2">
      <c r="A321" s="64"/>
      <c r="B321" s="64"/>
      <c r="C321" s="64"/>
      <c r="D321" s="64"/>
      <c r="E321" s="64"/>
    </row>
    <row r="322" spans="1:5" x14ac:dyDescent="0.2">
      <c r="A322" s="64"/>
      <c r="B322" s="64"/>
      <c r="C322" s="64"/>
      <c r="D322" s="64"/>
      <c r="E322" s="64"/>
    </row>
    <row r="323" spans="1:5" x14ac:dyDescent="0.2">
      <c r="A323" s="64"/>
      <c r="B323" s="64"/>
      <c r="C323" s="64"/>
      <c r="D323" s="64"/>
      <c r="E323" s="64"/>
    </row>
    <row r="324" spans="1:5" x14ac:dyDescent="0.2">
      <c r="A324" s="64"/>
      <c r="B324" s="64"/>
      <c r="C324" s="64"/>
      <c r="D324" s="64"/>
      <c r="E324" s="64"/>
    </row>
    <row r="325" spans="1:5" x14ac:dyDescent="0.2">
      <c r="A325" s="64"/>
      <c r="B325" s="64"/>
      <c r="C325" s="64"/>
      <c r="D325" s="64"/>
      <c r="E325" s="64"/>
    </row>
    <row r="326" spans="1:5" x14ac:dyDescent="0.2">
      <c r="A326" s="64"/>
      <c r="B326" s="64"/>
      <c r="C326" s="64"/>
      <c r="D326" s="64"/>
      <c r="E326" s="64"/>
    </row>
    <row r="327" spans="1:5" x14ac:dyDescent="0.2">
      <c r="A327" s="64"/>
      <c r="B327" s="64"/>
      <c r="C327" s="64"/>
      <c r="D327" s="64"/>
      <c r="E327" s="64"/>
    </row>
    <row r="328" spans="1:5" x14ac:dyDescent="0.2">
      <c r="A328" s="64"/>
      <c r="B328" s="64"/>
      <c r="C328" s="64"/>
      <c r="D328" s="64"/>
      <c r="E328" s="64"/>
    </row>
    <row r="329" spans="1:5" x14ac:dyDescent="0.2">
      <c r="A329" s="64"/>
      <c r="B329" s="64"/>
      <c r="C329" s="64"/>
      <c r="D329" s="64"/>
      <c r="E329" s="64"/>
    </row>
    <row r="330" spans="1:5" x14ac:dyDescent="0.2">
      <c r="A330" s="64"/>
      <c r="B330" s="64"/>
      <c r="C330" s="64"/>
      <c r="D330" s="64"/>
      <c r="E330" s="64"/>
    </row>
    <row r="331" spans="1:5" x14ac:dyDescent="0.2">
      <c r="A331" s="64"/>
      <c r="B331" s="64"/>
      <c r="C331" s="64"/>
      <c r="D331" s="64"/>
      <c r="E331" s="64"/>
    </row>
    <row r="332" spans="1:5" x14ac:dyDescent="0.2">
      <c r="A332" s="64"/>
      <c r="B332" s="64"/>
      <c r="C332" s="64"/>
      <c r="D332" s="64"/>
      <c r="E332" s="64"/>
    </row>
    <row r="333" spans="1:5" x14ac:dyDescent="0.2">
      <c r="A333" s="64"/>
      <c r="B333" s="64"/>
      <c r="C333" s="64"/>
      <c r="D333" s="64"/>
      <c r="E333" s="64"/>
    </row>
    <row r="334" spans="1:5" x14ac:dyDescent="0.2">
      <c r="A334" s="64"/>
      <c r="B334" s="64"/>
      <c r="C334" s="64"/>
      <c r="D334" s="64"/>
      <c r="E334" s="64"/>
    </row>
    <row r="335" spans="1:5" x14ac:dyDescent="0.2">
      <c r="A335" s="64"/>
      <c r="B335" s="64"/>
      <c r="C335" s="64"/>
      <c r="D335" s="64"/>
      <c r="E335" s="64"/>
    </row>
    <row r="336" spans="1:5" x14ac:dyDescent="0.2">
      <c r="A336" s="64"/>
      <c r="B336" s="64"/>
      <c r="C336" s="64"/>
      <c r="D336" s="64"/>
      <c r="E336" s="64"/>
    </row>
    <row r="337" spans="1:5" x14ac:dyDescent="0.2">
      <c r="A337" s="64"/>
      <c r="B337" s="64"/>
      <c r="C337" s="64"/>
      <c r="D337" s="64"/>
      <c r="E337" s="64"/>
    </row>
    <row r="338" spans="1:5" x14ac:dyDescent="0.2">
      <c r="A338" s="64"/>
      <c r="B338" s="64"/>
      <c r="C338" s="64"/>
      <c r="D338" s="64"/>
      <c r="E338" s="64"/>
    </row>
    <row r="339" spans="1:5" x14ac:dyDescent="0.2">
      <c r="A339" s="64"/>
      <c r="B339" s="64"/>
      <c r="C339" s="64"/>
      <c r="D339" s="64"/>
      <c r="E339" s="64"/>
    </row>
    <row r="340" spans="1:5" x14ac:dyDescent="0.2">
      <c r="A340" s="64"/>
      <c r="B340" s="64"/>
      <c r="C340" s="64"/>
      <c r="D340" s="64"/>
      <c r="E340" s="64"/>
    </row>
    <row r="341" spans="1:5" x14ac:dyDescent="0.2">
      <c r="A341" s="64"/>
      <c r="B341" s="64"/>
      <c r="C341" s="64"/>
      <c r="D341" s="64"/>
      <c r="E341" s="64"/>
    </row>
    <row r="342" spans="1:5" x14ac:dyDescent="0.2">
      <c r="A342" s="64"/>
      <c r="B342" s="64"/>
      <c r="C342" s="64"/>
      <c r="D342" s="64"/>
      <c r="E342" s="64"/>
    </row>
    <row r="343" spans="1:5" x14ac:dyDescent="0.2">
      <c r="A343" s="64"/>
      <c r="B343" s="64"/>
      <c r="C343" s="64"/>
      <c r="D343" s="64"/>
      <c r="E343" s="64"/>
    </row>
    <row r="344" spans="1:5" x14ac:dyDescent="0.2">
      <c r="A344" s="64"/>
      <c r="B344" s="64"/>
      <c r="C344" s="64"/>
      <c r="D344" s="64"/>
      <c r="E344" s="64"/>
    </row>
    <row r="345" spans="1:5" x14ac:dyDescent="0.2">
      <c r="A345" s="64"/>
      <c r="B345" s="64"/>
      <c r="C345" s="64"/>
      <c r="D345" s="64"/>
      <c r="E345" s="64"/>
    </row>
    <row r="346" spans="1:5" x14ac:dyDescent="0.2">
      <c r="A346" s="64"/>
      <c r="B346" s="64"/>
      <c r="C346" s="64"/>
      <c r="D346" s="64"/>
      <c r="E346" s="64"/>
    </row>
    <row r="347" spans="1:5" x14ac:dyDescent="0.2">
      <c r="A347" s="64"/>
      <c r="B347" s="64"/>
      <c r="C347" s="64"/>
      <c r="D347" s="64"/>
      <c r="E347" s="64"/>
    </row>
    <row r="348" spans="1:5" x14ac:dyDescent="0.2">
      <c r="A348" s="64"/>
      <c r="B348" s="64"/>
      <c r="C348" s="64"/>
      <c r="D348" s="64"/>
      <c r="E348" s="64"/>
    </row>
    <row r="349" spans="1:5" x14ac:dyDescent="0.2">
      <c r="A349" s="64"/>
      <c r="B349" s="64"/>
      <c r="C349" s="64"/>
      <c r="D349" s="64"/>
      <c r="E349" s="64"/>
    </row>
    <row r="350" spans="1:5" x14ac:dyDescent="0.2">
      <c r="A350" s="64"/>
      <c r="B350" s="64"/>
      <c r="C350" s="64"/>
      <c r="D350" s="64"/>
      <c r="E350" s="64"/>
    </row>
    <row r="351" spans="1:5" x14ac:dyDescent="0.2">
      <c r="A351" s="64"/>
      <c r="B351" s="64"/>
      <c r="C351" s="64"/>
      <c r="D351" s="64"/>
      <c r="E351" s="64"/>
    </row>
    <row r="352" spans="1:5" x14ac:dyDescent="0.2">
      <c r="A352" s="64"/>
      <c r="B352" s="64"/>
      <c r="C352" s="64"/>
      <c r="D352" s="64"/>
      <c r="E352" s="64"/>
    </row>
    <row r="353" spans="1:5" x14ac:dyDescent="0.2">
      <c r="A353" s="64"/>
      <c r="B353" s="64"/>
      <c r="C353" s="64"/>
      <c r="D353" s="64"/>
      <c r="E353" s="64"/>
    </row>
    <row r="354" spans="1:5" x14ac:dyDescent="0.2">
      <c r="A354" s="64"/>
      <c r="B354" s="64"/>
      <c r="C354" s="64"/>
      <c r="D354" s="64"/>
      <c r="E354" s="64"/>
    </row>
    <row r="355" spans="1:5" x14ac:dyDescent="0.2">
      <c r="A355" s="64"/>
      <c r="B355" s="64"/>
      <c r="C355" s="64"/>
      <c r="D355" s="64"/>
      <c r="E355" s="64"/>
    </row>
    <row r="356" spans="1:5" x14ac:dyDescent="0.2">
      <c r="A356" s="64"/>
      <c r="B356" s="64"/>
      <c r="C356" s="64"/>
      <c r="D356" s="64"/>
      <c r="E356" s="64"/>
    </row>
    <row r="357" spans="1:5" x14ac:dyDescent="0.2">
      <c r="A357" s="64"/>
      <c r="B357" s="64"/>
      <c r="C357" s="64"/>
      <c r="D357" s="64"/>
      <c r="E357" s="64"/>
    </row>
    <row r="358" spans="1:5" x14ac:dyDescent="0.2">
      <c r="A358" s="64"/>
      <c r="B358" s="64"/>
      <c r="C358" s="64"/>
      <c r="D358" s="64"/>
      <c r="E358" s="64"/>
    </row>
    <row r="359" spans="1:5" x14ac:dyDescent="0.2">
      <c r="A359" s="64"/>
      <c r="B359" s="64"/>
      <c r="C359" s="64"/>
      <c r="D359" s="64"/>
      <c r="E359" s="64"/>
    </row>
    <row r="360" spans="1:5" x14ac:dyDescent="0.2">
      <c r="A360" s="64"/>
      <c r="B360" s="64"/>
      <c r="C360" s="64"/>
      <c r="D360" s="64"/>
      <c r="E360" s="64"/>
    </row>
    <row r="361" spans="1:5" x14ac:dyDescent="0.2">
      <c r="A361" s="64"/>
      <c r="B361" s="64"/>
      <c r="C361" s="64"/>
      <c r="D361" s="64"/>
      <c r="E361" s="64"/>
    </row>
    <row r="362" spans="1:5" x14ac:dyDescent="0.2">
      <c r="A362" s="64"/>
      <c r="B362" s="64"/>
      <c r="C362" s="64"/>
      <c r="D362" s="64"/>
      <c r="E362" s="64"/>
    </row>
    <row r="363" spans="1:5" x14ac:dyDescent="0.2">
      <c r="A363" s="64"/>
      <c r="B363" s="64"/>
      <c r="C363" s="64"/>
      <c r="D363" s="64"/>
      <c r="E363" s="64"/>
    </row>
    <row r="364" spans="1:5" x14ac:dyDescent="0.2">
      <c r="A364" s="64"/>
      <c r="B364" s="64"/>
      <c r="C364" s="64"/>
      <c r="D364" s="64"/>
      <c r="E364" s="64"/>
    </row>
    <row r="365" spans="1:5" x14ac:dyDescent="0.2">
      <c r="A365" s="64"/>
      <c r="B365" s="64"/>
      <c r="C365" s="64"/>
      <c r="D365" s="64"/>
      <c r="E365" s="64"/>
    </row>
    <row r="366" spans="1:5" x14ac:dyDescent="0.2">
      <c r="A366" s="64"/>
      <c r="B366" s="64"/>
      <c r="C366" s="64"/>
      <c r="D366" s="64"/>
      <c r="E366" s="64"/>
    </row>
    <row r="367" spans="1:5" x14ac:dyDescent="0.2">
      <c r="A367" s="64"/>
      <c r="B367" s="64"/>
      <c r="C367" s="64"/>
      <c r="D367" s="64"/>
      <c r="E367" s="64"/>
    </row>
    <row r="368" spans="1:5" x14ac:dyDescent="0.2">
      <c r="A368" s="64"/>
      <c r="B368" s="64"/>
      <c r="C368" s="64"/>
      <c r="D368" s="64"/>
      <c r="E368" s="64"/>
    </row>
    <row r="369" spans="1:5" x14ac:dyDescent="0.2">
      <c r="A369" s="64"/>
      <c r="B369" s="64"/>
      <c r="C369" s="64"/>
      <c r="D369" s="64"/>
      <c r="E369" s="64"/>
    </row>
    <row r="370" spans="1:5" x14ac:dyDescent="0.2">
      <c r="A370" s="64"/>
      <c r="B370" s="64"/>
      <c r="C370" s="64"/>
      <c r="D370" s="64"/>
      <c r="E370" s="64"/>
    </row>
    <row r="371" spans="1:5" x14ac:dyDescent="0.2">
      <c r="A371" s="64"/>
      <c r="B371" s="64"/>
      <c r="C371" s="64"/>
      <c r="D371" s="64"/>
      <c r="E371" s="64"/>
    </row>
    <row r="372" spans="1:5" x14ac:dyDescent="0.2">
      <c r="A372" s="64"/>
      <c r="B372" s="64"/>
      <c r="C372" s="64"/>
      <c r="D372" s="64"/>
      <c r="E372" s="64"/>
    </row>
    <row r="373" spans="1:5" x14ac:dyDescent="0.2">
      <c r="A373" s="64"/>
      <c r="B373" s="64"/>
      <c r="C373" s="64"/>
      <c r="D373" s="64"/>
      <c r="E373" s="64"/>
    </row>
    <row r="374" spans="1:5" x14ac:dyDescent="0.2">
      <c r="A374" s="64"/>
      <c r="B374" s="64"/>
      <c r="C374" s="64"/>
      <c r="D374" s="64"/>
      <c r="E374" s="64"/>
    </row>
    <row r="375" spans="1:5" x14ac:dyDescent="0.2">
      <c r="A375" s="64"/>
      <c r="B375" s="64"/>
      <c r="C375" s="64"/>
      <c r="D375" s="64"/>
      <c r="E375" s="64"/>
    </row>
    <row r="376" spans="1:5" x14ac:dyDescent="0.2">
      <c r="A376" s="64"/>
      <c r="B376" s="64"/>
      <c r="C376" s="64"/>
      <c r="D376" s="64"/>
      <c r="E376" s="64"/>
    </row>
    <row r="377" spans="1:5" x14ac:dyDescent="0.2">
      <c r="A377" s="64"/>
      <c r="B377" s="64"/>
      <c r="C377" s="64"/>
      <c r="D377" s="64"/>
      <c r="E377" s="64"/>
    </row>
    <row r="378" spans="1:5" x14ac:dyDescent="0.2">
      <c r="A378" s="64"/>
      <c r="B378" s="64"/>
      <c r="C378" s="64"/>
      <c r="D378" s="64"/>
      <c r="E378" s="64"/>
    </row>
    <row r="379" spans="1:5" x14ac:dyDescent="0.2">
      <c r="A379" s="64"/>
      <c r="B379" s="64"/>
      <c r="C379" s="64"/>
      <c r="D379" s="64"/>
      <c r="E379" s="64"/>
    </row>
    <row r="380" spans="1:5" x14ac:dyDescent="0.2">
      <c r="A380" s="64"/>
      <c r="B380" s="64"/>
      <c r="C380" s="64"/>
      <c r="D380" s="64"/>
      <c r="E380" s="64"/>
    </row>
    <row r="381" spans="1:5" x14ac:dyDescent="0.2">
      <c r="A381" s="64"/>
      <c r="B381" s="64"/>
      <c r="C381" s="64"/>
      <c r="D381" s="64"/>
      <c r="E381" s="64"/>
    </row>
    <row r="382" spans="1:5" x14ac:dyDescent="0.2">
      <c r="A382" s="64"/>
      <c r="B382" s="64"/>
      <c r="C382" s="64"/>
      <c r="D382" s="64"/>
      <c r="E382" s="64"/>
    </row>
    <row r="383" spans="1:5" x14ac:dyDescent="0.2">
      <c r="A383" s="64"/>
      <c r="B383" s="64"/>
      <c r="C383" s="64"/>
      <c r="D383" s="64"/>
      <c r="E383" s="64"/>
    </row>
    <row r="384" spans="1:5" x14ac:dyDescent="0.2">
      <c r="A384" s="64"/>
      <c r="B384" s="64"/>
      <c r="C384" s="64"/>
      <c r="D384" s="64"/>
      <c r="E384" s="64"/>
    </row>
    <row r="385" spans="1:5" x14ac:dyDescent="0.2">
      <c r="A385" s="64"/>
      <c r="B385" s="64"/>
      <c r="C385" s="64"/>
      <c r="D385" s="64"/>
      <c r="E385" s="64"/>
    </row>
    <row r="386" spans="1:5" x14ac:dyDescent="0.2">
      <c r="A386" s="64"/>
      <c r="B386" s="64"/>
      <c r="C386" s="64"/>
      <c r="D386" s="64"/>
      <c r="E386" s="64"/>
    </row>
    <row r="387" spans="1:5" x14ac:dyDescent="0.2">
      <c r="A387" s="64"/>
      <c r="B387" s="64"/>
      <c r="C387" s="64"/>
      <c r="D387" s="64"/>
      <c r="E387" s="64"/>
    </row>
    <row r="388" spans="1:5" x14ac:dyDescent="0.2">
      <c r="A388" s="64"/>
      <c r="B388" s="64"/>
      <c r="C388" s="64"/>
      <c r="D388" s="64"/>
      <c r="E388" s="64"/>
    </row>
    <row r="389" spans="1:5" x14ac:dyDescent="0.2">
      <c r="A389" s="64"/>
      <c r="B389" s="64"/>
      <c r="C389" s="64"/>
      <c r="D389" s="64"/>
      <c r="E389" s="64"/>
    </row>
    <row r="390" spans="1:5" x14ac:dyDescent="0.2">
      <c r="A390" s="64"/>
      <c r="B390" s="64"/>
      <c r="C390" s="64"/>
      <c r="D390" s="64"/>
      <c r="E390" s="64"/>
    </row>
    <row r="391" spans="1:5" x14ac:dyDescent="0.2">
      <c r="A391" s="64"/>
      <c r="B391" s="64"/>
      <c r="C391" s="64"/>
      <c r="D391" s="64"/>
      <c r="E391" s="64"/>
    </row>
    <row r="392" spans="1:5" x14ac:dyDescent="0.2">
      <c r="A392" s="64"/>
      <c r="B392" s="64"/>
      <c r="C392" s="64"/>
      <c r="D392" s="64"/>
      <c r="E392" s="64"/>
    </row>
    <row r="393" spans="1:5" x14ac:dyDescent="0.2">
      <c r="A393" s="64"/>
      <c r="B393" s="64"/>
      <c r="C393" s="64"/>
      <c r="D393" s="64"/>
      <c r="E393" s="64"/>
    </row>
    <row r="394" spans="1:5" x14ac:dyDescent="0.2">
      <c r="A394" s="64"/>
      <c r="B394" s="64"/>
      <c r="C394" s="64"/>
      <c r="D394" s="64"/>
      <c r="E394" s="64"/>
    </row>
    <row r="395" spans="1:5" x14ac:dyDescent="0.2">
      <c r="A395" s="64"/>
      <c r="B395" s="64"/>
      <c r="C395" s="64"/>
      <c r="D395" s="64"/>
      <c r="E395" s="64"/>
    </row>
    <row r="396" spans="1:5" x14ac:dyDescent="0.2">
      <c r="A396" s="64"/>
      <c r="B396" s="64"/>
      <c r="C396" s="64"/>
      <c r="D396" s="64"/>
      <c r="E396" s="64"/>
    </row>
    <row r="397" spans="1:5" x14ac:dyDescent="0.2">
      <c r="A397" s="64"/>
      <c r="B397" s="64"/>
      <c r="C397" s="64"/>
      <c r="D397" s="64"/>
      <c r="E397" s="64"/>
    </row>
    <row r="398" spans="1:5" x14ac:dyDescent="0.2">
      <c r="A398" s="64"/>
      <c r="B398" s="64"/>
      <c r="C398" s="64"/>
      <c r="D398" s="64"/>
      <c r="E398" s="64"/>
    </row>
    <row r="399" spans="1:5" x14ac:dyDescent="0.2">
      <c r="A399" s="64"/>
      <c r="B399" s="64"/>
      <c r="C399" s="64"/>
      <c r="D399" s="64"/>
      <c r="E399" s="64"/>
    </row>
    <row r="400" spans="1:5" x14ac:dyDescent="0.2">
      <c r="A400" s="64"/>
      <c r="B400" s="64"/>
      <c r="C400" s="64"/>
      <c r="D400" s="64"/>
      <c r="E400" s="64"/>
    </row>
    <row r="401" spans="1:5" x14ac:dyDescent="0.2">
      <c r="A401" s="64"/>
      <c r="B401" s="64"/>
      <c r="C401" s="64"/>
      <c r="D401" s="64"/>
      <c r="E401" s="64"/>
    </row>
    <row r="402" spans="1:5" x14ac:dyDescent="0.2">
      <c r="A402" s="64"/>
      <c r="B402" s="64"/>
      <c r="C402" s="64"/>
      <c r="D402" s="64"/>
      <c r="E402" s="64"/>
    </row>
    <row r="403" spans="1:5" x14ac:dyDescent="0.2">
      <c r="A403" s="64"/>
      <c r="B403" s="64"/>
      <c r="C403" s="64"/>
      <c r="D403" s="64"/>
      <c r="E403" s="64"/>
    </row>
    <row r="404" spans="1:5" x14ac:dyDescent="0.2">
      <c r="A404" s="64"/>
      <c r="B404" s="64"/>
      <c r="C404" s="64"/>
      <c r="D404" s="64"/>
      <c r="E404" s="64"/>
    </row>
    <row r="405" spans="1:5" x14ac:dyDescent="0.2">
      <c r="A405" s="64"/>
      <c r="B405" s="64"/>
      <c r="C405" s="64"/>
      <c r="D405" s="64"/>
      <c r="E405" s="64"/>
    </row>
    <row r="406" spans="1:5" x14ac:dyDescent="0.2">
      <c r="A406" s="64"/>
      <c r="B406" s="64"/>
      <c r="C406" s="64"/>
      <c r="D406" s="64"/>
      <c r="E406" s="64"/>
    </row>
    <row r="407" spans="1:5" x14ac:dyDescent="0.2">
      <c r="A407" s="64"/>
      <c r="B407" s="64"/>
      <c r="C407" s="64"/>
      <c r="D407" s="64"/>
      <c r="E407" s="64"/>
    </row>
    <row r="408" spans="1:5" x14ac:dyDescent="0.2">
      <c r="A408" s="64"/>
      <c r="B408" s="64"/>
      <c r="C408" s="64"/>
      <c r="D408" s="64"/>
      <c r="E408" s="64"/>
    </row>
    <row r="409" spans="1:5" x14ac:dyDescent="0.2">
      <c r="A409" s="64"/>
      <c r="B409" s="64"/>
      <c r="C409" s="64"/>
      <c r="D409" s="64"/>
      <c r="E409" s="64"/>
    </row>
    <row r="410" spans="1:5" x14ac:dyDescent="0.2">
      <c r="A410" s="64"/>
      <c r="B410" s="64"/>
      <c r="C410" s="64"/>
      <c r="D410" s="64"/>
      <c r="E410" s="64"/>
    </row>
    <row r="411" spans="1:5" x14ac:dyDescent="0.2">
      <c r="A411" s="64"/>
      <c r="B411" s="64"/>
      <c r="C411" s="64"/>
      <c r="D411" s="64"/>
      <c r="E411" s="64"/>
    </row>
    <row r="412" spans="1:5" x14ac:dyDescent="0.2">
      <c r="A412" s="64"/>
      <c r="B412" s="64"/>
      <c r="C412" s="64"/>
      <c r="D412" s="64"/>
      <c r="E412" s="64"/>
    </row>
    <row r="413" spans="1:5" x14ac:dyDescent="0.2">
      <c r="A413" s="64"/>
      <c r="B413" s="64"/>
      <c r="C413" s="64"/>
      <c r="D413" s="64"/>
      <c r="E413" s="64"/>
    </row>
    <row r="414" spans="1:5" x14ac:dyDescent="0.2">
      <c r="A414" s="64"/>
      <c r="B414" s="64"/>
      <c r="C414" s="64"/>
      <c r="D414" s="64"/>
      <c r="E414" s="64"/>
    </row>
    <row r="415" spans="1:5" x14ac:dyDescent="0.2">
      <c r="A415" s="64"/>
      <c r="B415" s="64"/>
      <c r="C415" s="64"/>
      <c r="D415" s="64"/>
      <c r="E415" s="64"/>
    </row>
    <row r="416" spans="1:5" x14ac:dyDescent="0.2">
      <c r="A416" s="64"/>
      <c r="B416" s="64"/>
      <c r="C416" s="64"/>
      <c r="D416" s="64"/>
      <c r="E416" s="64"/>
    </row>
    <row r="417" spans="1:5" x14ac:dyDescent="0.2">
      <c r="A417" s="64"/>
      <c r="B417" s="64"/>
      <c r="C417" s="64"/>
      <c r="D417" s="64"/>
      <c r="E417" s="64"/>
    </row>
    <row r="418" spans="1:5" x14ac:dyDescent="0.2">
      <c r="A418" s="64"/>
      <c r="B418" s="64"/>
      <c r="C418" s="64"/>
      <c r="D418" s="64"/>
      <c r="E418" s="64"/>
    </row>
    <row r="419" spans="1:5" x14ac:dyDescent="0.2">
      <c r="A419" s="64"/>
      <c r="B419" s="64"/>
      <c r="C419" s="64"/>
      <c r="D419" s="64"/>
      <c r="E419" s="64"/>
    </row>
    <row r="420" spans="1:5" x14ac:dyDescent="0.2">
      <c r="A420" s="64"/>
      <c r="B420" s="64"/>
      <c r="C420" s="64"/>
      <c r="D420" s="64"/>
      <c r="E420" s="64"/>
    </row>
    <row r="421" spans="1:5" x14ac:dyDescent="0.2">
      <c r="A421" s="64"/>
      <c r="B421" s="64"/>
      <c r="C421" s="64"/>
      <c r="D421" s="64"/>
      <c r="E421" s="64"/>
    </row>
    <row r="422" spans="1:5" x14ac:dyDescent="0.2">
      <c r="A422" s="64"/>
      <c r="B422" s="64"/>
      <c r="C422" s="64"/>
      <c r="D422" s="64"/>
      <c r="E422" s="64"/>
    </row>
    <row r="423" spans="1:5" x14ac:dyDescent="0.2">
      <c r="A423" s="64"/>
      <c r="B423" s="64"/>
      <c r="C423" s="64"/>
      <c r="D423" s="64"/>
      <c r="E423" s="64"/>
    </row>
    <row r="424" spans="1:5" x14ac:dyDescent="0.2">
      <c r="A424" s="64"/>
      <c r="B424" s="64"/>
      <c r="C424" s="64"/>
      <c r="D424" s="64"/>
      <c r="E424" s="64"/>
    </row>
    <row r="425" spans="1:5" x14ac:dyDescent="0.2">
      <c r="A425" s="64"/>
      <c r="B425" s="64"/>
      <c r="C425" s="64"/>
      <c r="D425" s="64"/>
      <c r="E425" s="64"/>
    </row>
    <row r="426" spans="1:5" x14ac:dyDescent="0.2">
      <c r="A426" s="64"/>
      <c r="B426" s="64"/>
      <c r="C426" s="64"/>
      <c r="D426" s="64"/>
      <c r="E426" s="64"/>
    </row>
    <row r="427" spans="1:5" x14ac:dyDescent="0.2">
      <c r="A427" s="64"/>
      <c r="B427" s="64"/>
      <c r="C427" s="64"/>
      <c r="D427" s="64"/>
      <c r="E427" s="64"/>
    </row>
    <row r="428" spans="1:5" x14ac:dyDescent="0.2">
      <c r="A428" s="64"/>
      <c r="B428" s="64"/>
      <c r="C428" s="64"/>
      <c r="D428" s="64"/>
      <c r="E428" s="64"/>
    </row>
    <row r="429" spans="1:5" x14ac:dyDescent="0.2">
      <c r="A429" s="64"/>
      <c r="B429" s="64"/>
      <c r="C429" s="64"/>
      <c r="D429" s="64"/>
      <c r="E429" s="64"/>
    </row>
    <row r="430" spans="1:5" x14ac:dyDescent="0.2">
      <c r="A430" s="64"/>
      <c r="B430" s="64"/>
      <c r="C430" s="64"/>
      <c r="D430" s="64"/>
      <c r="E430" s="64"/>
    </row>
    <row r="431" spans="1:5" x14ac:dyDescent="0.2">
      <c r="A431" s="64"/>
      <c r="B431" s="64"/>
      <c r="C431" s="64"/>
      <c r="D431" s="64"/>
      <c r="E431" s="64"/>
    </row>
    <row r="432" spans="1:5" x14ac:dyDescent="0.2">
      <c r="A432" s="64"/>
      <c r="B432" s="64"/>
      <c r="C432" s="64"/>
      <c r="D432" s="64"/>
      <c r="E432" s="64"/>
    </row>
    <row r="433" spans="1:5" x14ac:dyDescent="0.2">
      <c r="A433" s="64"/>
      <c r="B433" s="64"/>
      <c r="C433" s="64"/>
      <c r="D433" s="64"/>
      <c r="E433" s="64"/>
    </row>
    <row r="434" spans="1:5" x14ac:dyDescent="0.2">
      <c r="A434" s="64"/>
      <c r="B434" s="64"/>
      <c r="C434" s="64"/>
      <c r="D434" s="64"/>
      <c r="E434" s="64"/>
    </row>
    <row r="435" spans="1:5" x14ac:dyDescent="0.2">
      <c r="A435" s="64"/>
      <c r="B435" s="64"/>
      <c r="C435" s="64"/>
      <c r="D435" s="64"/>
      <c r="E435" s="64"/>
    </row>
    <row r="436" spans="1:5" x14ac:dyDescent="0.2">
      <c r="A436" s="64"/>
      <c r="B436" s="64"/>
      <c r="C436" s="64"/>
      <c r="D436" s="64"/>
      <c r="E436" s="64"/>
    </row>
    <row r="437" spans="1:5" x14ac:dyDescent="0.2">
      <c r="A437" s="64"/>
      <c r="B437" s="64"/>
      <c r="C437" s="64"/>
      <c r="D437" s="64"/>
      <c r="E437" s="64"/>
    </row>
    <row r="438" spans="1:5" x14ac:dyDescent="0.2">
      <c r="A438" s="64"/>
      <c r="B438" s="64"/>
      <c r="C438" s="64"/>
      <c r="D438" s="64"/>
      <c r="E438" s="64"/>
    </row>
    <row r="439" spans="1:5" x14ac:dyDescent="0.2">
      <c r="A439" s="64"/>
      <c r="B439" s="64"/>
      <c r="C439" s="64"/>
      <c r="D439" s="64"/>
      <c r="E439" s="64"/>
    </row>
    <row r="440" spans="1:5" x14ac:dyDescent="0.2">
      <c r="A440" s="64"/>
      <c r="B440" s="64"/>
      <c r="C440" s="64"/>
      <c r="D440" s="64"/>
      <c r="E440" s="64"/>
    </row>
    <row r="441" spans="1:5" x14ac:dyDescent="0.2">
      <c r="A441" s="64"/>
      <c r="B441" s="64"/>
      <c r="C441" s="64"/>
      <c r="D441" s="64"/>
      <c r="E441" s="64"/>
    </row>
    <row r="442" spans="1:5" x14ac:dyDescent="0.2">
      <c r="A442" s="64"/>
      <c r="B442" s="64"/>
      <c r="C442" s="64"/>
      <c r="D442" s="64"/>
      <c r="E442" s="64"/>
    </row>
    <row r="443" spans="1:5" x14ac:dyDescent="0.2">
      <c r="A443" s="64"/>
      <c r="B443" s="64"/>
      <c r="C443" s="64"/>
      <c r="D443" s="64"/>
      <c r="E443" s="64"/>
    </row>
    <row r="444" spans="1:5" x14ac:dyDescent="0.2">
      <c r="A444" s="64"/>
      <c r="B444" s="64"/>
      <c r="C444" s="64"/>
      <c r="D444" s="64"/>
      <c r="E444" s="64"/>
    </row>
    <row r="445" spans="1:5" x14ac:dyDescent="0.2">
      <c r="A445" s="64"/>
      <c r="B445" s="64"/>
      <c r="C445" s="64"/>
      <c r="D445" s="64"/>
      <c r="E445" s="64"/>
    </row>
    <row r="446" spans="1:5" x14ac:dyDescent="0.2">
      <c r="A446" s="64"/>
      <c r="B446" s="64"/>
      <c r="C446" s="64"/>
      <c r="D446" s="64"/>
      <c r="E446" s="64"/>
    </row>
    <row r="447" spans="1:5" x14ac:dyDescent="0.2">
      <c r="A447" s="64"/>
      <c r="B447" s="64"/>
      <c r="C447" s="64"/>
      <c r="D447" s="64"/>
      <c r="E447" s="64"/>
    </row>
    <row r="448" spans="1:5" x14ac:dyDescent="0.2">
      <c r="A448" s="64"/>
      <c r="B448" s="64"/>
      <c r="C448" s="64"/>
      <c r="D448" s="64"/>
      <c r="E448" s="64"/>
    </row>
    <row r="449" spans="1:5" x14ac:dyDescent="0.2">
      <c r="A449" s="64"/>
      <c r="B449" s="64"/>
      <c r="C449" s="64"/>
      <c r="D449" s="64"/>
      <c r="E449" s="64"/>
    </row>
    <row r="450" spans="1:5" x14ac:dyDescent="0.2">
      <c r="A450" s="64"/>
      <c r="B450" s="64"/>
      <c r="C450" s="64"/>
      <c r="D450" s="64"/>
      <c r="E450" s="64"/>
    </row>
    <row r="451" spans="1:5" x14ac:dyDescent="0.2">
      <c r="A451" s="64"/>
      <c r="B451" s="64"/>
      <c r="C451" s="64"/>
      <c r="D451" s="64"/>
      <c r="E451" s="64"/>
    </row>
    <row r="452" spans="1:5" x14ac:dyDescent="0.2">
      <c r="A452" s="64"/>
      <c r="B452" s="64"/>
      <c r="C452" s="64"/>
      <c r="D452" s="64"/>
      <c r="E452" s="64"/>
    </row>
    <row r="453" spans="1:5" x14ac:dyDescent="0.2">
      <c r="A453" s="64"/>
      <c r="B453" s="64"/>
      <c r="C453" s="64"/>
      <c r="D453" s="64"/>
      <c r="E453" s="64"/>
    </row>
    <row r="454" spans="1:5" x14ac:dyDescent="0.2">
      <c r="A454" s="64"/>
      <c r="B454" s="64"/>
      <c r="C454" s="64"/>
      <c r="D454" s="64"/>
      <c r="E454" s="64"/>
    </row>
    <row r="455" spans="1:5" x14ac:dyDescent="0.2">
      <c r="A455" s="64"/>
      <c r="B455" s="64"/>
      <c r="C455" s="64"/>
      <c r="D455" s="64"/>
      <c r="E455" s="64"/>
    </row>
    <row r="456" spans="1:5" x14ac:dyDescent="0.2">
      <c r="A456" s="64"/>
      <c r="B456" s="64"/>
      <c r="C456" s="64"/>
      <c r="D456" s="64"/>
      <c r="E456" s="64"/>
    </row>
    <row r="457" spans="1:5" x14ac:dyDescent="0.2">
      <c r="A457" s="64"/>
      <c r="B457" s="64"/>
      <c r="C457" s="64"/>
      <c r="D457" s="64"/>
      <c r="E457" s="64"/>
    </row>
    <row r="458" spans="1:5" x14ac:dyDescent="0.2">
      <c r="A458" s="64"/>
      <c r="B458" s="64"/>
      <c r="C458" s="64"/>
      <c r="D458" s="64"/>
      <c r="E458" s="64"/>
    </row>
    <row r="459" spans="1:5" x14ac:dyDescent="0.2">
      <c r="A459" s="64"/>
      <c r="B459" s="64"/>
      <c r="C459" s="64"/>
      <c r="D459" s="64"/>
      <c r="E459" s="64"/>
    </row>
    <row r="460" spans="1:5" x14ac:dyDescent="0.2">
      <c r="A460" s="64"/>
      <c r="B460" s="64"/>
      <c r="C460" s="64"/>
      <c r="D460" s="64"/>
      <c r="E460" s="64"/>
    </row>
    <row r="461" spans="1:5" x14ac:dyDescent="0.2">
      <c r="A461" s="64"/>
      <c r="B461" s="64"/>
      <c r="C461" s="64"/>
      <c r="D461" s="64"/>
      <c r="E461" s="64"/>
    </row>
    <row r="462" spans="1:5" x14ac:dyDescent="0.2">
      <c r="A462" s="64"/>
      <c r="B462" s="64"/>
      <c r="C462" s="64"/>
      <c r="D462" s="64"/>
      <c r="E462" s="64"/>
    </row>
    <row r="463" spans="1:5" x14ac:dyDescent="0.2">
      <c r="A463" s="64"/>
      <c r="B463" s="64"/>
      <c r="C463" s="64"/>
      <c r="D463" s="64"/>
      <c r="E463" s="64"/>
    </row>
    <row r="464" spans="1:5" x14ac:dyDescent="0.2">
      <c r="A464" s="64"/>
      <c r="B464" s="64"/>
      <c r="C464" s="64"/>
      <c r="D464" s="64"/>
      <c r="E464" s="64"/>
    </row>
    <row r="465" spans="1:5" x14ac:dyDescent="0.2">
      <c r="A465" s="64"/>
      <c r="B465" s="64"/>
      <c r="C465" s="64"/>
      <c r="D465" s="64"/>
      <c r="E465" s="64"/>
    </row>
    <row r="466" spans="1:5" x14ac:dyDescent="0.2">
      <c r="A466" s="64"/>
      <c r="B466" s="64"/>
      <c r="C466" s="64"/>
      <c r="D466" s="64"/>
      <c r="E466" s="64"/>
    </row>
    <row r="467" spans="1:5" x14ac:dyDescent="0.2">
      <c r="A467" s="64"/>
      <c r="B467" s="64"/>
      <c r="C467" s="64"/>
      <c r="D467" s="64"/>
      <c r="E467" s="64"/>
    </row>
    <row r="468" spans="1:5" x14ac:dyDescent="0.2">
      <c r="A468" s="64"/>
      <c r="B468" s="64"/>
      <c r="C468" s="64"/>
      <c r="D468" s="64"/>
      <c r="E468" s="64"/>
    </row>
    <row r="469" spans="1:5" x14ac:dyDescent="0.2">
      <c r="A469" s="64"/>
      <c r="B469" s="64"/>
      <c r="C469" s="64"/>
      <c r="D469" s="64"/>
      <c r="E469" s="64"/>
    </row>
    <row r="470" spans="1:5" x14ac:dyDescent="0.2">
      <c r="A470" s="64"/>
      <c r="B470" s="64"/>
      <c r="C470" s="64"/>
      <c r="D470" s="64"/>
      <c r="E470" s="64"/>
    </row>
    <row r="471" spans="1:5" x14ac:dyDescent="0.2">
      <c r="A471" s="64"/>
      <c r="B471" s="64"/>
      <c r="C471" s="64"/>
      <c r="D471" s="64"/>
      <c r="E471" s="64"/>
    </row>
    <row r="472" spans="1:5" x14ac:dyDescent="0.2">
      <c r="A472" s="64"/>
      <c r="B472" s="64"/>
      <c r="C472" s="64"/>
      <c r="D472" s="64"/>
      <c r="E472" s="64"/>
    </row>
    <row r="473" spans="1:5" x14ac:dyDescent="0.2">
      <c r="A473" s="64"/>
      <c r="B473" s="64"/>
      <c r="C473" s="64"/>
      <c r="D473" s="64"/>
      <c r="E473" s="64"/>
    </row>
    <row r="474" spans="1:5" x14ac:dyDescent="0.2">
      <c r="A474" s="64"/>
      <c r="B474" s="64"/>
      <c r="C474" s="64"/>
      <c r="D474" s="64"/>
      <c r="E474" s="64"/>
    </row>
    <row r="475" spans="1:5" x14ac:dyDescent="0.2">
      <c r="A475" s="64"/>
      <c r="B475" s="64"/>
      <c r="C475" s="64"/>
      <c r="D475" s="64"/>
      <c r="E475" s="64"/>
    </row>
    <row r="476" spans="1:5" x14ac:dyDescent="0.2">
      <c r="A476" s="64"/>
      <c r="B476" s="64"/>
      <c r="C476" s="64"/>
      <c r="D476" s="64"/>
      <c r="E476" s="64"/>
    </row>
    <row r="477" spans="1:5" x14ac:dyDescent="0.2">
      <c r="A477" s="64"/>
      <c r="B477" s="64"/>
      <c r="C477" s="64"/>
      <c r="D477" s="64"/>
      <c r="E477" s="64"/>
    </row>
    <row r="478" spans="1:5" x14ac:dyDescent="0.2">
      <c r="A478" s="64"/>
      <c r="B478" s="64"/>
      <c r="C478" s="64"/>
      <c r="D478" s="64"/>
      <c r="E478" s="64"/>
    </row>
    <row r="479" spans="1:5" x14ac:dyDescent="0.2">
      <c r="A479" s="64"/>
      <c r="B479" s="64"/>
      <c r="C479" s="64"/>
      <c r="D479" s="64"/>
      <c r="E479" s="64"/>
    </row>
    <row r="480" spans="1:5" x14ac:dyDescent="0.2">
      <c r="A480" s="64"/>
      <c r="B480" s="64"/>
      <c r="C480" s="64"/>
      <c r="D480" s="64"/>
      <c r="E480" s="64"/>
    </row>
    <row r="481" spans="1:5" x14ac:dyDescent="0.2">
      <c r="A481" s="64"/>
      <c r="B481" s="64"/>
      <c r="C481" s="64"/>
      <c r="D481" s="64"/>
      <c r="E481" s="64"/>
    </row>
    <row r="482" spans="1:5" x14ac:dyDescent="0.2">
      <c r="A482" s="64"/>
      <c r="B482" s="64"/>
      <c r="C482" s="64"/>
      <c r="D482" s="64"/>
      <c r="E482" s="64"/>
    </row>
    <row r="483" spans="1:5" x14ac:dyDescent="0.2">
      <c r="A483" s="64"/>
      <c r="B483" s="64"/>
      <c r="C483" s="64"/>
      <c r="D483" s="64"/>
      <c r="E483" s="64"/>
    </row>
    <row r="484" spans="1:5" x14ac:dyDescent="0.2">
      <c r="A484" s="64"/>
      <c r="B484" s="64"/>
      <c r="C484" s="64"/>
      <c r="D484" s="64"/>
      <c r="E484" s="64"/>
    </row>
    <row r="485" spans="1:5" x14ac:dyDescent="0.2">
      <c r="A485" s="64"/>
      <c r="B485" s="64"/>
      <c r="C485" s="64"/>
      <c r="D485" s="64"/>
      <c r="E485" s="64"/>
    </row>
    <row r="486" spans="1:5" x14ac:dyDescent="0.2">
      <c r="A486" s="64"/>
      <c r="B486" s="64"/>
      <c r="C486" s="64"/>
      <c r="D486" s="64"/>
      <c r="E486" s="64"/>
    </row>
    <row r="487" spans="1:5" x14ac:dyDescent="0.2">
      <c r="A487" s="64"/>
      <c r="B487" s="64"/>
      <c r="C487" s="64"/>
      <c r="D487" s="64"/>
      <c r="E487" s="64"/>
    </row>
    <row r="488" spans="1:5" x14ac:dyDescent="0.2">
      <c r="A488" s="64"/>
      <c r="B488" s="64"/>
      <c r="C488" s="64"/>
      <c r="D488" s="64"/>
      <c r="E488" s="64"/>
    </row>
    <row r="489" spans="1:5" x14ac:dyDescent="0.2">
      <c r="A489" s="64"/>
      <c r="B489" s="64"/>
      <c r="C489" s="64"/>
      <c r="D489" s="64"/>
      <c r="E489" s="64"/>
    </row>
    <row r="490" spans="1:5" x14ac:dyDescent="0.2">
      <c r="A490" s="64"/>
      <c r="B490" s="64"/>
      <c r="C490" s="64"/>
      <c r="D490" s="64"/>
      <c r="E490" s="64"/>
    </row>
    <row r="491" spans="1:5" x14ac:dyDescent="0.2">
      <c r="A491" s="64"/>
      <c r="B491" s="64"/>
      <c r="C491" s="64"/>
      <c r="D491" s="64"/>
      <c r="E491" s="64"/>
    </row>
    <row r="492" spans="1:5" x14ac:dyDescent="0.2">
      <c r="A492" s="64"/>
      <c r="B492" s="64"/>
      <c r="C492" s="64"/>
      <c r="D492" s="64"/>
      <c r="E492" s="64"/>
    </row>
    <row r="493" spans="1:5" x14ac:dyDescent="0.2">
      <c r="A493" s="64"/>
      <c r="B493" s="64"/>
      <c r="C493" s="64"/>
      <c r="D493" s="64"/>
      <c r="E493" s="64"/>
    </row>
    <row r="494" spans="1:5" x14ac:dyDescent="0.2">
      <c r="A494" s="64"/>
      <c r="B494" s="64"/>
      <c r="C494" s="64"/>
      <c r="D494" s="64"/>
      <c r="E494" s="64"/>
    </row>
    <row r="495" spans="1:5" x14ac:dyDescent="0.2">
      <c r="A495" s="64"/>
      <c r="B495" s="64"/>
      <c r="C495" s="64"/>
      <c r="D495" s="64"/>
      <c r="E495" s="64"/>
    </row>
    <row r="496" spans="1:5" x14ac:dyDescent="0.2">
      <c r="A496" s="64"/>
      <c r="B496" s="64"/>
      <c r="C496" s="64"/>
      <c r="D496" s="64"/>
      <c r="E496" s="64"/>
    </row>
    <row r="497" spans="1:5" x14ac:dyDescent="0.2">
      <c r="A497" s="64"/>
      <c r="B497" s="64"/>
      <c r="C497" s="64"/>
      <c r="D497" s="64"/>
      <c r="E497" s="64"/>
    </row>
    <row r="498" spans="1:5" x14ac:dyDescent="0.2">
      <c r="A498" s="64"/>
      <c r="B498" s="64"/>
      <c r="C498" s="64"/>
      <c r="D498" s="64"/>
      <c r="E498" s="64"/>
    </row>
    <row r="499" spans="1:5" x14ac:dyDescent="0.2">
      <c r="A499" s="64"/>
      <c r="B499" s="64"/>
      <c r="C499" s="64"/>
      <c r="D499" s="64"/>
      <c r="E499" s="64"/>
    </row>
    <row r="500" spans="1:5" x14ac:dyDescent="0.2">
      <c r="A500" s="64"/>
      <c r="B500" s="64"/>
      <c r="C500" s="64"/>
      <c r="D500" s="64"/>
      <c r="E500" s="64"/>
    </row>
    <row r="501" spans="1:5" x14ac:dyDescent="0.2">
      <c r="A501" s="64"/>
      <c r="B501" s="64"/>
      <c r="C501" s="64"/>
      <c r="D501" s="64"/>
      <c r="E501" s="64"/>
    </row>
    <row r="502" spans="1:5" x14ac:dyDescent="0.2">
      <c r="A502" s="64"/>
      <c r="B502" s="64"/>
      <c r="C502" s="64"/>
      <c r="D502" s="64"/>
      <c r="E502" s="64"/>
    </row>
    <row r="503" spans="1:5" x14ac:dyDescent="0.2">
      <c r="A503" s="64"/>
      <c r="B503" s="64"/>
      <c r="C503" s="64"/>
      <c r="D503" s="64"/>
      <c r="E503" s="64"/>
    </row>
    <row r="504" spans="1:5" x14ac:dyDescent="0.2">
      <c r="A504" s="64"/>
      <c r="B504" s="64"/>
      <c r="C504" s="64"/>
      <c r="D504" s="64"/>
      <c r="E504" s="64"/>
    </row>
    <row r="505" spans="1:5" x14ac:dyDescent="0.2">
      <c r="A505" s="64"/>
      <c r="B505" s="64"/>
      <c r="C505" s="64"/>
      <c r="D505" s="64"/>
      <c r="E505" s="64"/>
    </row>
    <row r="506" spans="1:5" x14ac:dyDescent="0.2">
      <c r="A506" s="64"/>
      <c r="B506" s="64"/>
      <c r="C506" s="64"/>
      <c r="D506" s="64"/>
      <c r="E506" s="64"/>
    </row>
    <row r="507" spans="1:5" x14ac:dyDescent="0.2">
      <c r="A507" s="64"/>
      <c r="B507" s="64"/>
      <c r="C507" s="64"/>
      <c r="D507" s="64"/>
      <c r="E507" s="64"/>
    </row>
    <row r="508" spans="1:5" x14ac:dyDescent="0.2">
      <c r="A508" s="64"/>
      <c r="B508" s="64"/>
      <c r="C508" s="64"/>
      <c r="D508" s="64"/>
      <c r="E508" s="64"/>
    </row>
    <row r="509" spans="1:5" x14ac:dyDescent="0.2">
      <c r="A509" s="64"/>
      <c r="B509" s="64"/>
      <c r="C509" s="64"/>
      <c r="D509" s="64"/>
      <c r="E509" s="64"/>
    </row>
    <row r="510" spans="1:5" x14ac:dyDescent="0.2">
      <c r="A510" s="64"/>
      <c r="B510" s="64"/>
      <c r="C510" s="64"/>
      <c r="D510" s="64"/>
      <c r="E510" s="64"/>
    </row>
    <row r="511" spans="1:5" x14ac:dyDescent="0.2">
      <c r="A511" s="64"/>
      <c r="B511" s="64"/>
      <c r="C511" s="64"/>
      <c r="D511" s="64"/>
      <c r="E511" s="64"/>
    </row>
    <row r="512" spans="1:5" x14ac:dyDescent="0.2">
      <c r="A512" s="64"/>
      <c r="B512" s="64"/>
      <c r="C512" s="64"/>
      <c r="D512" s="64"/>
      <c r="E512" s="64"/>
    </row>
    <row r="513" spans="1:5" x14ac:dyDescent="0.2">
      <c r="A513" s="64"/>
      <c r="B513" s="64"/>
      <c r="C513" s="64"/>
      <c r="D513" s="64"/>
      <c r="E513" s="64"/>
    </row>
    <row r="514" spans="1:5" x14ac:dyDescent="0.2">
      <c r="A514" s="64"/>
      <c r="B514" s="64"/>
      <c r="C514" s="64"/>
      <c r="D514" s="64"/>
      <c r="E514" s="64"/>
    </row>
    <row r="515" spans="1:5" x14ac:dyDescent="0.2">
      <c r="A515" s="64"/>
      <c r="B515" s="64"/>
      <c r="C515" s="64"/>
      <c r="D515" s="64"/>
      <c r="E515" s="64"/>
    </row>
    <row r="516" spans="1:5" x14ac:dyDescent="0.2">
      <c r="A516" s="64"/>
      <c r="B516" s="64"/>
      <c r="C516" s="64"/>
      <c r="D516" s="64"/>
      <c r="E516" s="64"/>
    </row>
    <row r="517" spans="1:5" x14ac:dyDescent="0.2">
      <c r="A517" s="64"/>
      <c r="B517" s="64"/>
      <c r="C517" s="64"/>
      <c r="D517" s="64"/>
      <c r="E517" s="64"/>
    </row>
    <row r="518" spans="1:5" x14ac:dyDescent="0.2">
      <c r="A518" s="64"/>
      <c r="B518" s="64"/>
      <c r="C518" s="64"/>
      <c r="D518" s="64"/>
      <c r="E518" s="64"/>
    </row>
    <row r="519" spans="1:5" x14ac:dyDescent="0.2">
      <c r="A519" s="64"/>
      <c r="B519" s="64"/>
      <c r="C519" s="64"/>
      <c r="D519" s="64"/>
      <c r="E519" s="64"/>
    </row>
    <row r="520" spans="1:5" x14ac:dyDescent="0.2">
      <c r="A520" s="64"/>
      <c r="B520" s="64"/>
      <c r="C520" s="64"/>
      <c r="D520" s="64"/>
      <c r="E520" s="64"/>
    </row>
    <row r="521" spans="1:5" x14ac:dyDescent="0.2">
      <c r="A521" s="64"/>
      <c r="B521" s="64"/>
      <c r="C521" s="64"/>
      <c r="D521" s="64"/>
      <c r="E521" s="64"/>
    </row>
    <row r="522" spans="1:5" x14ac:dyDescent="0.2">
      <c r="A522" s="64"/>
      <c r="B522" s="64"/>
      <c r="C522" s="64"/>
      <c r="D522" s="64"/>
      <c r="E522" s="64"/>
    </row>
    <row r="523" spans="1:5" x14ac:dyDescent="0.2">
      <c r="A523" s="64"/>
      <c r="B523" s="64"/>
      <c r="C523" s="64"/>
      <c r="D523" s="64"/>
      <c r="E523" s="64"/>
    </row>
    <row r="524" spans="1:5" x14ac:dyDescent="0.2">
      <c r="A524" s="64"/>
      <c r="B524" s="64"/>
      <c r="C524" s="64"/>
      <c r="D524" s="64"/>
      <c r="E524" s="64"/>
    </row>
    <row r="525" spans="1:5" x14ac:dyDescent="0.2">
      <c r="A525" s="64"/>
      <c r="B525" s="64"/>
      <c r="C525" s="64"/>
      <c r="D525" s="64"/>
      <c r="E525" s="64"/>
    </row>
    <row r="526" spans="1:5" x14ac:dyDescent="0.2">
      <c r="A526" s="64"/>
      <c r="B526" s="64"/>
      <c r="C526" s="64"/>
      <c r="D526" s="64"/>
      <c r="E526" s="64"/>
    </row>
    <row r="527" spans="1:5" x14ac:dyDescent="0.2">
      <c r="A527" s="64"/>
      <c r="B527" s="64"/>
      <c r="C527" s="64"/>
      <c r="D527" s="64"/>
      <c r="E527" s="64"/>
    </row>
    <row r="528" spans="1:5" x14ac:dyDescent="0.2">
      <c r="A528" s="64"/>
      <c r="B528" s="64"/>
      <c r="C528" s="64"/>
      <c r="D528" s="64"/>
      <c r="E528" s="64"/>
    </row>
    <row r="529" spans="1:5" x14ac:dyDescent="0.2">
      <c r="A529" s="64"/>
      <c r="B529" s="64"/>
      <c r="C529" s="64"/>
      <c r="D529" s="64"/>
      <c r="E529" s="64"/>
    </row>
    <row r="530" spans="1:5" x14ac:dyDescent="0.2">
      <c r="A530" s="64"/>
      <c r="B530" s="64"/>
      <c r="C530" s="64"/>
      <c r="D530" s="64"/>
      <c r="E530" s="64"/>
    </row>
    <row r="531" spans="1:5" x14ac:dyDescent="0.2">
      <c r="A531" s="64"/>
      <c r="B531" s="64"/>
      <c r="C531" s="64"/>
      <c r="D531" s="64"/>
      <c r="E531" s="64"/>
    </row>
    <row r="532" spans="1:5" x14ac:dyDescent="0.2">
      <c r="A532" s="64"/>
      <c r="B532" s="64"/>
      <c r="C532" s="64"/>
      <c r="D532" s="64"/>
      <c r="E532" s="64"/>
    </row>
    <row r="533" spans="1:5" x14ac:dyDescent="0.2">
      <c r="A533" s="64"/>
      <c r="B533" s="64"/>
      <c r="C533" s="64"/>
      <c r="D533" s="64"/>
      <c r="E533" s="64"/>
    </row>
    <row r="534" spans="1:5" x14ac:dyDescent="0.2">
      <c r="A534" s="64"/>
      <c r="B534" s="64"/>
      <c r="C534" s="64"/>
      <c r="D534" s="64"/>
      <c r="E534" s="64"/>
    </row>
    <row r="535" spans="1:5" x14ac:dyDescent="0.2">
      <c r="A535" s="64"/>
      <c r="B535" s="64"/>
      <c r="C535" s="64"/>
      <c r="D535" s="64"/>
      <c r="E535" s="64"/>
    </row>
    <row r="536" spans="1:5" x14ac:dyDescent="0.2">
      <c r="A536" s="64"/>
      <c r="B536" s="64"/>
      <c r="C536" s="64"/>
      <c r="D536" s="64"/>
      <c r="E536" s="64"/>
    </row>
    <row r="537" spans="1:5" x14ac:dyDescent="0.2">
      <c r="A537" s="64"/>
      <c r="B537" s="64"/>
      <c r="C537" s="64"/>
      <c r="D537" s="64"/>
      <c r="E537" s="64"/>
    </row>
    <row r="538" spans="1:5" x14ac:dyDescent="0.2">
      <c r="A538" s="64"/>
      <c r="B538" s="64"/>
      <c r="C538" s="64"/>
      <c r="D538" s="64"/>
      <c r="E538" s="64"/>
    </row>
    <row r="539" spans="1:5" x14ac:dyDescent="0.2">
      <c r="A539" s="64"/>
      <c r="B539" s="64"/>
      <c r="C539" s="64"/>
      <c r="D539" s="64"/>
      <c r="E539" s="64"/>
    </row>
    <row r="540" spans="1:5" x14ac:dyDescent="0.2">
      <c r="A540" s="64"/>
      <c r="B540" s="64"/>
      <c r="C540" s="64"/>
      <c r="D540" s="64"/>
      <c r="E540" s="64"/>
    </row>
    <row r="541" spans="1:5" x14ac:dyDescent="0.2">
      <c r="A541" s="64"/>
      <c r="B541" s="64"/>
      <c r="C541" s="64"/>
      <c r="D541" s="64"/>
      <c r="E541" s="64"/>
    </row>
    <row r="542" spans="1:5" x14ac:dyDescent="0.2">
      <c r="A542" s="64"/>
      <c r="B542" s="64"/>
      <c r="C542" s="64"/>
      <c r="D542" s="64"/>
      <c r="E542" s="64"/>
    </row>
    <row r="543" spans="1:5" x14ac:dyDescent="0.2">
      <c r="A543" s="64"/>
      <c r="B543" s="64"/>
      <c r="C543" s="64"/>
      <c r="D543" s="64"/>
      <c r="E543" s="64"/>
    </row>
    <row r="544" spans="1:5" x14ac:dyDescent="0.2">
      <c r="A544" s="64"/>
      <c r="B544" s="64"/>
      <c r="C544" s="64"/>
      <c r="D544" s="64"/>
      <c r="E544" s="64"/>
    </row>
    <row r="545" spans="1:5" x14ac:dyDescent="0.2">
      <c r="A545" s="64"/>
      <c r="B545" s="64"/>
      <c r="C545" s="64"/>
      <c r="D545" s="64"/>
      <c r="E545" s="64"/>
    </row>
    <row r="546" spans="1:5" x14ac:dyDescent="0.2">
      <c r="A546" s="64"/>
      <c r="B546" s="64"/>
      <c r="C546" s="64"/>
      <c r="D546" s="64"/>
      <c r="E546" s="64"/>
    </row>
    <row r="547" spans="1:5" x14ac:dyDescent="0.2">
      <c r="A547" s="64"/>
      <c r="B547" s="64"/>
      <c r="C547" s="64"/>
      <c r="D547" s="64"/>
      <c r="E547" s="64"/>
    </row>
    <row r="548" spans="1:5" x14ac:dyDescent="0.2">
      <c r="A548" s="64"/>
      <c r="B548" s="64"/>
      <c r="C548" s="64"/>
      <c r="D548" s="64"/>
      <c r="E548" s="64"/>
    </row>
    <row r="549" spans="1:5" x14ac:dyDescent="0.2">
      <c r="A549" s="64"/>
      <c r="B549" s="64"/>
      <c r="C549" s="64"/>
      <c r="D549" s="64"/>
      <c r="E549" s="64"/>
    </row>
    <row r="550" spans="1:5" x14ac:dyDescent="0.2">
      <c r="A550" s="64"/>
      <c r="B550" s="64"/>
      <c r="C550" s="64"/>
      <c r="D550" s="64"/>
      <c r="E550" s="64"/>
    </row>
    <row r="551" spans="1:5" x14ac:dyDescent="0.2">
      <c r="A551" s="64"/>
      <c r="B551" s="64"/>
      <c r="C551" s="64"/>
      <c r="D551" s="64"/>
      <c r="E551" s="64"/>
    </row>
    <row r="552" spans="1:5" x14ac:dyDescent="0.2">
      <c r="A552" s="64"/>
      <c r="B552" s="64"/>
      <c r="C552" s="64"/>
      <c r="D552" s="64"/>
      <c r="E552" s="64"/>
    </row>
    <row r="553" spans="1:5" x14ac:dyDescent="0.2">
      <c r="A553" s="64"/>
      <c r="B553" s="64"/>
      <c r="C553" s="64"/>
      <c r="D553" s="64"/>
      <c r="E553" s="64"/>
    </row>
    <row r="554" spans="1:5" x14ac:dyDescent="0.2">
      <c r="A554" s="64"/>
      <c r="B554" s="64"/>
      <c r="C554" s="64"/>
      <c r="D554" s="64"/>
      <c r="E554" s="64"/>
    </row>
    <row r="555" spans="1:5" x14ac:dyDescent="0.2">
      <c r="A555" s="64"/>
      <c r="B555" s="64"/>
      <c r="C555" s="64"/>
      <c r="D555" s="64"/>
      <c r="E555" s="64"/>
    </row>
    <row r="556" spans="1:5" x14ac:dyDescent="0.2">
      <c r="A556" s="64"/>
      <c r="B556" s="64"/>
      <c r="C556" s="64"/>
      <c r="D556" s="64"/>
      <c r="E556" s="64"/>
    </row>
    <row r="557" spans="1:5" x14ac:dyDescent="0.2">
      <c r="A557" s="64"/>
      <c r="B557" s="64"/>
      <c r="C557" s="64"/>
      <c r="D557" s="64"/>
      <c r="E557" s="64"/>
    </row>
    <row r="558" spans="1:5" x14ac:dyDescent="0.2">
      <c r="A558" s="64"/>
      <c r="B558" s="64"/>
      <c r="C558" s="64"/>
      <c r="D558" s="64"/>
      <c r="E558" s="64"/>
    </row>
    <row r="559" spans="1:5" x14ac:dyDescent="0.2">
      <c r="A559" s="64"/>
      <c r="B559" s="64"/>
      <c r="C559" s="64"/>
      <c r="D559" s="64"/>
      <c r="E559" s="64"/>
    </row>
    <row r="560" spans="1:5" x14ac:dyDescent="0.2">
      <c r="A560" s="64"/>
      <c r="B560" s="64"/>
      <c r="C560" s="64"/>
      <c r="D560" s="64"/>
      <c r="E560" s="64"/>
    </row>
    <row r="561" spans="1:5" x14ac:dyDescent="0.2">
      <c r="A561" s="64"/>
      <c r="B561" s="64"/>
      <c r="C561" s="64"/>
      <c r="D561" s="64"/>
      <c r="E561" s="64"/>
    </row>
    <row r="562" spans="1:5" x14ac:dyDescent="0.2">
      <c r="A562" s="64"/>
      <c r="B562" s="64"/>
      <c r="C562" s="64"/>
      <c r="D562" s="64"/>
      <c r="E562" s="64"/>
    </row>
    <row r="563" spans="1:5" x14ac:dyDescent="0.2">
      <c r="A563" s="64"/>
      <c r="B563" s="64"/>
      <c r="C563" s="64"/>
      <c r="D563" s="64"/>
      <c r="E563" s="64"/>
    </row>
    <row r="564" spans="1:5" x14ac:dyDescent="0.2">
      <c r="A564" s="64"/>
      <c r="B564" s="64"/>
      <c r="C564" s="64"/>
      <c r="D564" s="64"/>
      <c r="E564" s="64"/>
    </row>
    <row r="565" spans="1:5" x14ac:dyDescent="0.2">
      <c r="A565" s="64"/>
      <c r="B565" s="64"/>
      <c r="C565" s="64"/>
      <c r="D565" s="64"/>
      <c r="E565" s="64"/>
    </row>
    <row r="566" spans="1:5" x14ac:dyDescent="0.2">
      <c r="A566" s="64"/>
      <c r="B566" s="64"/>
      <c r="C566" s="64"/>
      <c r="D566" s="64"/>
      <c r="E566" s="64"/>
    </row>
    <row r="567" spans="1:5" x14ac:dyDescent="0.2">
      <c r="A567" s="64"/>
      <c r="B567" s="64"/>
      <c r="C567" s="64"/>
      <c r="D567" s="64"/>
      <c r="E567" s="64"/>
    </row>
    <row r="568" spans="1:5" x14ac:dyDescent="0.2">
      <c r="A568" s="64"/>
      <c r="B568" s="64"/>
      <c r="C568" s="64"/>
      <c r="D568" s="64"/>
      <c r="E568" s="64"/>
    </row>
    <row r="569" spans="1:5" x14ac:dyDescent="0.2">
      <c r="A569" s="64"/>
      <c r="B569" s="64"/>
      <c r="C569" s="64"/>
      <c r="D569" s="64"/>
      <c r="E569" s="64"/>
    </row>
    <row r="570" spans="1:5" x14ac:dyDescent="0.2">
      <c r="A570" s="64"/>
      <c r="B570" s="64"/>
      <c r="C570" s="64"/>
      <c r="D570" s="64"/>
      <c r="E570" s="64"/>
    </row>
    <row r="571" spans="1:5" x14ac:dyDescent="0.2">
      <c r="A571" s="64"/>
      <c r="B571" s="64"/>
      <c r="C571" s="64"/>
      <c r="D571" s="64"/>
      <c r="E571" s="64"/>
    </row>
    <row r="572" spans="1:5" x14ac:dyDescent="0.2">
      <c r="A572" s="64"/>
      <c r="B572" s="64"/>
      <c r="C572" s="64"/>
      <c r="D572" s="64"/>
      <c r="E572" s="64"/>
    </row>
    <row r="573" spans="1:5" x14ac:dyDescent="0.2">
      <c r="A573" s="64"/>
      <c r="B573" s="64"/>
      <c r="C573" s="64"/>
      <c r="D573" s="64"/>
      <c r="E573" s="64"/>
    </row>
    <row r="574" spans="1:5" x14ac:dyDescent="0.2">
      <c r="A574" s="64"/>
      <c r="B574" s="64"/>
      <c r="C574" s="64"/>
      <c r="D574" s="64"/>
      <c r="E574" s="64"/>
    </row>
    <row r="575" spans="1:5" x14ac:dyDescent="0.2">
      <c r="A575" s="64"/>
      <c r="B575" s="64"/>
      <c r="C575" s="64"/>
      <c r="D575" s="64"/>
      <c r="E575" s="64"/>
    </row>
    <row r="576" spans="1:5" x14ac:dyDescent="0.2">
      <c r="A576" s="64"/>
      <c r="B576" s="64"/>
      <c r="C576" s="64"/>
      <c r="D576" s="64"/>
      <c r="E576" s="64"/>
    </row>
    <row r="577" spans="1:5" x14ac:dyDescent="0.2">
      <c r="A577" s="64"/>
      <c r="B577" s="64"/>
      <c r="C577" s="64"/>
      <c r="D577" s="64"/>
      <c r="E577" s="64"/>
    </row>
    <row r="578" spans="1:5" x14ac:dyDescent="0.2">
      <c r="A578" s="64"/>
      <c r="B578" s="64"/>
      <c r="C578" s="64"/>
      <c r="D578" s="64"/>
      <c r="E578" s="64"/>
    </row>
    <row r="579" spans="1:5" x14ac:dyDescent="0.2">
      <c r="A579" s="64"/>
      <c r="B579" s="64"/>
      <c r="C579" s="64"/>
      <c r="D579" s="64"/>
      <c r="E579" s="64"/>
    </row>
    <row r="580" spans="1:5" x14ac:dyDescent="0.2">
      <c r="A580" s="64"/>
      <c r="B580" s="64"/>
      <c r="C580" s="64"/>
      <c r="D580" s="64"/>
      <c r="E580" s="64"/>
    </row>
    <row r="581" spans="1:5" x14ac:dyDescent="0.2">
      <c r="A581" s="64"/>
      <c r="B581" s="64"/>
      <c r="C581" s="64"/>
      <c r="D581" s="64"/>
      <c r="E581" s="64"/>
    </row>
    <row r="582" spans="1:5" x14ac:dyDescent="0.2">
      <c r="A582" s="64"/>
      <c r="B582" s="64"/>
      <c r="C582" s="64"/>
      <c r="D582" s="64"/>
      <c r="E582" s="64"/>
    </row>
  </sheetData>
  <protectedRanges>
    <protectedRange sqref="A179:D190" name="Range1"/>
  </protectedRanges>
  <sortState xmlns:xlrd2="http://schemas.microsoft.com/office/spreadsheetml/2017/richdata2" ref="A21:Q199">
    <sortCondition ref="C21:C199"/>
  </sortState>
  <phoneticPr fontId="0" type="noConversion"/>
  <hyperlinks>
    <hyperlink ref="H1717" r:id="rId1" display="http://vsolj.cetus-net.org/bulletin.html" xr:uid="{00000000-0004-0000-0000-000000000000}"/>
    <hyperlink ref="H64992" r:id="rId2" display="http://vsolj.cetus-net.org/bulletin.html" xr:uid="{00000000-0004-0000-0000-000001000000}"/>
    <hyperlink ref="H64985" r:id="rId3" display="https://www.aavso.org/ejaavso" xr:uid="{00000000-0004-0000-0000-000002000000}"/>
    <hyperlink ref="AP1136" r:id="rId4" display="http://cdsbib.u-strasbg.fr/cgi-bin/cdsbib?1990RMxAA..21..381G" xr:uid="{00000000-0004-0000-0000-000003000000}"/>
    <hyperlink ref="AP1140" r:id="rId5" display="http://cdsbib.u-strasbg.fr/cgi-bin/cdsbib?1990RMxAA..21..381G" xr:uid="{00000000-0004-0000-0000-000004000000}"/>
    <hyperlink ref="AP1139" r:id="rId6" display="http://cdsbib.u-strasbg.fr/cgi-bin/cdsbib?1990RMxAA..21..381G" xr:uid="{00000000-0004-0000-0000-000005000000}"/>
    <hyperlink ref="AP1120" r:id="rId7" display="http://cdsbib.u-strasbg.fr/cgi-bin/cdsbib?1990RMxAA..21..381G" xr:uid="{00000000-0004-0000-0000-000006000000}"/>
    <hyperlink ref="I64992" r:id="rId8" display="http://vsolj.cetus-net.org/bulletin.html" xr:uid="{00000000-0004-0000-0000-000007000000}"/>
    <hyperlink ref="AQ1276" r:id="rId9" display="http://cdsbib.u-strasbg.fr/cgi-bin/cdsbib?1990RMxAA..21..381G" xr:uid="{00000000-0004-0000-0000-000008000000}"/>
    <hyperlink ref="AQ56042" r:id="rId10" display="http://cdsbib.u-strasbg.fr/cgi-bin/cdsbib?1990RMxAA..21..381G" xr:uid="{00000000-0004-0000-0000-000009000000}"/>
    <hyperlink ref="AQ1277" r:id="rId11" display="http://cdsbib.u-strasbg.fr/cgi-bin/cdsbib?1990RMxAA..21..381G" xr:uid="{00000000-0004-0000-0000-00000A000000}"/>
    <hyperlink ref="H64989" r:id="rId12" display="https://www.aavso.org/ejaavso" xr:uid="{00000000-0004-0000-0000-00000B000000}"/>
    <hyperlink ref="H2162" r:id="rId13" display="http://vsolj.cetus-net.org/bulletin.html" xr:uid="{00000000-0004-0000-0000-00000C000000}"/>
    <hyperlink ref="AP3406" r:id="rId14" display="http://cdsbib.u-strasbg.fr/cgi-bin/cdsbib?1990RMxAA..21..381G" xr:uid="{00000000-0004-0000-0000-00000D000000}"/>
    <hyperlink ref="AP3409" r:id="rId15" display="http://cdsbib.u-strasbg.fr/cgi-bin/cdsbib?1990RMxAA..21..381G" xr:uid="{00000000-0004-0000-0000-00000E000000}"/>
    <hyperlink ref="AP3407" r:id="rId16" display="http://cdsbib.u-strasbg.fr/cgi-bin/cdsbib?1990RMxAA..21..381G" xr:uid="{00000000-0004-0000-0000-00000F000000}"/>
    <hyperlink ref="AP3391" r:id="rId17" display="http://cdsbib.u-strasbg.fr/cgi-bin/cdsbib?1990RMxAA..21..381G" xr:uid="{00000000-0004-0000-0000-000010000000}"/>
    <hyperlink ref="I2162" r:id="rId18" display="http://vsolj.cetus-net.org/bulletin.html" xr:uid="{00000000-0004-0000-0000-000011000000}"/>
    <hyperlink ref="AQ3620" r:id="rId19" display="http://cdsbib.u-strasbg.fr/cgi-bin/cdsbib?1990RMxAA..21..381G" xr:uid="{00000000-0004-0000-0000-000012000000}"/>
    <hyperlink ref="AQ321" r:id="rId20" display="http://cdsbib.u-strasbg.fr/cgi-bin/cdsbib?1990RMxAA..21..381G" xr:uid="{00000000-0004-0000-0000-000013000000}"/>
    <hyperlink ref="AQ3624" r:id="rId21" display="http://cdsbib.u-strasbg.fr/cgi-bin/cdsbib?1990RMxAA..21..381G" xr:uid="{00000000-0004-0000-0000-000014000000}"/>
    <hyperlink ref="H64653" r:id="rId22" display="http://vsolj.cetus-net.org/bulletin.html" xr:uid="{00000000-0004-0000-0000-000015000000}"/>
    <hyperlink ref="H64646" r:id="rId23" display="https://www.aavso.org/ejaavso" xr:uid="{00000000-0004-0000-0000-000016000000}"/>
    <hyperlink ref="I64653" r:id="rId24" display="http://vsolj.cetus-net.org/bulletin.html" xr:uid="{00000000-0004-0000-0000-000017000000}"/>
    <hyperlink ref="AQ58304" r:id="rId25" display="http://cdsbib.u-strasbg.fr/cgi-bin/cdsbib?1990RMxAA..21..381G" xr:uid="{00000000-0004-0000-0000-000018000000}"/>
    <hyperlink ref="H64650" r:id="rId26" display="https://www.aavso.org/ejaavso" xr:uid="{00000000-0004-0000-0000-000019000000}"/>
    <hyperlink ref="AP5668" r:id="rId27" display="http://cdsbib.u-strasbg.fr/cgi-bin/cdsbib?1990RMxAA..21..381G" xr:uid="{00000000-0004-0000-0000-00001A000000}"/>
    <hyperlink ref="AP5671" r:id="rId28" display="http://cdsbib.u-strasbg.fr/cgi-bin/cdsbib?1990RMxAA..21..381G" xr:uid="{00000000-0004-0000-0000-00001B000000}"/>
    <hyperlink ref="AP5669" r:id="rId29" display="http://cdsbib.u-strasbg.fr/cgi-bin/cdsbib?1990RMxAA..21..381G" xr:uid="{00000000-0004-0000-0000-00001C000000}"/>
    <hyperlink ref="AP5653" r:id="rId30" display="http://cdsbib.u-strasbg.fr/cgi-bin/cdsbib?1990RMxAA..21..381G" xr:uid="{00000000-0004-0000-0000-00001D000000}"/>
    <hyperlink ref="AQ5882" r:id="rId31" display="http://cdsbib.u-strasbg.fr/cgi-bin/cdsbib?1990RMxAA..21..381G" xr:uid="{00000000-0004-0000-0000-00001E000000}"/>
    <hyperlink ref="AQ5886" r:id="rId32" display="http://cdsbib.u-strasbg.fr/cgi-bin/cdsbib?1990RMxAA..21..381G" xr:uid="{00000000-0004-0000-0000-00001F000000}"/>
    <hyperlink ref="AQ37" r:id="rId33" display="http://cdsbib.u-strasbg.fr/cgi-bin/cdsbib?1990RMxAA..21..381G" xr:uid="{00000000-0004-0000-0000-000020000000}"/>
    <hyperlink ref="I2774" r:id="rId34" display="http://vsolj.cetus-net.org/bulletin.html" xr:uid="{00000000-0004-0000-0000-000021000000}"/>
    <hyperlink ref="H2774" r:id="rId35" display="http://vsolj.cetus-net.org/bulletin.html" xr:uid="{00000000-0004-0000-0000-000022000000}"/>
    <hyperlink ref="AQ691" r:id="rId36" display="http://cdsbib.u-strasbg.fr/cgi-bin/cdsbib?1990RMxAA..21..381G" xr:uid="{00000000-0004-0000-0000-000023000000}"/>
    <hyperlink ref="AQ690" r:id="rId37" display="http://cdsbib.u-strasbg.fr/cgi-bin/cdsbib?1990RMxAA..21..381G" xr:uid="{00000000-0004-0000-0000-000024000000}"/>
    <hyperlink ref="AP3944" r:id="rId38" display="http://cdsbib.u-strasbg.fr/cgi-bin/cdsbib?1990RMxAA..21..381G" xr:uid="{00000000-0004-0000-0000-000025000000}"/>
    <hyperlink ref="AP3962" r:id="rId39" display="http://cdsbib.u-strasbg.fr/cgi-bin/cdsbib?1990RMxAA..21..381G" xr:uid="{00000000-0004-0000-0000-000026000000}"/>
    <hyperlink ref="AP3963" r:id="rId40" display="http://cdsbib.u-strasbg.fr/cgi-bin/cdsbib?1990RMxAA..21..381G" xr:uid="{00000000-0004-0000-0000-000027000000}"/>
    <hyperlink ref="AP3959" r:id="rId41" display="http://cdsbib.u-strasbg.fr/cgi-bin/cdsbib?1990RMxAA..21..381G" xr:uid="{00000000-0004-0000-0000-000028000000}"/>
  </hyperlinks>
  <pageMargins left="0.75" right="0.75" top="1" bottom="1" header="0.5" footer="0.5"/>
  <pageSetup paperSize="9" orientation="portrait" horizontalDpi="0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7"/>
  <sheetViews>
    <sheetView workbookViewId="0"/>
  </sheetViews>
  <sheetFormatPr defaultRowHeight="12.75" x14ac:dyDescent="0.2"/>
  <cols>
    <col min="1" max="1" width="16.7109375" style="3" customWidth="1"/>
    <col min="2" max="2" width="2.42578125" style="26" customWidth="1"/>
    <col min="3" max="3" width="11.5703125" style="3" customWidth="1"/>
    <col min="4" max="4" width="14.42578125" style="3" customWidth="1"/>
    <col min="5" max="5" width="11.5703125" style="3" customWidth="1"/>
    <col min="6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3" customWidth="1"/>
    <col min="17" max="16384" width="9.140625" style="3"/>
  </cols>
  <sheetData>
    <row r="1" spans="1:5" ht="20.25" x14ac:dyDescent="0.3">
      <c r="A1" s="1" t="s">
        <v>24</v>
      </c>
      <c r="C1" s="3" t="s">
        <v>41</v>
      </c>
    </row>
    <row r="2" spans="1:5" x14ac:dyDescent="0.2">
      <c r="A2" s="19" t="s">
        <v>26</v>
      </c>
      <c r="B2" s="27" t="s">
        <v>7</v>
      </c>
      <c r="C2" s="35" t="s">
        <v>95</v>
      </c>
    </row>
    <row r="3" spans="1:5" ht="13.5" thickBot="1" x14ac:dyDescent="0.25">
      <c r="A3" s="19"/>
      <c r="B3" s="27"/>
      <c r="C3" s="13"/>
      <c r="D3" s="13"/>
    </row>
    <row r="4" spans="1:5" ht="13.5" thickBot="1" x14ac:dyDescent="0.25">
      <c r="A4" s="20" t="s">
        <v>27</v>
      </c>
      <c r="B4" s="28"/>
      <c r="C4" s="15">
        <v>42444.401700000002</v>
      </c>
      <c r="D4" s="16">
        <v>0.57880949999999998</v>
      </c>
      <c r="E4" s="12"/>
    </row>
    <row r="5" spans="1:5" x14ac:dyDescent="0.2">
      <c r="A5" s="19"/>
      <c r="B5" s="27"/>
      <c r="C5" s="6"/>
      <c r="D5" s="6"/>
    </row>
    <row r="6" spans="1:5" x14ac:dyDescent="0.2">
      <c r="A6" s="20" t="s">
        <v>28</v>
      </c>
      <c r="B6" s="27"/>
    </row>
    <row r="7" spans="1:5" x14ac:dyDescent="0.2">
      <c r="A7" s="19" t="s">
        <v>8</v>
      </c>
      <c r="B7" s="27"/>
      <c r="C7" s="3">
        <v>50515.316099999996</v>
      </c>
    </row>
    <row r="8" spans="1:5" x14ac:dyDescent="0.2">
      <c r="A8" s="19" t="s">
        <v>19</v>
      </c>
      <c r="B8" s="27"/>
      <c r="C8" s="4">
        <f>D4</f>
        <v>0.57880949999999998</v>
      </c>
      <c r="D8" s="4">
        <v>0.57880949999999998</v>
      </c>
      <c r="E8">
        <v>0.57885200000000003</v>
      </c>
    </row>
    <row r="9" spans="1:5" x14ac:dyDescent="0.2">
      <c r="A9" s="19" t="s">
        <v>20</v>
      </c>
      <c r="B9" s="27"/>
      <c r="C9" s="2">
        <v>0.2</v>
      </c>
      <c r="D9" s="2"/>
    </row>
    <row r="10" spans="1:5" ht="13.5" thickBot="1" x14ac:dyDescent="0.25">
      <c r="A10" s="19"/>
      <c r="B10" s="27"/>
      <c r="C10" s="22" t="s">
        <v>34</v>
      </c>
      <c r="D10" s="22" t="s">
        <v>35</v>
      </c>
    </row>
    <row r="11" spans="1:5" x14ac:dyDescent="0.2">
      <c r="A11" s="19" t="s">
        <v>29</v>
      </c>
      <c r="B11" s="27"/>
      <c r="C11" s="19">
        <f>INTERCEPT(G21:G921,F21:F921)</f>
        <v>5.5166106390641019E-3</v>
      </c>
      <c r="D11" s="23"/>
    </row>
    <row r="12" spans="1:5" x14ac:dyDescent="0.2">
      <c r="A12" s="19" t="s">
        <v>30</v>
      </c>
      <c r="C12" s="2">
        <f>SLOPE(G21:G921,F21:F921)</f>
        <v>-4.8356968065438593E-7</v>
      </c>
      <c r="D12" s="2"/>
    </row>
    <row r="13" spans="1:5" x14ac:dyDescent="0.2">
      <c r="A13" s="19" t="s">
        <v>31</v>
      </c>
      <c r="C13" s="2"/>
      <c r="D13" s="2"/>
    </row>
    <row r="14" spans="1:5" x14ac:dyDescent="0.2">
      <c r="A14" s="19" t="s">
        <v>32</v>
      </c>
    </row>
    <row r="15" spans="1:5" x14ac:dyDescent="0.2">
      <c r="A15" s="21" t="s">
        <v>33</v>
      </c>
      <c r="C15">
        <v>52605.968500000003</v>
      </c>
    </row>
    <row r="16" spans="1:5" x14ac:dyDescent="0.2">
      <c r="A16" s="20" t="s">
        <v>17</v>
      </c>
      <c r="C16" s="2">
        <f>C8+C12</f>
        <v>0.57880901643031935</v>
      </c>
      <c r="D16" s="2"/>
    </row>
    <row r="17" spans="1:34" ht="13.5" thickBot="1" x14ac:dyDescent="0.25">
      <c r="A17" s="19"/>
      <c r="C17" s="14"/>
      <c r="D17" s="14"/>
    </row>
    <row r="18" spans="1:34" ht="13.5" thickBot="1" x14ac:dyDescent="0.25">
      <c r="A18" s="20" t="s">
        <v>16</v>
      </c>
      <c r="B18" s="29"/>
      <c r="C18" s="17">
        <f>C15</f>
        <v>52605.968500000003</v>
      </c>
      <c r="D18" s="18">
        <f>C16</f>
        <v>0.57880901643031935</v>
      </c>
      <c r="E18" s="12"/>
    </row>
    <row r="19" spans="1:34" x14ac:dyDescent="0.2">
      <c r="A19" s="2"/>
      <c r="B19" s="27"/>
      <c r="C19" s="7"/>
      <c r="D19" s="7"/>
      <c r="G19" s="3" t="s">
        <v>6</v>
      </c>
      <c r="N19" s="3" t="s">
        <v>5</v>
      </c>
    </row>
    <row r="20" spans="1:34" ht="13.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10</v>
      </c>
      <c r="I20" s="25" t="s">
        <v>85</v>
      </c>
      <c r="J20" s="25" t="s">
        <v>89</v>
      </c>
      <c r="K20" s="25" t="s">
        <v>84</v>
      </c>
      <c r="L20" s="25" t="s">
        <v>82</v>
      </c>
      <c r="M20" s="25" t="s">
        <v>83</v>
      </c>
      <c r="N20" s="25" t="s">
        <v>37</v>
      </c>
      <c r="O20" s="9" t="s">
        <v>38</v>
      </c>
      <c r="P20" s="9" t="s">
        <v>25</v>
      </c>
      <c r="Q20" s="26" t="s">
        <v>91</v>
      </c>
      <c r="R20" s="26" t="s">
        <v>92</v>
      </c>
    </row>
    <row r="21" spans="1:34" x14ac:dyDescent="0.2">
      <c r="A21" s="6" t="s">
        <v>43</v>
      </c>
      <c r="B21" s="30"/>
      <c r="C21" s="6">
        <v>40321.341</v>
      </c>
      <c r="D21" s="6"/>
      <c r="E21" s="6">
        <f t="shared" ref="E21:E52" si="0">(C21-C$7)/C$8</f>
        <v>-17611.969223034517</v>
      </c>
      <c r="F21" s="6">
        <f t="shared" ref="F21:F52" si="1">ROUND(2*E21,0)/2</f>
        <v>-17612</v>
      </c>
      <c r="G21" s="6">
        <f t="shared" ref="G21:G52" si="2">C21-(C$7+F21*C$8)</f>
        <v>1.7814000006183051E-2</v>
      </c>
      <c r="H21" s="6"/>
      <c r="I21" s="6"/>
      <c r="J21" s="6"/>
      <c r="K21" s="6"/>
      <c r="L21" s="6">
        <f t="shared" ref="L21:L31" si="3">G21</f>
        <v>1.7814000006183051E-2</v>
      </c>
      <c r="M21" s="6"/>
      <c r="N21" s="6"/>
      <c r="O21" s="6"/>
      <c r="P21" s="8">
        <f t="shared" ref="P21:P52" si="4">C21-15018.5</f>
        <v>25302.841</v>
      </c>
      <c r="Q21" s="3">
        <f>G21</f>
        <v>1.7814000006183051E-2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C22" s="3">
        <v>40631.561000000002</v>
      </c>
      <c r="E22" s="3">
        <f t="shared" si="0"/>
        <v>-17076.007045495964</v>
      </c>
      <c r="F22" s="6">
        <f t="shared" si="1"/>
        <v>-17076</v>
      </c>
      <c r="G22" s="3">
        <f t="shared" si="2"/>
        <v>-4.0779999981168658E-3</v>
      </c>
      <c r="L22" s="3">
        <f t="shared" si="3"/>
        <v>-4.0779999981168658E-3</v>
      </c>
      <c r="P22" s="5">
        <f t="shared" si="4"/>
        <v>25613.061000000002</v>
      </c>
      <c r="Q22" s="3">
        <f>G22</f>
        <v>-4.0779999981168658E-3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C23" s="3">
        <v>40652.410000000003</v>
      </c>
      <c r="E23" s="3">
        <f t="shared" si="0"/>
        <v>-17039.986558617289</v>
      </c>
      <c r="F23" s="6">
        <f t="shared" si="1"/>
        <v>-17040</v>
      </c>
      <c r="G23" s="3">
        <f t="shared" si="2"/>
        <v>7.780000007187482E-3</v>
      </c>
      <c r="L23" s="3">
        <f t="shared" si="3"/>
        <v>7.780000007187482E-3</v>
      </c>
      <c r="P23" s="5">
        <f t="shared" si="4"/>
        <v>25633.910000000003</v>
      </c>
      <c r="Q23" s="3">
        <f>G23</f>
        <v>7.780000007187482E-3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C24" s="3">
        <v>40655.307999999997</v>
      </c>
      <c r="E24" s="3">
        <f t="shared" si="0"/>
        <v>-17034.979729945688</v>
      </c>
      <c r="F24" s="6">
        <f t="shared" si="1"/>
        <v>-17035</v>
      </c>
      <c r="G24" s="3">
        <f t="shared" si="2"/>
        <v>1.1732500002835877E-2</v>
      </c>
      <c r="L24" s="3">
        <f t="shared" si="3"/>
        <v>1.1732500002835877E-2</v>
      </c>
      <c r="P24" s="5">
        <f t="shared" si="4"/>
        <v>25636.807999999997</v>
      </c>
      <c r="Q24" s="3">
        <f>G24</f>
        <v>1.1732500002835877E-2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C25" s="3">
        <v>40688.300999999999</v>
      </c>
      <c r="E25" s="3">
        <f t="shared" si="0"/>
        <v>-16977.978246728842</v>
      </c>
      <c r="F25" s="6">
        <f t="shared" si="1"/>
        <v>-16978</v>
      </c>
      <c r="G25" s="3">
        <f t="shared" si="2"/>
        <v>1.259099999879254E-2</v>
      </c>
      <c r="L25" s="3">
        <f t="shared" si="3"/>
        <v>1.259099999879254E-2</v>
      </c>
      <c r="P25" s="5">
        <f t="shared" si="4"/>
        <v>25669.800999999999</v>
      </c>
      <c r="Q25" s="3">
        <f>G25</f>
        <v>1.259099999879254E-2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3">
        <v>40692.659</v>
      </c>
      <c r="E26" s="3">
        <f t="shared" si="0"/>
        <v>-16970.44899919576</v>
      </c>
      <c r="F26" s="6">
        <f t="shared" si="1"/>
        <v>-16970.5</v>
      </c>
      <c r="G26" s="3">
        <f t="shared" si="2"/>
        <v>2.9519750001782086E-2</v>
      </c>
      <c r="L26" s="3">
        <f t="shared" si="3"/>
        <v>2.9519750001782086E-2</v>
      </c>
      <c r="P26" s="5">
        <f t="shared" si="4"/>
        <v>25674.159</v>
      </c>
      <c r="R26" s="3">
        <f>G26</f>
        <v>2.9519750001782086E-2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C27" s="3">
        <v>41000.288</v>
      </c>
      <c r="E27" s="3">
        <f t="shared" si="0"/>
        <v>-16438.963251294244</v>
      </c>
      <c r="F27" s="6">
        <f t="shared" si="1"/>
        <v>-16439</v>
      </c>
      <c r="G27" s="3">
        <f t="shared" si="2"/>
        <v>2.1270500001264736E-2</v>
      </c>
      <c r="L27" s="3">
        <f t="shared" si="3"/>
        <v>2.1270500001264736E-2</v>
      </c>
      <c r="P27" s="5">
        <f t="shared" si="4"/>
        <v>25981.788</v>
      </c>
      <c r="Q27" s="3">
        <f t="shared" ref="Q27:Q39" si="5">G27</f>
        <v>2.1270500001264736E-2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C28" s="3">
        <v>41023.430999999997</v>
      </c>
      <c r="E28" s="3">
        <f t="shared" si="0"/>
        <v>-16398.979456971592</v>
      </c>
      <c r="F28" s="6">
        <f t="shared" si="1"/>
        <v>-16399</v>
      </c>
      <c r="G28" s="3">
        <f t="shared" si="2"/>
        <v>1.1890499998116866E-2</v>
      </c>
      <c r="L28" s="3">
        <f t="shared" si="3"/>
        <v>1.1890499998116866E-2</v>
      </c>
      <c r="P28" s="5">
        <f t="shared" si="4"/>
        <v>26004.930999999997</v>
      </c>
      <c r="Q28" s="3">
        <f t="shared" si="5"/>
        <v>1.1890499998116866E-2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C29" s="3">
        <v>41753.31</v>
      </c>
      <c r="E29" s="3">
        <f t="shared" si="0"/>
        <v>-15137.979076017236</v>
      </c>
      <c r="F29" s="6">
        <f t="shared" si="1"/>
        <v>-15138</v>
      </c>
      <c r="G29" s="3">
        <f t="shared" si="2"/>
        <v>1.2111000003642403E-2</v>
      </c>
      <c r="L29" s="3">
        <f t="shared" si="3"/>
        <v>1.2111000003642403E-2</v>
      </c>
      <c r="P29" s="5">
        <f t="shared" si="4"/>
        <v>26734.809999999998</v>
      </c>
      <c r="Q29" s="3">
        <f t="shared" si="5"/>
        <v>1.2111000003642403E-2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C30" s="3">
        <v>41764.307999999997</v>
      </c>
      <c r="E30" s="3">
        <f t="shared" si="0"/>
        <v>-15118.978005716906</v>
      </c>
      <c r="F30" s="6">
        <f t="shared" si="1"/>
        <v>-15119</v>
      </c>
      <c r="G30" s="3">
        <f t="shared" si="2"/>
        <v>1.2730499998724554E-2</v>
      </c>
      <c r="L30" s="3">
        <f t="shared" si="3"/>
        <v>1.2730499998724554E-2</v>
      </c>
      <c r="P30" s="5">
        <f t="shared" si="4"/>
        <v>26745.807999999997</v>
      </c>
      <c r="Q30" s="3">
        <f t="shared" si="5"/>
        <v>1.2730499998724554E-2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C31" s="3">
        <v>42139.370999999999</v>
      </c>
      <c r="E31" s="3">
        <f t="shared" si="0"/>
        <v>-14470.987604730049</v>
      </c>
      <c r="F31" s="6">
        <f t="shared" si="1"/>
        <v>-14471</v>
      </c>
      <c r="G31" s="3">
        <f t="shared" si="2"/>
        <v>7.1745000022929162E-3</v>
      </c>
      <c r="L31" s="3">
        <f t="shared" si="3"/>
        <v>7.1745000022929162E-3</v>
      </c>
      <c r="P31" s="5">
        <f t="shared" si="4"/>
        <v>27120.870999999999</v>
      </c>
      <c r="Q31" s="3">
        <f t="shared" si="5"/>
        <v>7.1745000022929162E-3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C32" s="3">
        <v>42444.401400000002</v>
      </c>
      <c r="E32" s="3">
        <f t="shared" si="0"/>
        <v>-13943.991416865125</v>
      </c>
      <c r="F32" s="6">
        <f t="shared" si="1"/>
        <v>-13944</v>
      </c>
      <c r="G32" s="3">
        <f t="shared" si="2"/>
        <v>4.9680000083753839E-3</v>
      </c>
      <c r="J32" s="3">
        <f>G32</f>
        <v>4.9680000083753839E-3</v>
      </c>
      <c r="P32" s="5">
        <f t="shared" si="4"/>
        <v>27425.901400000002</v>
      </c>
      <c r="Q32" s="3">
        <f t="shared" si="5"/>
        <v>4.9680000083753839E-3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3">
        <v>42444.401700000002</v>
      </c>
      <c r="E33" s="3">
        <f t="shared" si="0"/>
        <v>-13943.990898559879</v>
      </c>
      <c r="F33" s="6">
        <f t="shared" si="1"/>
        <v>-13944</v>
      </c>
      <c r="G33" s="3">
        <f t="shared" si="2"/>
        <v>5.2680000080727041E-3</v>
      </c>
      <c r="H33" s="3">
        <f>G33</f>
        <v>5.2680000080727041E-3</v>
      </c>
      <c r="P33" s="5">
        <f t="shared" si="4"/>
        <v>27425.901700000002</v>
      </c>
      <c r="Q33" s="3">
        <f t="shared" si="5"/>
        <v>5.2680000080727041E-3</v>
      </c>
    </row>
    <row r="34" spans="1:34" x14ac:dyDescent="0.2">
      <c r="A34" s="3" t="s">
        <v>52</v>
      </c>
      <c r="C34" s="3">
        <v>42462.344299999997</v>
      </c>
      <c r="E34" s="3">
        <f t="shared" si="0"/>
        <v>-13912.991752899701</v>
      </c>
      <c r="F34" s="6">
        <f t="shared" si="1"/>
        <v>-13913</v>
      </c>
      <c r="G34" s="3">
        <f t="shared" si="2"/>
        <v>4.7734999970998615E-3</v>
      </c>
      <c r="J34" s="3">
        <f>G34</f>
        <v>4.7734999970998615E-3</v>
      </c>
      <c r="P34" s="5">
        <f t="shared" si="4"/>
        <v>27443.844299999997</v>
      </c>
      <c r="Q34" s="3">
        <f t="shared" si="5"/>
        <v>4.7734999970998615E-3</v>
      </c>
      <c r="AC34" s="3" t="s">
        <v>51</v>
      </c>
      <c r="AH34" s="3" t="s">
        <v>53</v>
      </c>
    </row>
    <row r="35" spans="1:34" x14ac:dyDescent="0.2">
      <c r="A35" s="3" t="s">
        <v>52</v>
      </c>
      <c r="B35" s="26" t="s">
        <v>88</v>
      </c>
      <c r="C35" s="3">
        <v>42463.500999999997</v>
      </c>
      <c r="E35" s="3">
        <f t="shared" si="0"/>
        <v>-13910.993340641438</v>
      </c>
      <c r="F35" s="6">
        <f t="shared" si="1"/>
        <v>-13911</v>
      </c>
      <c r="G35" s="3">
        <f t="shared" si="2"/>
        <v>3.8544999988516793E-3</v>
      </c>
      <c r="J35" s="3">
        <f>G35</f>
        <v>3.8544999988516793E-3</v>
      </c>
      <c r="P35" s="5">
        <f t="shared" si="4"/>
        <v>27445.000999999997</v>
      </c>
      <c r="Q35" s="3">
        <f t="shared" si="5"/>
        <v>3.8544999988516793E-3</v>
      </c>
      <c r="AC35" s="3" t="s">
        <v>51</v>
      </c>
      <c r="AH35" s="3" t="s">
        <v>53</v>
      </c>
    </row>
    <row r="36" spans="1:34" x14ac:dyDescent="0.2">
      <c r="A36" s="3" t="s">
        <v>40</v>
      </c>
      <c r="B36" s="27"/>
      <c r="C36" s="3">
        <v>42843.773999999998</v>
      </c>
      <c r="E36" s="3">
        <f t="shared" si="0"/>
        <v>-13254.001705224257</v>
      </c>
      <c r="F36" s="6">
        <f t="shared" si="1"/>
        <v>-13254</v>
      </c>
      <c r="G36" s="3">
        <f t="shared" si="2"/>
        <v>-9.8699999944074079E-4</v>
      </c>
      <c r="I36" s="3">
        <f>+G36</f>
        <v>-9.8699999944074079E-4</v>
      </c>
      <c r="P36" s="5">
        <f t="shared" si="4"/>
        <v>27825.273999999998</v>
      </c>
      <c r="Q36" s="3">
        <f t="shared" si="5"/>
        <v>-9.8699999944074079E-4</v>
      </c>
    </row>
    <row r="37" spans="1:34" x14ac:dyDescent="0.2">
      <c r="A37" s="3" t="s">
        <v>40</v>
      </c>
      <c r="B37" s="27"/>
      <c r="C37" s="3">
        <v>42843.781999999999</v>
      </c>
      <c r="E37" s="3">
        <f t="shared" si="0"/>
        <v>-13253.98788375104</v>
      </c>
      <c r="F37" s="6">
        <f t="shared" si="1"/>
        <v>-13254</v>
      </c>
      <c r="G37" s="3">
        <f t="shared" si="2"/>
        <v>7.0130000021890737E-3</v>
      </c>
      <c r="I37" s="3">
        <f>+G37</f>
        <v>7.0130000021890737E-3</v>
      </c>
      <c r="P37" s="5">
        <f t="shared" si="4"/>
        <v>27825.281999999999</v>
      </c>
      <c r="Q37" s="3">
        <f t="shared" si="5"/>
        <v>7.0130000021890737E-3</v>
      </c>
    </row>
    <row r="38" spans="1:34" x14ac:dyDescent="0.2">
      <c r="A38" s="3" t="s">
        <v>40</v>
      </c>
      <c r="B38" s="27"/>
      <c r="C38" s="3">
        <v>42843.783000000003</v>
      </c>
      <c r="E38" s="3">
        <f t="shared" si="0"/>
        <v>-13253.986156066881</v>
      </c>
      <c r="F38" s="6">
        <f t="shared" si="1"/>
        <v>-13254</v>
      </c>
      <c r="G38" s="3">
        <f t="shared" si="2"/>
        <v>8.0130000060307793E-3</v>
      </c>
      <c r="I38" s="3">
        <f>+G38</f>
        <v>8.0130000060307793E-3</v>
      </c>
      <c r="P38" s="5">
        <f t="shared" si="4"/>
        <v>27825.283000000003</v>
      </c>
      <c r="Q38" s="3">
        <f t="shared" si="5"/>
        <v>8.0130000060307793E-3</v>
      </c>
    </row>
    <row r="39" spans="1:34" x14ac:dyDescent="0.2">
      <c r="A39" s="3" t="s">
        <v>54</v>
      </c>
      <c r="C39" s="3">
        <v>42866.353000000003</v>
      </c>
      <c r="E39" s="3">
        <f t="shared" si="0"/>
        <v>-13214.992324763145</v>
      </c>
      <c r="F39" s="6">
        <f t="shared" si="1"/>
        <v>-13215</v>
      </c>
      <c r="G39" s="3">
        <f t="shared" si="2"/>
        <v>4.4425000087358057E-3</v>
      </c>
      <c r="L39" s="3">
        <f>G39</f>
        <v>4.4425000087358057E-3</v>
      </c>
      <c r="P39" s="5">
        <f t="shared" si="4"/>
        <v>27847.853000000003</v>
      </c>
      <c r="Q39" s="3">
        <f t="shared" si="5"/>
        <v>4.4425000087358057E-3</v>
      </c>
      <c r="AC39" s="3" t="s">
        <v>49</v>
      </c>
      <c r="AD39" s="3">
        <v>7</v>
      </c>
      <c r="AF39" s="3" t="s">
        <v>42</v>
      </c>
      <c r="AH39" s="3" t="s">
        <v>44</v>
      </c>
    </row>
    <row r="40" spans="1:34" x14ac:dyDescent="0.2">
      <c r="A40" s="3" t="s">
        <v>52</v>
      </c>
      <c r="B40" s="26" t="s">
        <v>88</v>
      </c>
      <c r="C40" s="3">
        <v>42868.38</v>
      </c>
      <c r="E40" s="3">
        <f t="shared" si="0"/>
        <v>-13211.490308987672</v>
      </c>
      <c r="F40" s="6">
        <f t="shared" si="1"/>
        <v>-13211.5</v>
      </c>
      <c r="G40" s="3">
        <f t="shared" si="2"/>
        <v>5.6092500017257407E-3</v>
      </c>
      <c r="J40" s="3">
        <f>G40</f>
        <v>5.6092500017257407E-3</v>
      </c>
      <c r="P40" s="5">
        <f t="shared" si="4"/>
        <v>27849.879999999997</v>
      </c>
      <c r="R40" s="3">
        <f>G40</f>
        <v>5.6092500017257407E-3</v>
      </c>
      <c r="AC40" s="3" t="s">
        <v>51</v>
      </c>
      <c r="AH40" s="3" t="s">
        <v>53</v>
      </c>
    </row>
    <row r="41" spans="1:34" x14ac:dyDescent="0.2">
      <c r="A41" s="3" t="s">
        <v>40</v>
      </c>
      <c r="B41" s="27"/>
      <c r="C41" s="3">
        <v>43079.936000000002</v>
      </c>
      <c r="E41" s="3">
        <f t="shared" si="0"/>
        <v>-12845.988360591862</v>
      </c>
      <c r="F41" s="6">
        <f t="shared" si="1"/>
        <v>-12846</v>
      </c>
      <c r="G41" s="3">
        <f t="shared" si="2"/>
        <v>6.7370000033406541E-3</v>
      </c>
      <c r="I41" s="3">
        <f>+G41</f>
        <v>6.7370000033406541E-3</v>
      </c>
      <c r="P41" s="5">
        <f t="shared" si="4"/>
        <v>28061.436000000002</v>
      </c>
      <c r="Q41" s="3">
        <f t="shared" ref="Q41:Q72" si="6">G41</f>
        <v>6.7370000033406541E-3</v>
      </c>
    </row>
    <row r="42" spans="1:34" x14ac:dyDescent="0.2">
      <c r="A42" s="3" t="s">
        <v>40</v>
      </c>
      <c r="B42" s="27"/>
      <c r="C42" s="3">
        <v>43100.771999999997</v>
      </c>
      <c r="E42" s="3">
        <f t="shared" si="0"/>
        <v>-12809.990333607171</v>
      </c>
      <c r="F42" s="6">
        <f t="shared" si="1"/>
        <v>-12810</v>
      </c>
      <c r="G42" s="3">
        <f t="shared" si="2"/>
        <v>5.5950000023585744E-3</v>
      </c>
      <c r="I42" s="3">
        <f>+G42</f>
        <v>5.5950000023585744E-3</v>
      </c>
      <c r="P42" s="5">
        <f t="shared" si="4"/>
        <v>28082.271999999997</v>
      </c>
      <c r="Q42" s="3">
        <f t="shared" si="6"/>
        <v>5.5950000023585744E-3</v>
      </c>
    </row>
    <row r="43" spans="1:34" x14ac:dyDescent="0.2">
      <c r="A43" s="3" t="s">
        <v>40</v>
      </c>
      <c r="B43" s="27"/>
      <c r="C43" s="3">
        <v>43180.639000000003</v>
      </c>
      <c r="E43" s="3">
        <f t="shared" si="0"/>
        <v>-12672.005383463806</v>
      </c>
      <c r="F43" s="6">
        <f t="shared" si="1"/>
        <v>-12672</v>
      </c>
      <c r="G43" s="3">
        <f t="shared" si="2"/>
        <v>-3.1159999925876036E-3</v>
      </c>
      <c r="I43" s="3">
        <f>+G43</f>
        <v>-3.1159999925876036E-3</v>
      </c>
      <c r="P43" s="5">
        <f t="shared" si="4"/>
        <v>28162.139000000003</v>
      </c>
      <c r="Q43" s="3">
        <f t="shared" si="6"/>
        <v>-3.1159999925876036E-3</v>
      </c>
    </row>
    <row r="44" spans="1:34" x14ac:dyDescent="0.2">
      <c r="A44" s="3" t="s">
        <v>40</v>
      </c>
      <c r="C44" s="3">
        <v>43184.697</v>
      </c>
      <c r="E44" s="3">
        <f t="shared" si="0"/>
        <v>-12664.994441176235</v>
      </c>
      <c r="F44" s="6">
        <f t="shared" si="1"/>
        <v>-12665</v>
      </c>
      <c r="G44" s="3">
        <f t="shared" si="2"/>
        <v>3.2175000014831312E-3</v>
      </c>
      <c r="I44" s="3">
        <f>+G44</f>
        <v>3.2175000014831312E-3</v>
      </c>
      <c r="P44" s="5">
        <f t="shared" si="4"/>
        <v>28166.197</v>
      </c>
      <c r="Q44" s="3">
        <f t="shared" si="6"/>
        <v>3.2175000014831312E-3</v>
      </c>
    </row>
    <row r="45" spans="1:34" x14ac:dyDescent="0.2">
      <c r="A45" s="3" t="s">
        <v>55</v>
      </c>
      <c r="C45" s="3">
        <v>43496.682000000001</v>
      </c>
      <c r="E45" s="3">
        <f t="shared" si="0"/>
        <v>-12125.982901109945</v>
      </c>
      <c r="F45" s="6">
        <f t="shared" si="1"/>
        <v>-12126</v>
      </c>
      <c r="G45" s="3">
        <f t="shared" si="2"/>
        <v>9.8970000035478733E-3</v>
      </c>
      <c r="L45" s="3">
        <f>G45</f>
        <v>9.8970000035478733E-3</v>
      </c>
      <c r="P45" s="5">
        <f t="shared" si="4"/>
        <v>28478.182000000001</v>
      </c>
      <c r="Q45" s="3">
        <f t="shared" si="6"/>
        <v>9.8970000035478733E-3</v>
      </c>
      <c r="AC45" s="3" t="s">
        <v>49</v>
      </c>
      <c r="AD45" s="3">
        <v>9</v>
      </c>
      <c r="AF45" s="3" t="s">
        <v>42</v>
      </c>
      <c r="AH45" s="3" t="s">
        <v>44</v>
      </c>
    </row>
    <row r="46" spans="1:34" x14ac:dyDescent="0.2">
      <c r="A46" s="3" t="s">
        <v>40</v>
      </c>
      <c r="C46" s="3">
        <v>43820.815000000002</v>
      </c>
      <c r="E46" s="3">
        <f t="shared" si="0"/>
        <v>-11565.983453968869</v>
      </c>
      <c r="F46" s="6">
        <f t="shared" si="1"/>
        <v>-11566</v>
      </c>
      <c r="G46" s="3">
        <f t="shared" si="2"/>
        <v>9.5770000043557957E-3</v>
      </c>
      <c r="I46" s="3">
        <f t="shared" ref="I46:I54" si="7">+G46</f>
        <v>9.5770000043557957E-3</v>
      </c>
      <c r="P46" s="5">
        <f t="shared" si="4"/>
        <v>28802.315000000002</v>
      </c>
      <c r="Q46" s="3">
        <f t="shared" si="6"/>
        <v>9.5770000043557957E-3</v>
      </c>
    </row>
    <row r="47" spans="1:34" x14ac:dyDescent="0.2">
      <c r="A47" s="3" t="s">
        <v>40</v>
      </c>
      <c r="C47" s="3">
        <v>44191.83</v>
      </c>
      <c r="E47" s="3">
        <f t="shared" si="0"/>
        <v>-10924.986718428076</v>
      </c>
      <c r="F47" s="6">
        <f t="shared" si="1"/>
        <v>-10925</v>
      </c>
      <c r="G47" s="3">
        <f t="shared" si="2"/>
        <v>7.6875000086147338E-3</v>
      </c>
      <c r="I47" s="3">
        <f t="shared" si="7"/>
        <v>7.6875000086147338E-3</v>
      </c>
      <c r="P47" s="5">
        <f t="shared" si="4"/>
        <v>29173.33</v>
      </c>
      <c r="Q47" s="3">
        <f t="shared" si="6"/>
        <v>7.6875000086147338E-3</v>
      </c>
    </row>
    <row r="48" spans="1:34" x14ac:dyDescent="0.2">
      <c r="A48" s="3" t="s">
        <v>40</v>
      </c>
      <c r="C48" s="3">
        <v>44238.714</v>
      </c>
      <c r="E48" s="3">
        <f t="shared" si="0"/>
        <v>-10843.98597466005</v>
      </c>
      <c r="F48" s="6">
        <f t="shared" si="1"/>
        <v>-10844</v>
      </c>
      <c r="G48" s="3">
        <f t="shared" si="2"/>
        <v>8.1180000051972456E-3</v>
      </c>
      <c r="I48" s="3">
        <f t="shared" si="7"/>
        <v>8.1180000051972456E-3</v>
      </c>
      <c r="P48" s="5">
        <f t="shared" si="4"/>
        <v>29220.214</v>
      </c>
      <c r="Q48" s="3">
        <f t="shared" si="6"/>
        <v>8.1180000051972456E-3</v>
      </c>
    </row>
    <row r="49" spans="1:34" x14ac:dyDescent="0.2">
      <c r="A49" s="3" t="s">
        <v>40</v>
      </c>
      <c r="C49" s="3">
        <v>44576.741999999998</v>
      </c>
      <c r="E49" s="3">
        <f t="shared" si="0"/>
        <v>-10259.980356231192</v>
      </c>
      <c r="F49" s="6">
        <f t="shared" si="1"/>
        <v>-10260</v>
      </c>
      <c r="G49" s="3">
        <f t="shared" si="2"/>
        <v>1.1370000000169966E-2</v>
      </c>
      <c r="I49" s="3">
        <f t="shared" si="7"/>
        <v>1.1370000000169966E-2</v>
      </c>
      <c r="P49" s="5">
        <f t="shared" si="4"/>
        <v>29558.241999999998</v>
      </c>
      <c r="Q49" s="3">
        <f t="shared" si="6"/>
        <v>1.1370000000169966E-2</v>
      </c>
    </row>
    <row r="50" spans="1:34" x14ac:dyDescent="0.2">
      <c r="A50" s="3" t="s">
        <v>40</v>
      </c>
      <c r="C50" s="3">
        <v>44627.682999999997</v>
      </c>
      <c r="E50" s="3">
        <f t="shared" si="0"/>
        <v>-10171.970397859744</v>
      </c>
      <c r="F50" s="6">
        <f t="shared" si="1"/>
        <v>-10172</v>
      </c>
      <c r="G50" s="3">
        <f t="shared" si="2"/>
        <v>1.7134000001533423E-2</v>
      </c>
      <c r="I50" s="3">
        <f t="shared" si="7"/>
        <v>1.7134000001533423E-2</v>
      </c>
      <c r="P50" s="5">
        <f t="shared" si="4"/>
        <v>29609.182999999997</v>
      </c>
      <c r="Q50" s="3">
        <f t="shared" si="6"/>
        <v>1.7134000001533423E-2</v>
      </c>
    </row>
    <row r="51" spans="1:34" x14ac:dyDescent="0.2">
      <c r="A51" s="3" t="s">
        <v>40</v>
      </c>
      <c r="B51" s="27"/>
      <c r="C51" s="3">
        <v>44634.63</v>
      </c>
      <c r="E51" s="3">
        <f t="shared" si="0"/>
        <v>-10159.968176057924</v>
      </c>
      <c r="F51" s="6">
        <f t="shared" si="1"/>
        <v>-10160</v>
      </c>
      <c r="G51" s="3">
        <f t="shared" si="2"/>
        <v>1.8420000000332948E-2</v>
      </c>
      <c r="I51" s="3">
        <f t="shared" si="7"/>
        <v>1.8420000000332948E-2</v>
      </c>
      <c r="P51" s="5">
        <f t="shared" si="4"/>
        <v>29616.129999999997</v>
      </c>
      <c r="Q51" s="3">
        <f t="shared" si="6"/>
        <v>1.8420000000332948E-2</v>
      </c>
    </row>
    <row r="52" spans="1:34" x14ac:dyDescent="0.2">
      <c r="A52" s="3" t="s">
        <v>40</v>
      </c>
      <c r="B52" s="27"/>
      <c r="C52" s="3">
        <v>45012.591</v>
      </c>
      <c r="E52" s="3">
        <f t="shared" si="0"/>
        <v>-9506.9709463994568</v>
      </c>
      <c r="F52" s="6">
        <f t="shared" si="1"/>
        <v>-9507</v>
      </c>
      <c r="G52" s="3">
        <f t="shared" si="2"/>
        <v>1.6816500006825663E-2</v>
      </c>
      <c r="I52" s="3">
        <f t="shared" si="7"/>
        <v>1.6816500006825663E-2</v>
      </c>
      <c r="P52" s="5">
        <f t="shared" si="4"/>
        <v>29994.091</v>
      </c>
      <c r="Q52" s="3">
        <f t="shared" si="6"/>
        <v>1.6816500006825663E-2</v>
      </c>
    </row>
    <row r="53" spans="1:34" x14ac:dyDescent="0.2">
      <c r="A53" s="3" t="s">
        <v>40</v>
      </c>
      <c r="B53" s="27"/>
      <c r="C53" s="3">
        <v>45042.686999999998</v>
      </c>
      <c r="E53" s="3">
        <f t="shared" ref="E53:E84" si="8">(C53-C$7)/C$8</f>
        <v>-9454.9745641700738</v>
      </c>
      <c r="F53" s="6">
        <f t="shared" ref="F53:F84" si="9">ROUND(2*E53,0)/2</f>
        <v>-9455</v>
      </c>
      <c r="G53" s="3">
        <f t="shared" ref="G53:G84" si="10">C53-(C$7+F53*C$8)</f>
        <v>1.4722500003699679E-2</v>
      </c>
      <c r="I53" s="3">
        <f t="shared" si="7"/>
        <v>1.4722500003699679E-2</v>
      </c>
      <c r="P53" s="5">
        <f t="shared" ref="P53:P84" si="11">C53-15018.5</f>
        <v>30024.186999999998</v>
      </c>
      <c r="Q53" s="3">
        <f t="shared" si="6"/>
        <v>1.4722500003699679E-2</v>
      </c>
    </row>
    <row r="54" spans="1:34" x14ac:dyDescent="0.2">
      <c r="A54" s="3" t="s">
        <v>40</v>
      </c>
      <c r="B54" s="27"/>
      <c r="C54" s="3">
        <v>45060.625999999997</v>
      </c>
      <c r="E54" s="3">
        <f t="shared" si="8"/>
        <v>-9423.981638172836</v>
      </c>
      <c r="F54" s="6">
        <f t="shared" si="9"/>
        <v>-9424</v>
      </c>
      <c r="G54" s="3">
        <f t="shared" si="10"/>
        <v>1.0627999996358994E-2</v>
      </c>
      <c r="I54" s="3">
        <f t="shared" si="7"/>
        <v>1.0627999996358994E-2</v>
      </c>
      <c r="P54" s="5">
        <f t="shared" si="11"/>
        <v>30042.125999999997</v>
      </c>
      <c r="Q54" s="3">
        <f t="shared" si="6"/>
        <v>1.0627999996358994E-2</v>
      </c>
    </row>
    <row r="55" spans="1:34" x14ac:dyDescent="0.2">
      <c r="A55" s="3" t="s">
        <v>93</v>
      </c>
      <c r="B55" s="26" t="s">
        <v>87</v>
      </c>
      <c r="C55" s="31">
        <v>45404.438699999999</v>
      </c>
      <c r="E55" s="3">
        <f t="shared" si="8"/>
        <v>-8829.9818852316657</v>
      </c>
      <c r="F55" s="6">
        <f t="shared" si="9"/>
        <v>-8830</v>
      </c>
      <c r="G55" s="3">
        <f t="shared" si="10"/>
        <v>1.0485000006156042E-2</v>
      </c>
      <c r="M55" s="3">
        <f>G55</f>
        <v>1.0485000006156042E-2</v>
      </c>
      <c r="P55" s="5">
        <f t="shared" si="11"/>
        <v>30385.938699999999</v>
      </c>
      <c r="Q55" s="3">
        <f t="shared" si="6"/>
        <v>1.0485000006156042E-2</v>
      </c>
    </row>
    <row r="56" spans="1:34" x14ac:dyDescent="0.2">
      <c r="A56" s="3" t="s">
        <v>57</v>
      </c>
      <c r="C56" s="3">
        <v>45404.440300000002</v>
      </c>
      <c r="E56" s="3">
        <f t="shared" si="8"/>
        <v>-8829.9791209370178</v>
      </c>
      <c r="F56" s="6">
        <f t="shared" si="9"/>
        <v>-8830</v>
      </c>
      <c r="G56" s="3">
        <f t="shared" si="10"/>
        <v>1.2085000009392388E-2</v>
      </c>
      <c r="M56" s="3">
        <f>G56</f>
        <v>1.2085000009392388E-2</v>
      </c>
      <c r="P56" s="5">
        <f t="shared" si="11"/>
        <v>30385.940300000002</v>
      </c>
      <c r="Q56" s="3">
        <f t="shared" si="6"/>
        <v>1.2085000009392388E-2</v>
      </c>
      <c r="AC56" s="3" t="s">
        <v>56</v>
      </c>
      <c r="AH56" s="3" t="s">
        <v>53</v>
      </c>
    </row>
    <row r="57" spans="1:34" x14ac:dyDescent="0.2">
      <c r="A57" s="3" t="s">
        <v>40</v>
      </c>
      <c r="B57" s="27"/>
      <c r="C57" s="3">
        <v>45405.618999999999</v>
      </c>
      <c r="E57" s="3">
        <f t="shared" si="8"/>
        <v>-8827.9426996274215</v>
      </c>
      <c r="F57" s="6">
        <f t="shared" si="9"/>
        <v>-8828</v>
      </c>
      <c r="G57" s="3">
        <f t="shared" si="10"/>
        <v>3.3166000001074281E-2</v>
      </c>
      <c r="I57" s="3">
        <f>+G57</f>
        <v>3.3166000001074281E-2</v>
      </c>
      <c r="P57" s="5">
        <f t="shared" si="11"/>
        <v>30387.118999999999</v>
      </c>
      <c r="Q57" s="3">
        <f t="shared" si="6"/>
        <v>3.3166000001074281E-2</v>
      </c>
    </row>
    <row r="58" spans="1:34" x14ac:dyDescent="0.2">
      <c r="A58" s="3" t="s">
        <v>57</v>
      </c>
      <c r="C58" s="3">
        <v>45407.330999999998</v>
      </c>
      <c r="E58" s="3">
        <f t="shared" si="8"/>
        <v>-8824.9849043597223</v>
      </c>
      <c r="F58" s="6">
        <f t="shared" si="9"/>
        <v>-8825</v>
      </c>
      <c r="G58" s="3">
        <f t="shared" si="10"/>
        <v>8.7375000002793968E-3</v>
      </c>
      <c r="M58" s="3">
        <f>G58</f>
        <v>8.7375000002793968E-3</v>
      </c>
      <c r="P58" s="5">
        <f t="shared" si="11"/>
        <v>30388.830999999998</v>
      </c>
      <c r="Q58" s="3">
        <f t="shared" si="6"/>
        <v>8.7375000002793968E-3</v>
      </c>
      <c r="AC58" s="3" t="s">
        <v>49</v>
      </c>
      <c r="AH58" s="3" t="s">
        <v>53</v>
      </c>
    </row>
    <row r="59" spans="1:34" x14ac:dyDescent="0.2">
      <c r="A59" s="3" t="s">
        <v>57</v>
      </c>
      <c r="C59" s="3">
        <v>45407.332000000002</v>
      </c>
      <c r="E59" s="3">
        <f t="shared" si="8"/>
        <v>-8824.9831766755633</v>
      </c>
      <c r="F59" s="6">
        <f t="shared" si="9"/>
        <v>-8825</v>
      </c>
      <c r="G59" s="3">
        <f t="shared" si="10"/>
        <v>9.7375000041211024E-3</v>
      </c>
      <c r="M59" s="3">
        <f>G59</f>
        <v>9.7375000041211024E-3</v>
      </c>
      <c r="P59" s="5">
        <f t="shared" si="11"/>
        <v>30388.832000000002</v>
      </c>
      <c r="Q59" s="3">
        <f t="shared" si="6"/>
        <v>9.7375000041211024E-3</v>
      </c>
      <c r="AC59" s="3" t="s">
        <v>49</v>
      </c>
      <c r="AH59" s="3" t="s">
        <v>53</v>
      </c>
    </row>
    <row r="60" spans="1:34" x14ac:dyDescent="0.2">
      <c r="A60" s="3" t="s">
        <v>57</v>
      </c>
      <c r="C60" s="3">
        <v>45407.334999999999</v>
      </c>
      <c r="E60" s="3">
        <f t="shared" si="8"/>
        <v>-8824.9779936231134</v>
      </c>
      <c r="F60" s="6">
        <f t="shared" si="9"/>
        <v>-8825</v>
      </c>
      <c r="G60" s="3">
        <f t="shared" si="10"/>
        <v>1.2737500001094304E-2</v>
      </c>
      <c r="M60" s="3">
        <f>G60</f>
        <v>1.2737500001094304E-2</v>
      </c>
      <c r="P60" s="5">
        <f t="shared" si="11"/>
        <v>30388.834999999999</v>
      </c>
      <c r="Q60" s="3">
        <f t="shared" si="6"/>
        <v>1.2737500001094304E-2</v>
      </c>
      <c r="AC60" s="3" t="s">
        <v>49</v>
      </c>
      <c r="AH60" s="3" t="s">
        <v>53</v>
      </c>
    </row>
    <row r="61" spans="1:34" x14ac:dyDescent="0.2">
      <c r="A61" s="3" t="s">
        <v>40</v>
      </c>
      <c r="B61" s="27"/>
      <c r="C61" s="3">
        <v>45416.59</v>
      </c>
      <c r="E61" s="3">
        <f t="shared" si="8"/>
        <v>-8808.9882767991894</v>
      </c>
      <c r="F61" s="6">
        <f t="shared" si="9"/>
        <v>-8809</v>
      </c>
      <c r="G61" s="3">
        <f t="shared" si="10"/>
        <v>6.7855000015697442E-3</v>
      </c>
      <c r="I61" s="3">
        <f>+G61</f>
        <v>6.7855000015697442E-3</v>
      </c>
      <c r="P61" s="5">
        <f t="shared" si="11"/>
        <v>30398.089999999997</v>
      </c>
      <c r="Q61" s="3">
        <f t="shared" si="6"/>
        <v>6.7855000015697442E-3</v>
      </c>
    </row>
    <row r="62" spans="1:34" x14ac:dyDescent="0.2">
      <c r="A62" s="3" t="s">
        <v>40</v>
      </c>
      <c r="B62" s="27"/>
      <c r="C62" s="3">
        <v>45762.732000000004</v>
      </c>
      <c r="E62" s="3">
        <f t="shared" si="8"/>
        <v>-8210.9642291634682</v>
      </c>
      <c r="F62" s="6">
        <f t="shared" si="9"/>
        <v>-8211</v>
      </c>
      <c r="G62" s="3">
        <f t="shared" si="10"/>
        <v>2.0704500006104354E-2</v>
      </c>
      <c r="I62" s="3">
        <f>+G62</f>
        <v>2.0704500006104354E-2</v>
      </c>
      <c r="P62" s="5">
        <f t="shared" si="11"/>
        <v>30744.232000000004</v>
      </c>
      <c r="Q62" s="3">
        <f t="shared" si="6"/>
        <v>2.0704500006104354E-2</v>
      </c>
    </row>
    <row r="63" spans="1:34" x14ac:dyDescent="0.2">
      <c r="A63" s="3" t="s">
        <v>59</v>
      </c>
      <c r="C63" s="3">
        <v>46164.417000000001</v>
      </c>
      <c r="E63" s="3">
        <f t="shared" si="8"/>
        <v>-7516.9794206902188</v>
      </c>
      <c r="F63" s="6">
        <f t="shared" si="9"/>
        <v>-7517</v>
      </c>
      <c r="G63" s="3">
        <f t="shared" si="10"/>
        <v>1.1911500005226117E-2</v>
      </c>
      <c r="L63" s="3">
        <f>G63</f>
        <v>1.1911500005226117E-2</v>
      </c>
      <c r="P63" s="5">
        <f t="shared" si="11"/>
        <v>31145.917000000001</v>
      </c>
      <c r="Q63" s="3">
        <f t="shared" si="6"/>
        <v>1.1911500005226117E-2</v>
      </c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3" t="s">
        <v>40</v>
      </c>
      <c r="B64" s="27"/>
      <c r="C64" s="3">
        <v>46413.881999999998</v>
      </c>
      <c r="E64" s="3">
        <f t="shared" si="8"/>
        <v>-7085.9826937878506</v>
      </c>
      <c r="F64" s="6">
        <f t="shared" si="9"/>
        <v>-7086</v>
      </c>
      <c r="G64" s="3">
        <f t="shared" si="10"/>
        <v>1.0017000000516418E-2</v>
      </c>
      <c r="I64" s="3">
        <f>+G64</f>
        <v>1.0017000000516418E-2</v>
      </c>
      <c r="P64" s="5">
        <f t="shared" si="11"/>
        <v>31395.381999999998</v>
      </c>
      <c r="Q64" s="3">
        <f t="shared" si="6"/>
        <v>1.0017000000516418E-2</v>
      </c>
    </row>
    <row r="65" spans="1:34" x14ac:dyDescent="0.2">
      <c r="A65" s="3" t="s">
        <v>40</v>
      </c>
      <c r="B65" s="27"/>
      <c r="C65" s="3">
        <v>46441.665000000001</v>
      </c>
      <c r="E65" s="3">
        <f t="shared" si="8"/>
        <v>-7037.9824450013275</v>
      </c>
      <c r="F65" s="6">
        <f t="shared" si="9"/>
        <v>-7038</v>
      </c>
      <c r="G65" s="3">
        <f t="shared" si="10"/>
        <v>1.0161000005609822E-2</v>
      </c>
      <c r="I65" s="3">
        <f>+G65</f>
        <v>1.0161000005609822E-2</v>
      </c>
      <c r="P65" s="5">
        <f t="shared" si="11"/>
        <v>31423.165000000001</v>
      </c>
      <c r="Q65" s="3">
        <f t="shared" si="6"/>
        <v>1.0161000005609822E-2</v>
      </c>
    </row>
    <row r="66" spans="1:34" x14ac:dyDescent="0.2">
      <c r="A66" s="3" t="s">
        <v>40</v>
      </c>
      <c r="B66" s="27"/>
      <c r="C66" s="3">
        <v>46496.66</v>
      </c>
      <c r="E66" s="3">
        <f t="shared" si="8"/>
        <v>-6942.9684550789043</v>
      </c>
      <c r="F66" s="6">
        <f t="shared" si="9"/>
        <v>-6943</v>
      </c>
      <c r="G66" s="3">
        <f t="shared" si="10"/>
        <v>1.8258500007505063E-2</v>
      </c>
      <c r="I66" s="3">
        <f>+G66</f>
        <v>1.8258500007505063E-2</v>
      </c>
      <c r="P66" s="5">
        <f t="shared" si="11"/>
        <v>31478.160000000003</v>
      </c>
      <c r="Q66" s="3">
        <f t="shared" si="6"/>
        <v>1.8258500007505063E-2</v>
      </c>
    </row>
    <row r="67" spans="1:34" x14ac:dyDescent="0.2">
      <c r="A67" s="3" t="s">
        <v>60</v>
      </c>
      <c r="C67" s="3">
        <v>46505.330999999998</v>
      </c>
      <c r="E67" s="3">
        <f t="shared" si="8"/>
        <v>-6927.9877057995736</v>
      </c>
      <c r="F67" s="6">
        <f t="shared" si="9"/>
        <v>-6928</v>
      </c>
      <c r="G67" s="3">
        <f t="shared" si="10"/>
        <v>7.1160000006784685E-3</v>
      </c>
      <c r="L67" s="3">
        <f>G67</f>
        <v>7.1160000006784685E-3</v>
      </c>
      <c r="P67" s="5">
        <f t="shared" si="11"/>
        <v>31486.830999999998</v>
      </c>
      <c r="Q67" s="3">
        <f t="shared" si="6"/>
        <v>7.1160000006784685E-3</v>
      </c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3" t="s">
        <v>40</v>
      </c>
      <c r="B68" s="27"/>
      <c r="C68" s="3">
        <v>46804.591999999997</v>
      </c>
      <c r="E68" s="3">
        <f t="shared" si="8"/>
        <v>-6410.9592188794404</v>
      </c>
      <c r="F68" s="6">
        <f t="shared" si="9"/>
        <v>-6411</v>
      </c>
      <c r="G68" s="3">
        <f t="shared" si="10"/>
        <v>2.360449999832781E-2</v>
      </c>
      <c r="I68" s="3">
        <f>+G68</f>
        <v>2.360449999832781E-2</v>
      </c>
      <c r="P68" s="5">
        <f t="shared" si="11"/>
        <v>31786.091999999997</v>
      </c>
      <c r="Q68" s="3">
        <f t="shared" si="6"/>
        <v>2.360449999832781E-2</v>
      </c>
    </row>
    <row r="69" spans="1:34" x14ac:dyDescent="0.2">
      <c r="A69" s="3" t="s">
        <v>40</v>
      </c>
      <c r="B69" s="27"/>
      <c r="C69" s="3">
        <v>46820.786999999997</v>
      </c>
      <c r="E69" s="3">
        <f t="shared" si="8"/>
        <v>-6382.9793740427549</v>
      </c>
      <c r="F69" s="6">
        <f t="shared" si="9"/>
        <v>-6383</v>
      </c>
      <c r="G69" s="3">
        <f t="shared" si="10"/>
        <v>1.1938499999814667E-2</v>
      </c>
      <c r="I69" s="3">
        <f>+G69</f>
        <v>1.1938499999814667E-2</v>
      </c>
      <c r="P69" s="5">
        <f t="shared" si="11"/>
        <v>31802.286999999997</v>
      </c>
      <c r="Q69" s="3">
        <f t="shared" si="6"/>
        <v>1.1938499999814667E-2</v>
      </c>
    </row>
    <row r="70" spans="1:34" x14ac:dyDescent="0.2">
      <c r="A70" s="3" t="s">
        <v>40</v>
      </c>
      <c r="B70" s="27"/>
      <c r="C70" s="3">
        <v>47161.722999999998</v>
      </c>
      <c r="E70" s="3">
        <f t="shared" si="8"/>
        <v>-5793.9496501007643</v>
      </c>
      <c r="F70" s="6">
        <f t="shared" si="9"/>
        <v>-5794</v>
      </c>
      <c r="G70" s="3">
        <f t="shared" si="10"/>
        <v>2.9142999999749009E-2</v>
      </c>
      <c r="I70" s="3">
        <f>+G70</f>
        <v>2.9142999999749009E-2</v>
      </c>
      <c r="P70" s="5">
        <f t="shared" si="11"/>
        <v>32143.222999999998</v>
      </c>
      <c r="Q70" s="3">
        <f t="shared" si="6"/>
        <v>2.9142999999749009E-2</v>
      </c>
    </row>
    <row r="71" spans="1:34" x14ac:dyDescent="0.2">
      <c r="A71" s="3" t="s">
        <v>40</v>
      </c>
      <c r="B71" s="27"/>
      <c r="C71" s="3">
        <v>47197.595999999998</v>
      </c>
      <c r="E71" s="3">
        <f t="shared" si="8"/>
        <v>-5731.9724365270422</v>
      </c>
      <c r="F71" s="6">
        <f t="shared" si="9"/>
        <v>-5732</v>
      </c>
      <c r="G71" s="3">
        <f t="shared" si="10"/>
        <v>1.5954000002238899E-2</v>
      </c>
      <c r="I71" s="3">
        <f>+G71</f>
        <v>1.5954000002238899E-2</v>
      </c>
      <c r="P71" s="5">
        <f t="shared" si="11"/>
        <v>32179.095999999998</v>
      </c>
      <c r="Q71" s="3">
        <f t="shared" si="6"/>
        <v>1.5954000002238899E-2</v>
      </c>
    </row>
    <row r="72" spans="1:34" x14ac:dyDescent="0.2">
      <c r="A72" s="3" t="s">
        <v>61</v>
      </c>
      <c r="C72" s="3">
        <v>47207.42</v>
      </c>
      <c r="E72" s="3">
        <f t="shared" si="8"/>
        <v>-5714.9996674207978</v>
      </c>
      <c r="F72" s="6">
        <f t="shared" si="9"/>
        <v>-5715</v>
      </c>
      <c r="G72" s="3">
        <f t="shared" si="10"/>
        <v>1.9250000332249328E-4</v>
      </c>
      <c r="L72" s="3">
        <f t="shared" ref="L72:L78" si="12">G72</f>
        <v>1.9250000332249328E-4</v>
      </c>
      <c r="P72" s="5">
        <f t="shared" si="11"/>
        <v>32188.92</v>
      </c>
      <c r="Q72" s="3">
        <f t="shared" si="6"/>
        <v>1.9250000332249328E-4</v>
      </c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3" t="s">
        <v>63</v>
      </c>
      <c r="C73" s="3">
        <v>47207.44</v>
      </c>
      <c r="E73" s="3">
        <f t="shared" si="8"/>
        <v>-5714.9651137377568</v>
      </c>
      <c r="F73" s="6">
        <f t="shared" si="9"/>
        <v>-5715</v>
      </c>
      <c r="G73" s="3">
        <f t="shared" si="10"/>
        <v>2.019250000739703E-2</v>
      </c>
      <c r="L73" s="3">
        <f t="shared" si="12"/>
        <v>2.019250000739703E-2</v>
      </c>
      <c r="P73" s="5">
        <f t="shared" si="11"/>
        <v>32188.940000000002</v>
      </c>
      <c r="Q73" s="3">
        <f t="shared" ref="Q73:Q98" si="13">G73</f>
        <v>2.019250000739703E-2</v>
      </c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3" t="s">
        <v>63</v>
      </c>
      <c r="C74" s="3">
        <v>47210.326999999997</v>
      </c>
      <c r="E74" s="3">
        <f t="shared" si="8"/>
        <v>-5709.977289591824</v>
      </c>
      <c r="F74" s="6">
        <f t="shared" si="9"/>
        <v>-5710</v>
      </c>
      <c r="G74" s="3">
        <f t="shared" si="10"/>
        <v>1.3144999997166451E-2</v>
      </c>
      <c r="L74" s="3">
        <f t="shared" si="12"/>
        <v>1.3144999997166451E-2</v>
      </c>
      <c r="P74" s="5">
        <f t="shared" si="11"/>
        <v>32191.826999999997</v>
      </c>
      <c r="Q74" s="3">
        <f t="shared" si="13"/>
        <v>1.3144999997166451E-2</v>
      </c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3" t="s">
        <v>63</v>
      </c>
      <c r="C75" s="3">
        <v>47214.379000000001</v>
      </c>
      <c r="E75" s="3">
        <f t="shared" si="8"/>
        <v>-5702.9767134091535</v>
      </c>
      <c r="F75" s="6">
        <f t="shared" si="9"/>
        <v>-5703</v>
      </c>
      <c r="G75" s="3">
        <f t="shared" si="10"/>
        <v>1.347850000456674E-2</v>
      </c>
      <c r="L75" s="3">
        <f t="shared" si="12"/>
        <v>1.347850000456674E-2</v>
      </c>
      <c r="P75" s="5">
        <f t="shared" si="11"/>
        <v>32195.879000000001</v>
      </c>
      <c r="Q75" s="3">
        <f t="shared" si="13"/>
        <v>1.347850000456674E-2</v>
      </c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3" t="s">
        <v>61</v>
      </c>
      <c r="C76" s="3">
        <v>47232.330999999998</v>
      </c>
      <c r="E76" s="3">
        <f t="shared" si="8"/>
        <v>-5671.9613275179454</v>
      </c>
      <c r="F76" s="6">
        <f t="shared" si="9"/>
        <v>-5672</v>
      </c>
      <c r="G76" s="3">
        <f t="shared" si="10"/>
        <v>2.2384000003512483E-2</v>
      </c>
      <c r="L76" s="3">
        <f t="shared" si="12"/>
        <v>2.2384000003512483E-2</v>
      </c>
      <c r="P76" s="5">
        <f t="shared" si="11"/>
        <v>32213.830999999998</v>
      </c>
      <c r="Q76" s="3">
        <f t="shared" si="13"/>
        <v>2.2384000003512483E-2</v>
      </c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3" t="s">
        <v>61</v>
      </c>
      <c r="C77" s="3">
        <v>47233.474999999999</v>
      </c>
      <c r="E77" s="3">
        <f t="shared" si="8"/>
        <v>-5669.9848568484067</v>
      </c>
      <c r="F77" s="6">
        <f t="shared" si="9"/>
        <v>-5670</v>
      </c>
      <c r="G77" s="3">
        <f t="shared" si="10"/>
        <v>8.7649999986751936E-3</v>
      </c>
      <c r="L77" s="3">
        <f t="shared" si="12"/>
        <v>8.7649999986751936E-3</v>
      </c>
      <c r="P77" s="5">
        <f t="shared" si="11"/>
        <v>32214.974999999999</v>
      </c>
      <c r="Q77" s="3">
        <f t="shared" si="13"/>
        <v>8.7649999986751936E-3</v>
      </c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3" t="s">
        <v>64</v>
      </c>
      <c r="C78" s="3">
        <v>47527.506999999998</v>
      </c>
      <c r="E78" s="3">
        <f t="shared" si="8"/>
        <v>-5161.9904303574813</v>
      </c>
      <c r="F78" s="6">
        <f t="shared" si="9"/>
        <v>-5162</v>
      </c>
      <c r="G78" s="3">
        <f t="shared" si="10"/>
        <v>5.5389999979524873E-3</v>
      </c>
      <c r="L78" s="3">
        <f t="shared" si="12"/>
        <v>5.5389999979524873E-3</v>
      </c>
      <c r="P78" s="5">
        <f t="shared" si="11"/>
        <v>32509.006999999998</v>
      </c>
      <c r="Q78" s="3">
        <f t="shared" si="13"/>
        <v>5.5389999979524873E-3</v>
      </c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3" t="s">
        <v>40</v>
      </c>
      <c r="B79" s="27"/>
      <c r="C79" s="3">
        <v>47539.675000000003</v>
      </c>
      <c r="E79" s="3">
        <f t="shared" si="8"/>
        <v>-5140.9679695996583</v>
      </c>
      <c r="F79" s="6">
        <f t="shared" si="9"/>
        <v>-5141</v>
      </c>
      <c r="G79" s="3">
        <f t="shared" si="10"/>
        <v>1.8539500008046161E-2</v>
      </c>
      <c r="I79" s="3">
        <f>+G79</f>
        <v>1.8539500008046161E-2</v>
      </c>
      <c r="P79" s="5">
        <f t="shared" si="11"/>
        <v>32521.175000000003</v>
      </c>
      <c r="Q79" s="3">
        <f t="shared" si="13"/>
        <v>1.8539500008046161E-2</v>
      </c>
    </row>
    <row r="80" spans="1:34" x14ac:dyDescent="0.2">
      <c r="A80" s="3" t="s">
        <v>65</v>
      </c>
      <c r="C80" s="3">
        <v>47566.303999999996</v>
      </c>
      <c r="E80" s="3">
        <f t="shared" si="8"/>
        <v>-5094.9614683242071</v>
      </c>
      <c r="F80" s="6">
        <f t="shared" si="9"/>
        <v>-5095</v>
      </c>
      <c r="G80" s="3">
        <f t="shared" si="10"/>
        <v>2.2302500001387671E-2</v>
      </c>
      <c r="L80" s="3">
        <f>G80</f>
        <v>2.2302500001387671E-2</v>
      </c>
      <c r="P80" s="5">
        <f t="shared" si="11"/>
        <v>32547.803999999996</v>
      </c>
      <c r="Q80" s="3">
        <f t="shared" si="13"/>
        <v>2.2302500001387671E-2</v>
      </c>
      <c r="AC80" s="3" t="s">
        <v>49</v>
      </c>
      <c r="AD80" s="3">
        <v>6</v>
      </c>
      <c r="AF80" s="3" t="s">
        <v>62</v>
      </c>
      <c r="AH80" s="3" t="s">
        <v>44</v>
      </c>
    </row>
    <row r="81" spans="1:34" x14ac:dyDescent="0.2">
      <c r="A81" s="3" t="s">
        <v>65</v>
      </c>
      <c r="C81" s="3">
        <v>47592.345999999998</v>
      </c>
      <c r="E81" s="3">
        <f t="shared" si="8"/>
        <v>-5049.9691176457864</v>
      </c>
      <c r="F81" s="6">
        <f t="shared" si="9"/>
        <v>-5050</v>
      </c>
      <c r="G81" s="3">
        <f t="shared" si="10"/>
        <v>1.7874999997729901E-2</v>
      </c>
      <c r="L81" s="3">
        <f>G81</f>
        <v>1.7874999997729901E-2</v>
      </c>
      <c r="P81" s="5">
        <f t="shared" si="11"/>
        <v>32573.845999999998</v>
      </c>
      <c r="Q81" s="3">
        <f t="shared" si="13"/>
        <v>1.7874999997729901E-2</v>
      </c>
      <c r="AC81" s="3" t="s">
        <v>49</v>
      </c>
      <c r="AD81" s="3">
        <v>7</v>
      </c>
      <c r="AF81" s="3" t="s">
        <v>62</v>
      </c>
      <c r="AH81" s="3" t="s">
        <v>44</v>
      </c>
    </row>
    <row r="82" spans="1:34" x14ac:dyDescent="0.2">
      <c r="A82" s="3" t="s">
        <v>65</v>
      </c>
      <c r="C82" s="3">
        <v>47614.34</v>
      </c>
      <c r="E82" s="3">
        <f t="shared" si="8"/>
        <v>-5011.9704324134282</v>
      </c>
      <c r="F82" s="6">
        <f t="shared" si="9"/>
        <v>-5012</v>
      </c>
      <c r="G82" s="3">
        <f t="shared" si="10"/>
        <v>1.7114000002038665E-2</v>
      </c>
      <c r="L82" s="3">
        <f>G82</f>
        <v>1.7114000002038665E-2</v>
      </c>
      <c r="P82" s="5">
        <f t="shared" si="11"/>
        <v>32595.839999999997</v>
      </c>
      <c r="Q82" s="3">
        <f t="shared" si="13"/>
        <v>1.7114000002038665E-2</v>
      </c>
      <c r="AC82" s="3" t="s">
        <v>49</v>
      </c>
      <c r="AD82" s="3">
        <v>7</v>
      </c>
      <c r="AF82" s="3" t="s">
        <v>62</v>
      </c>
      <c r="AH82" s="3" t="s">
        <v>44</v>
      </c>
    </row>
    <row r="83" spans="1:34" x14ac:dyDescent="0.2">
      <c r="A83" s="3" t="s">
        <v>66</v>
      </c>
      <c r="C83" s="3">
        <v>47912.423000000003</v>
      </c>
      <c r="E83" s="3">
        <f t="shared" si="8"/>
        <v>-4496.9771574239776</v>
      </c>
      <c r="F83" s="6">
        <f t="shared" si="9"/>
        <v>-4497</v>
      </c>
      <c r="G83" s="3">
        <f t="shared" si="10"/>
        <v>1.3221500004874542E-2</v>
      </c>
      <c r="L83" s="3">
        <f>G83</f>
        <v>1.3221500004874542E-2</v>
      </c>
      <c r="P83" s="5">
        <f t="shared" si="11"/>
        <v>32893.923000000003</v>
      </c>
      <c r="Q83" s="3">
        <f t="shared" si="13"/>
        <v>1.3221500004874542E-2</v>
      </c>
      <c r="AC83" s="3" t="s">
        <v>49</v>
      </c>
      <c r="AD83" s="3">
        <v>6</v>
      </c>
      <c r="AF83" s="3" t="s">
        <v>62</v>
      </c>
      <c r="AH83" s="3" t="s">
        <v>44</v>
      </c>
    </row>
    <row r="84" spans="1:34" x14ac:dyDescent="0.2">
      <c r="A84" s="3" t="s">
        <v>66</v>
      </c>
      <c r="C84" s="3">
        <v>47941.353999999999</v>
      </c>
      <c r="E84" s="3">
        <f t="shared" si="8"/>
        <v>-4446.9935272313205</v>
      </c>
      <c r="F84" s="6">
        <f t="shared" si="9"/>
        <v>-4447</v>
      </c>
      <c r="G84" s="3">
        <f t="shared" si="10"/>
        <v>3.7465000059455633E-3</v>
      </c>
      <c r="L84" s="3">
        <f>G84</f>
        <v>3.7465000059455633E-3</v>
      </c>
      <c r="P84" s="5">
        <f t="shared" si="11"/>
        <v>32922.853999999999</v>
      </c>
      <c r="Q84" s="3">
        <f t="shared" si="13"/>
        <v>3.7465000059455633E-3</v>
      </c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3" t="s">
        <v>67</v>
      </c>
      <c r="C85" s="3">
        <v>47945.413</v>
      </c>
      <c r="E85" s="3">
        <f t="shared" ref="E85:E105" si="14">(C85-C$7)/C$8</f>
        <v>-4439.9808572595921</v>
      </c>
      <c r="F85" s="6">
        <f t="shared" ref="F85:F105" si="15">ROUND(2*E85,0)/2</f>
        <v>-4440</v>
      </c>
      <c r="G85" s="3">
        <f t="shared" ref="G85:G105" si="16">C85-(C$7+F85*C$8)</f>
        <v>1.1080000003858004E-2</v>
      </c>
      <c r="M85" s="3">
        <f>G85</f>
        <v>1.1080000003858004E-2</v>
      </c>
      <c r="P85" s="5">
        <f t="shared" ref="P85:P98" si="17">C85-15018.5</f>
        <v>32926.913</v>
      </c>
      <c r="Q85" s="3">
        <f t="shared" si="13"/>
        <v>1.1080000003858004E-2</v>
      </c>
      <c r="AC85" s="3" t="s">
        <v>49</v>
      </c>
      <c r="AH85" s="3" t="s">
        <v>53</v>
      </c>
    </row>
    <row r="86" spans="1:34" x14ac:dyDescent="0.2">
      <c r="A86" s="3" t="s">
        <v>66</v>
      </c>
      <c r="C86" s="3">
        <v>47945.413</v>
      </c>
      <c r="E86" s="3">
        <f t="shared" si="14"/>
        <v>-4439.9808572595921</v>
      </c>
      <c r="F86" s="6">
        <f t="shared" si="15"/>
        <v>-4440</v>
      </c>
      <c r="G86" s="3">
        <f t="shared" si="16"/>
        <v>1.1080000003858004E-2</v>
      </c>
      <c r="L86" s="3">
        <f>G86</f>
        <v>1.1080000003858004E-2</v>
      </c>
      <c r="P86" s="5">
        <f t="shared" si="17"/>
        <v>32926.913</v>
      </c>
      <c r="Q86" s="3">
        <f t="shared" si="13"/>
        <v>1.1080000003858004E-2</v>
      </c>
      <c r="AC86" s="3" t="s">
        <v>49</v>
      </c>
      <c r="AD86" s="3">
        <v>8</v>
      </c>
      <c r="AF86" s="3" t="s">
        <v>62</v>
      </c>
      <c r="AH86" s="3" t="s">
        <v>44</v>
      </c>
    </row>
    <row r="87" spans="1:34" x14ac:dyDescent="0.2">
      <c r="A87" s="3" t="s">
        <v>40</v>
      </c>
      <c r="B87" s="27"/>
      <c r="C87" s="3">
        <v>47950.624000000003</v>
      </c>
      <c r="E87" s="3">
        <f t="shared" si="14"/>
        <v>-4430.977895145109</v>
      </c>
      <c r="F87" s="6">
        <f t="shared" si="15"/>
        <v>-4431</v>
      </c>
      <c r="G87" s="3">
        <f t="shared" si="16"/>
        <v>1.2794500005838927E-2</v>
      </c>
      <c r="I87" s="3">
        <f>+G87</f>
        <v>1.2794500005838927E-2</v>
      </c>
      <c r="P87" s="5">
        <f t="shared" si="17"/>
        <v>32932.124000000003</v>
      </c>
      <c r="Q87" s="3">
        <f t="shared" si="13"/>
        <v>1.2794500005838927E-2</v>
      </c>
    </row>
    <row r="88" spans="1:34" x14ac:dyDescent="0.2">
      <c r="A88" s="3" t="s">
        <v>66</v>
      </c>
      <c r="C88" s="3">
        <v>47956.413</v>
      </c>
      <c r="E88" s="3">
        <f t="shared" si="14"/>
        <v>-4420.9763315909568</v>
      </c>
      <c r="F88" s="6">
        <f t="shared" si="15"/>
        <v>-4421</v>
      </c>
      <c r="G88" s="3">
        <f t="shared" si="16"/>
        <v>1.3699500006623566E-2</v>
      </c>
      <c r="L88" s="3">
        <f>G88</f>
        <v>1.3699500006623566E-2</v>
      </c>
      <c r="P88" s="5">
        <f t="shared" si="17"/>
        <v>32937.913</v>
      </c>
      <c r="Q88" s="3">
        <f t="shared" si="13"/>
        <v>1.3699500006623566E-2</v>
      </c>
      <c r="AC88" s="3" t="s">
        <v>49</v>
      </c>
      <c r="AD88" s="3">
        <v>11</v>
      </c>
      <c r="AF88" s="3" t="s">
        <v>62</v>
      </c>
      <c r="AH88" s="3" t="s">
        <v>44</v>
      </c>
    </row>
    <row r="89" spans="1:34" x14ac:dyDescent="0.2">
      <c r="A89" s="3" t="s">
        <v>68</v>
      </c>
      <c r="C89" s="3">
        <v>47996.351000000002</v>
      </c>
      <c r="E89" s="3">
        <f t="shared" si="14"/>
        <v>-4351.9760819405938</v>
      </c>
      <c r="F89" s="6">
        <f t="shared" si="15"/>
        <v>-4352</v>
      </c>
      <c r="G89" s="3">
        <f t="shared" si="16"/>
        <v>1.3844000008248258E-2</v>
      </c>
      <c r="L89" s="3">
        <f>G89</f>
        <v>1.3844000008248258E-2</v>
      </c>
      <c r="P89" s="5">
        <f t="shared" si="17"/>
        <v>32977.851000000002</v>
      </c>
      <c r="Q89" s="3">
        <f t="shared" si="13"/>
        <v>1.3844000008248258E-2</v>
      </c>
      <c r="AC89" s="3" t="s">
        <v>49</v>
      </c>
      <c r="AD89" s="3">
        <v>8</v>
      </c>
      <c r="AF89" s="3" t="s">
        <v>62</v>
      </c>
      <c r="AH89" s="3" t="s">
        <v>44</v>
      </c>
    </row>
    <row r="90" spans="1:34" x14ac:dyDescent="0.2">
      <c r="A90" s="3" t="s">
        <v>69</v>
      </c>
      <c r="C90" s="3">
        <v>48290.381999999998</v>
      </c>
      <c r="E90" s="3">
        <f t="shared" si="14"/>
        <v>-3843.9833831338269</v>
      </c>
      <c r="F90" s="6">
        <f t="shared" si="15"/>
        <v>-3844</v>
      </c>
      <c r="G90" s="3">
        <f t="shared" si="16"/>
        <v>9.6180000036838464E-3</v>
      </c>
      <c r="L90" s="3">
        <f>G90</f>
        <v>9.6180000036838464E-3</v>
      </c>
      <c r="P90" s="5">
        <f t="shared" si="17"/>
        <v>33271.881999999998</v>
      </c>
      <c r="Q90" s="3">
        <f t="shared" si="13"/>
        <v>9.6180000036838464E-3</v>
      </c>
      <c r="AC90" s="3" t="s">
        <v>49</v>
      </c>
      <c r="AD90" s="3">
        <v>9</v>
      </c>
      <c r="AF90" s="3" t="s">
        <v>62</v>
      </c>
      <c r="AH90" s="3" t="s">
        <v>44</v>
      </c>
    </row>
    <row r="91" spans="1:34" x14ac:dyDescent="0.2">
      <c r="A91" s="3" t="s">
        <v>40</v>
      </c>
      <c r="B91" s="27"/>
      <c r="C91" s="3">
        <v>48295.588000000003</v>
      </c>
      <c r="E91" s="3">
        <f t="shared" si="14"/>
        <v>-3834.9890594400977</v>
      </c>
      <c r="F91" s="6">
        <f t="shared" si="15"/>
        <v>-3835</v>
      </c>
      <c r="G91" s="3">
        <f t="shared" si="16"/>
        <v>6.3325000082841143E-3</v>
      </c>
      <c r="I91" s="3">
        <f>+G91</f>
        <v>6.3325000082841143E-3</v>
      </c>
      <c r="P91" s="5">
        <f t="shared" si="17"/>
        <v>33277.088000000003</v>
      </c>
      <c r="Q91" s="3">
        <f t="shared" si="13"/>
        <v>6.3325000082841143E-3</v>
      </c>
    </row>
    <row r="92" spans="1:34" x14ac:dyDescent="0.2">
      <c r="A92" s="3" t="s">
        <v>71</v>
      </c>
      <c r="C92" s="3">
        <v>48305.430999999997</v>
      </c>
      <c r="E92" s="3">
        <f t="shared" si="14"/>
        <v>-3817.9834643349836</v>
      </c>
      <c r="F92" s="6">
        <f t="shared" si="15"/>
        <v>-3818</v>
      </c>
      <c r="G92" s="3">
        <f t="shared" si="16"/>
        <v>9.5710000023245811E-3</v>
      </c>
      <c r="L92" s="3">
        <f t="shared" ref="L92:L98" si="18">G92</f>
        <v>9.5710000023245811E-3</v>
      </c>
      <c r="P92" s="5">
        <f t="shared" si="17"/>
        <v>33286.930999999997</v>
      </c>
      <c r="Q92" s="3">
        <f t="shared" si="13"/>
        <v>9.5710000023245811E-3</v>
      </c>
      <c r="AC92" s="3" t="s">
        <v>49</v>
      </c>
      <c r="AD92" s="3">
        <v>11</v>
      </c>
      <c r="AF92" s="3" t="s">
        <v>70</v>
      </c>
      <c r="AH92" s="3" t="s">
        <v>44</v>
      </c>
    </row>
    <row r="93" spans="1:34" x14ac:dyDescent="0.2">
      <c r="A93" s="3" t="s">
        <v>69</v>
      </c>
      <c r="C93" s="3">
        <v>48330.324999999997</v>
      </c>
      <c r="E93" s="3">
        <f t="shared" si="14"/>
        <v>-3774.9744950627096</v>
      </c>
      <c r="F93" s="6">
        <f t="shared" si="15"/>
        <v>-3775</v>
      </c>
      <c r="G93" s="3">
        <f t="shared" si="16"/>
        <v>1.4762500002689194E-2</v>
      </c>
      <c r="L93" s="3">
        <f t="shared" si="18"/>
        <v>1.4762500002689194E-2</v>
      </c>
      <c r="P93" s="5">
        <f t="shared" si="17"/>
        <v>33311.824999999997</v>
      </c>
      <c r="Q93" s="3">
        <f t="shared" si="13"/>
        <v>1.4762500002689194E-2</v>
      </c>
      <c r="AC93" s="3" t="s">
        <v>49</v>
      </c>
      <c r="AD93" s="3">
        <v>8</v>
      </c>
      <c r="AF93" s="3" t="s">
        <v>62</v>
      </c>
      <c r="AH93" s="3" t="s">
        <v>44</v>
      </c>
    </row>
    <row r="94" spans="1:34" x14ac:dyDescent="0.2">
      <c r="A94" s="3" t="s">
        <v>69</v>
      </c>
      <c r="C94" s="3">
        <v>48345.372000000003</v>
      </c>
      <c r="E94" s="3">
        <f t="shared" si="14"/>
        <v>-3748.9780316321576</v>
      </c>
      <c r="F94" s="6">
        <f t="shared" si="15"/>
        <v>-3749</v>
      </c>
      <c r="G94" s="3">
        <f t="shared" si="16"/>
        <v>1.2715500008198433E-2</v>
      </c>
      <c r="L94" s="3">
        <f t="shared" si="18"/>
        <v>1.2715500008198433E-2</v>
      </c>
      <c r="N94" s="3">
        <f t="shared" ref="N94:N105" si="19">+C$11+C$12*F94</f>
        <v>7.3295133718373952E-3</v>
      </c>
      <c r="P94" s="5">
        <f t="shared" si="17"/>
        <v>33326.872000000003</v>
      </c>
      <c r="Q94" s="3">
        <f t="shared" si="13"/>
        <v>1.2715500008198433E-2</v>
      </c>
      <c r="AC94" s="3" t="s">
        <v>49</v>
      </c>
      <c r="AD94" s="3">
        <v>8</v>
      </c>
      <c r="AF94" s="3" t="s">
        <v>62</v>
      </c>
      <c r="AH94" s="3" t="s">
        <v>44</v>
      </c>
    </row>
    <row r="95" spans="1:34" x14ac:dyDescent="0.2">
      <c r="A95" s="3" t="s">
        <v>69</v>
      </c>
      <c r="C95" s="3">
        <v>48356.358999999997</v>
      </c>
      <c r="E95" s="3">
        <f t="shared" si="14"/>
        <v>-3729.9959658575053</v>
      </c>
      <c r="F95" s="6">
        <f t="shared" si="15"/>
        <v>-3730</v>
      </c>
      <c r="G95" s="3">
        <f t="shared" si="16"/>
        <v>2.33499999740161E-3</v>
      </c>
      <c r="L95" s="3">
        <f t="shared" si="18"/>
        <v>2.33499999740161E-3</v>
      </c>
      <c r="N95" s="3">
        <f t="shared" si="19"/>
        <v>7.3203255479049618E-3</v>
      </c>
      <c r="P95" s="5">
        <f t="shared" si="17"/>
        <v>33337.858999999997</v>
      </c>
      <c r="Q95" s="3">
        <f t="shared" si="13"/>
        <v>2.33499999740161E-3</v>
      </c>
      <c r="AC95" s="3" t="s">
        <v>49</v>
      </c>
      <c r="AD95" s="3">
        <v>10</v>
      </c>
      <c r="AF95" s="3" t="s">
        <v>62</v>
      </c>
      <c r="AH95" s="3" t="s">
        <v>44</v>
      </c>
    </row>
    <row r="96" spans="1:34" x14ac:dyDescent="0.2">
      <c r="A96" s="3" t="s">
        <v>72</v>
      </c>
      <c r="C96" s="3">
        <v>48628.398999999998</v>
      </c>
      <c r="D96" s="3">
        <v>4.0000000000000001E-3</v>
      </c>
      <c r="E96" s="3">
        <f t="shared" si="14"/>
        <v>-3259.9967692306345</v>
      </c>
      <c r="F96" s="6">
        <f t="shared" si="15"/>
        <v>-3260</v>
      </c>
      <c r="G96" s="3">
        <f t="shared" si="16"/>
        <v>1.870000000053551E-3</v>
      </c>
      <c r="L96" s="3">
        <f t="shared" si="18"/>
        <v>1.870000000053551E-3</v>
      </c>
      <c r="N96" s="3">
        <f t="shared" si="19"/>
        <v>7.0930477979973998E-3</v>
      </c>
      <c r="P96" s="5">
        <f t="shared" si="17"/>
        <v>33609.898999999998</v>
      </c>
      <c r="Q96" s="3">
        <f t="shared" si="13"/>
        <v>1.870000000053551E-3</v>
      </c>
      <c r="AC96" s="3" t="s">
        <v>49</v>
      </c>
      <c r="AD96" s="3">
        <v>7</v>
      </c>
      <c r="AF96" s="3" t="s">
        <v>62</v>
      </c>
      <c r="AH96" s="3" t="s">
        <v>44</v>
      </c>
    </row>
    <row r="97" spans="1:34" x14ac:dyDescent="0.2">
      <c r="A97" s="3" t="s">
        <v>73</v>
      </c>
      <c r="C97" s="3">
        <v>48686.296000000002</v>
      </c>
      <c r="D97" s="3">
        <v>5.0000000000000001E-3</v>
      </c>
      <c r="E97" s="3">
        <f t="shared" si="14"/>
        <v>-3159.9690398999919</v>
      </c>
      <c r="F97" s="6">
        <f t="shared" si="15"/>
        <v>-3160</v>
      </c>
      <c r="G97" s="3">
        <f t="shared" si="16"/>
        <v>1.7920000005688053E-2</v>
      </c>
      <c r="L97" s="3">
        <f t="shared" si="18"/>
        <v>1.7920000005688053E-2</v>
      </c>
      <c r="N97" s="3">
        <f t="shared" si="19"/>
        <v>7.044690829931961E-3</v>
      </c>
      <c r="P97" s="5">
        <f t="shared" si="17"/>
        <v>33667.796000000002</v>
      </c>
      <c r="Q97" s="3">
        <f t="shared" si="13"/>
        <v>1.7920000005688053E-2</v>
      </c>
      <c r="AC97" s="3" t="s">
        <v>49</v>
      </c>
      <c r="AD97" s="3">
        <v>7</v>
      </c>
      <c r="AF97" s="3" t="s">
        <v>62</v>
      </c>
      <c r="AH97" s="3" t="s">
        <v>44</v>
      </c>
    </row>
    <row r="98" spans="1:34" x14ac:dyDescent="0.2">
      <c r="A98" s="3" t="s">
        <v>73</v>
      </c>
      <c r="C98" s="3">
        <v>48712.324000000001</v>
      </c>
      <c r="E98" s="3">
        <f t="shared" si="14"/>
        <v>-3115.0008767997001</v>
      </c>
      <c r="F98" s="6">
        <f t="shared" si="15"/>
        <v>-3115</v>
      </c>
      <c r="G98" s="3">
        <f t="shared" si="16"/>
        <v>-5.0749999354593456E-4</v>
      </c>
      <c r="L98" s="3">
        <f t="shared" si="18"/>
        <v>-5.0749999354593456E-4</v>
      </c>
      <c r="N98" s="3">
        <f t="shared" si="19"/>
        <v>7.0229301943025143E-3</v>
      </c>
      <c r="P98" s="5">
        <f t="shared" si="17"/>
        <v>33693.824000000001</v>
      </c>
      <c r="Q98" s="3">
        <f t="shared" si="13"/>
        <v>-5.0749999354593456E-4</v>
      </c>
      <c r="AC98" s="3" t="s">
        <v>49</v>
      </c>
      <c r="AD98" s="3">
        <v>7</v>
      </c>
      <c r="AF98" s="3" t="s">
        <v>62</v>
      </c>
      <c r="AH98" s="3" t="s">
        <v>44</v>
      </c>
    </row>
    <row r="99" spans="1:34" x14ac:dyDescent="0.2">
      <c r="A99" s="3" t="s">
        <v>93</v>
      </c>
      <c r="B99" s="26" t="s">
        <v>87</v>
      </c>
      <c r="C99" s="31">
        <v>45404.438699999999</v>
      </c>
      <c r="E99" s="3">
        <f t="shared" si="14"/>
        <v>-8829.9818852316657</v>
      </c>
      <c r="F99" s="6">
        <f t="shared" si="15"/>
        <v>-8830</v>
      </c>
      <c r="G99" s="3">
        <f t="shared" si="16"/>
        <v>1.0485000006156042E-2</v>
      </c>
      <c r="M99" s="3">
        <f>G99</f>
        <v>1.0485000006156042E-2</v>
      </c>
      <c r="N99" s="3">
        <f t="shared" si="19"/>
        <v>9.7865309192423297E-3</v>
      </c>
      <c r="P99" s="5">
        <f t="shared" ref="P99:P105" si="20">C99-15018.5</f>
        <v>30385.938699999999</v>
      </c>
    </row>
    <row r="100" spans="1:34" x14ac:dyDescent="0.2">
      <c r="A100" s="3" t="s">
        <v>93</v>
      </c>
      <c r="B100" s="26" t="s">
        <v>88</v>
      </c>
      <c r="C100" s="31">
        <v>45404.7281</v>
      </c>
      <c r="E100" s="3">
        <f t="shared" si="14"/>
        <v>-8829.4818934381619</v>
      </c>
      <c r="F100" s="6">
        <f t="shared" si="15"/>
        <v>-8829.5</v>
      </c>
      <c r="G100" s="3">
        <f t="shared" si="16"/>
        <v>1.0480250006366987E-2</v>
      </c>
      <c r="M100" s="3">
        <f>G100</f>
        <v>1.0480250006366987E-2</v>
      </c>
      <c r="N100" s="3">
        <f t="shared" si="19"/>
        <v>9.7862891344020035E-3</v>
      </c>
      <c r="P100" s="5">
        <f t="shared" si="20"/>
        <v>30386.2281</v>
      </c>
    </row>
    <row r="101" spans="1:34" x14ac:dyDescent="0.2">
      <c r="A101" s="3" t="s">
        <v>74</v>
      </c>
      <c r="C101" s="3">
        <v>49016.782099999997</v>
      </c>
      <c r="E101" s="3">
        <f t="shared" si="14"/>
        <v>-2588.9934425748015</v>
      </c>
      <c r="F101" s="6">
        <f t="shared" si="15"/>
        <v>-2589</v>
      </c>
      <c r="G101" s="3">
        <f t="shared" si="16"/>
        <v>3.7955000007059425E-3</v>
      </c>
      <c r="M101" s="3">
        <f>G101</f>
        <v>3.7955000007059425E-3</v>
      </c>
      <c r="N101" s="3">
        <f t="shared" si="19"/>
        <v>6.7685725422783069E-3</v>
      </c>
      <c r="P101" s="5">
        <f t="shared" si="20"/>
        <v>33998.282099999997</v>
      </c>
      <c r="Q101" s="3">
        <f>G101</f>
        <v>3.7955000007059425E-3</v>
      </c>
      <c r="AC101" s="3" t="s">
        <v>51</v>
      </c>
      <c r="AH101" s="3" t="s">
        <v>53</v>
      </c>
    </row>
    <row r="102" spans="1:34" x14ac:dyDescent="0.2">
      <c r="A102" s="3" t="s">
        <v>74</v>
      </c>
      <c r="C102" s="3">
        <v>49037.619100000004</v>
      </c>
      <c r="E102" s="3">
        <f t="shared" si="14"/>
        <v>-2552.9936879059396</v>
      </c>
      <c r="F102" s="6">
        <f t="shared" si="15"/>
        <v>-2553</v>
      </c>
      <c r="G102" s="3">
        <f t="shared" si="16"/>
        <v>3.6535000035655685E-3</v>
      </c>
      <c r="M102" s="3">
        <f>G102</f>
        <v>3.6535000035655685E-3</v>
      </c>
      <c r="N102" s="3">
        <f t="shared" si="19"/>
        <v>6.7511640337747491E-3</v>
      </c>
      <c r="P102" s="5">
        <f t="shared" si="20"/>
        <v>34019.119100000004</v>
      </c>
      <c r="Q102" s="3">
        <f>G102</f>
        <v>3.6535000035655685E-3</v>
      </c>
      <c r="AC102" s="3" t="s">
        <v>51</v>
      </c>
      <c r="AH102" s="3" t="s">
        <v>53</v>
      </c>
    </row>
    <row r="103" spans="1:34" x14ac:dyDescent="0.2">
      <c r="A103" s="3" t="s">
        <v>40</v>
      </c>
      <c r="B103" s="27"/>
      <c r="C103" s="3">
        <v>49037.624000000003</v>
      </c>
      <c r="E103" s="3">
        <f t="shared" si="14"/>
        <v>-2552.9852222535965</v>
      </c>
      <c r="F103" s="6">
        <f t="shared" si="15"/>
        <v>-2553</v>
      </c>
      <c r="G103" s="3">
        <f t="shared" si="16"/>
        <v>8.5535000034724362E-3</v>
      </c>
      <c r="I103" s="3">
        <f>+G103</f>
        <v>8.5535000034724362E-3</v>
      </c>
      <c r="N103" s="3">
        <f t="shared" si="19"/>
        <v>6.7511640337747491E-3</v>
      </c>
      <c r="P103" s="5">
        <f t="shared" si="20"/>
        <v>34019.124000000003</v>
      </c>
      <c r="Q103" s="3">
        <f>G103</f>
        <v>8.5535000034724362E-3</v>
      </c>
    </row>
    <row r="104" spans="1:34" x14ac:dyDescent="0.2">
      <c r="A104" s="3" t="s">
        <v>40</v>
      </c>
      <c r="B104" s="27"/>
      <c r="C104" s="3">
        <v>49060.762000000002</v>
      </c>
      <c r="E104" s="3">
        <f t="shared" si="14"/>
        <v>-2513.0100663516996</v>
      </c>
      <c r="F104" s="6">
        <f t="shared" si="15"/>
        <v>-2513</v>
      </c>
      <c r="G104" s="3">
        <f t="shared" si="16"/>
        <v>-5.8264999970560893E-3</v>
      </c>
      <c r="I104" s="3">
        <f>+G104</f>
        <v>-5.8264999970560893E-3</v>
      </c>
      <c r="N104" s="3">
        <f t="shared" si="19"/>
        <v>6.7318212465485739E-3</v>
      </c>
      <c r="P104" s="5">
        <f t="shared" si="20"/>
        <v>34042.262000000002</v>
      </c>
      <c r="Q104" s="3">
        <f>G104</f>
        <v>-5.8264999970560893E-3</v>
      </c>
    </row>
    <row r="105" spans="1:34" x14ac:dyDescent="0.2">
      <c r="A105" s="3" t="s">
        <v>75</v>
      </c>
      <c r="C105" s="3">
        <v>49076.404000000002</v>
      </c>
      <c r="D105" s="3">
        <v>5.0000000000000001E-3</v>
      </c>
      <c r="E105" s="3">
        <f t="shared" si="14"/>
        <v>-2485.9856308509002</v>
      </c>
      <c r="F105" s="6">
        <f t="shared" si="15"/>
        <v>-2486</v>
      </c>
      <c r="G105" s="3">
        <f t="shared" si="16"/>
        <v>8.3170000070822425E-3</v>
      </c>
      <c r="L105" s="3">
        <f>G105</f>
        <v>8.3170000070822425E-3</v>
      </c>
      <c r="N105" s="3">
        <f t="shared" si="19"/>
        <v>6.7187648651709057E-3</v>
      </c>
      <c r="P105" s="5">
        <f t="shared" si="20"/>
        <v>34057.904000000002</v>
      </c>
      <c r="Q105" s="3">
        <f>G105</f>
        <v>8.3170000070822425E-3</v>
      </c>
      <c r="AC105" s="3" t="s">
        <v>49</v>
      </c>
      <c r="AD105" s="3">
        <v>10</v>
      </c>
      <c r="AF105" s="3" t="s">
        <v>62</v>
      </c>
      <c r="AH105" s="3" t="s">
        <v>44</v>
      </c>
    </row>
    <row r="106" spans="1:34" x14ac:dyDescent="0.2">
      <c r="A106" s="3" t="s">
        <v>76</v>
      </c>
      <c r="C106" s="3">
        <v>49384.321000000004</v>
      </c>
      <c r="E106" s="3">
        <f t="shared" ref="E106:E127" si="21">(C106-C$7)/C$8</f>
        <v>-1954.0023099136986</v>
      </c>
      <c r="F106" s="6">
        <f t="shared" ref="F106:F127" si="22">ROUND(2*E106,0)/2</f>
        <v>-1954</v>
      </c>
      <c r="G106" s="3">
        <f t="shared" ref="G106:G127" si="23">C106-(C$7+F106*C$8)</f>
        <v>-1.3369999942369759E-3</v>
      </c>
      <c r="L106" s="3">
        <f>G106</f>
        <v>-1.3369999942369759E-3</v>
      </c>
      <c r="N106" s="3">
        <f t="shared" ref="N106:N127" si="24">+C$11+C$12*F106</f>
        <v>6.4615057950627719E-3</v>
      </c>
      <c r="P106" s="5">
        <f t="shared" ref="P106:P112" si="25">C106-15018.5</f>
        <v>34365.821000000004</v>
      </c>
      <c r="Q106" s="3">
        <f t="shared" ref="Q106:Q112" si="26">G106</f>
        <v>-1.3369999942369759E-3</v>
      </c>
      <c r="AC106" s="3" t="s">
        <v>49</v>
      </c>
      <c r="AD106" s="3">
        <v>7</v>
      </c>
      <c r="AF106" s="3" t="s">
        <v>62</v>
      </c>
      <c r="AH106" s="3" t="s">
        <v>44</v>
      </c>
    </row>
    <row r="107" spans="1:34" x14ac:dyDescent="0.2">
      <c r="A107" s="3" t="s">
        <v>40</v>
      </c>
      <c r="C107" s="3">
        <v>49397.627</v>
      </c>
      <c r="E107" s="3">
        <f t="shared" si="21"/>
        <v>-1931.0137445912619</v>
      </c>
      <c r="F107" s="6">
        <f t="shared" si="22"/>
        <v>-1931</v>
      </c>
      <c r="G107" s="3">
        <f t="shared" si="23"/>
        <v>-7.9554999974789098E-3</v>
      </c>
      <c r="I107" s="3">
        <f>+G107</f>
        <v>-7.9554999974789098E-3</v>
      </c>
      <c r="N107" s="3">
        <f t="shared" si="24"/>
        <v>6.4503836924077211E-3</v>
      </c>
      <c r="P107" s="5">
        <f t="shared" si="25"/>
        <v>34379.127</v>
      </c>
      <c r="Q107" s="3">
        <f t="shared" si="26"/>
        <v>-7.9554999974789098E-3</v>
      </c>
    </row>
    <row r="108" spans="1:34" x14ac:dyDescent="0.2">
      <c r="A108" s="3" t="s">
        <v>40</v>
      </c>
      <c r="C108" s="3">
        <v>49401.6875</v>
      </c>
      <c r="E108" s="3">
        <f t="shared" si="21"/>
        <v>-1923.9984830933086</v>
      </c>
      <c r="F108" s="6">
        <f t="shared" si="22"/>
        <v>-1924</v>
      </c>
      <c r="G108" s="3">
        <f t="shared" si="23"/>
        <v>8.7800000619608909E-4</v>
      </c>
      <c r="I108" s="3">
        <f>+G108</f>
        <v>8.7800000619608909E-4</v>
      </c>
      <c r="N108" s="3">
        <f t="shared" si="24"/>
        <v>6.4469987046431405E-3</v>
      </c>
      <c r="P108" s="5">
        <f t="shared" si="25"/>
        <v>34383.1875</v>
      </c>
      <c r="Q108" s="3">
        <f t="shared" si="26"/>
        <v>8.7800000619608909E-4</v>
      </c>
    </row>
    <row r="109" spans="1:34" x14ac:dyDescent="0.2">
      <c r="A109" s="3" t="s">
        <v>76</v>
      </c>
      <c r="C109" s="3">
        <v>49421.381999999998</v>
      </c>
      <c r="E109" s="3">
        <f t="shared" si="21"/>
        <v>-1889.9726075677725</v>
      </c>
      <c r="F109" s="6">
        <f t="shared" si="22"/>
        <v>-1890</v>
      </c>
      <c r="G109" s="3">
        <f t="shared" si="23"/>
        <v>1.5855000005103648E-2</v>
      </c>
      <c r="L109" s="3">
        <f>G109</f>
        <v>1.5855000005103648E-2</v>
      </c>
      <c r="N109" s="3">
        <f t="shared" si="24"/>
        <v>6.4305573355008909E-3</v>
      </c>
      <c r="P109" s="5">
        <f t="shared" si="25"/>
        <v>34402.881999999998</v>
      </c>
      <c r="Q109" s="3">
        <f t="shared" si="26"/>
        <v>1.5855000005103648E-2</v>
      </c>
      <c r="AC109" s="3" t="s">
        <v>49</v>
      </c>
      <c r="AD109" s="3">
        <v>9</v>
      </c>
      <c r="AF109" s="3" t="s">
        <v>62</v>
      </c>
      <c r="AH109" s="3" t="s">
        <v>44</v>
      </c>
    </row>
    <row r="110" spans="1:34" x14ac:dyDescent="0.2">
      <c r="A110" s="3" t="s">
        <v>77</v>
      </c>
      <c r="C110" s="3">
        <v>49781.398000000001</v>
      </c>
      <c r="D110" s="3">
        <v>5.0000000000000001E-3</v>
      </c>
      <c r="E110" s="3">
        <f t="shared" si="21"/>
        <v>-1267.9786700114551</v>
      </c>
      <c r="F110" s="6">
        <f t="shared" si="22"/>
        <v>-1268</v>
      </c>
      <c r="G110" s="3">
        <f t="shared" si="23"/>
        <v>1.2346000003162771E-2</v>
      </c>
      <c r="L110" s="3">
        <f>G110</f>
        <v>1.2346000003162771E-2</v>
      </c>
      <c r="N110" s="3">
        <f t="shared" si="24"/>
        <v>6.1297769941338637E-3</v>
      </c>
      <c r="P110" s="5">
        <f t="shared" si="25"/>
        <v>34762.898000000001</v>
      </c>
      <c r="Q110" s="3">
        <f t="shared" si="26"/>
        <v>1.2346000003162771E-2</v>
      </c>
      <c r="AC110" s="3" t="s">
        <v>49</v>
      </c>
      <c r="AD110" s="3">
        <v>7</v>
      </c>
      <c r="AF110" s="3" t="s">
        <v>62</v>
      </c>
      <c r="AH110" s="3" t="s">
        <v>44</v>
      </c>
    </row>
    <row r="111" spans="1:34" x14ac:dyDescent="0.2">
      <c r="A111" s="3" t="s">
        <v>77</v>
      </c>
      <c r="C111" s="3">
        <v>49784.298999999999</v>
      </c>
      <c r="D111" s="3">
        <v>5.0000000000000001E-3</v>
      </c>
      <c r="E111" s="3">
        <f t="shared" si="21"/>
        <v>-1262.966658287394</v>
      </c>
      <c r="F111" s="6">
        <f t="shared" si="22"/>
        <v>-1263</v>
      </c>
      <c r="G111" s="3">
        <f t="shared" si="23"/>
        <v>1.9298500003060326E-2</v>
      </c>
      <c r="L111" s="3">
        <f>G111</f>
        <v>1.9298500003060326E-2</v>
      </c>
      <c r="N111" s="3">
        <f t="shared" si="24"/>
        <v>6.1273591457305914E-3</v>
      </c>
      <c r="P111" s="5">
        <f t="shared" si="25"/>
        <v>34765.798999999999</v>
      </c>
      <c r="Q111" s="3">
        <f t="shared" si="26"/>
        <v>1.9298500003060326E-2</v>
      </c>
      <c r="AC111" s="3" t="s">
        <v>49</v>
      </c>
      <c r="AD111" s="3">
        <v>6</v>
      </c>
      <c r="AF111" s="3" t="s">
        <v>62</v>
      </c>
      <c r="AH111" s="3" t="s">
        <v>44</v>
      </c>
    </row>
    <row r="112" spans="1:34" x14ac:dyDescent="0.2">
      <c r="A112" s="3" t="s">
        <v>78</v>
      </c>
      <c r="C112" s="3">
        <v>49810.341</v>
      </c>
      <c r="D112" s="3">
        <v>4.0000000000000001E-3</v>
      </c>
      <c r="E112" s="3">
        <f t="shared" si="21"/>
        <v>-1217.9743076089733</v>
      </c>
      <c r="F112" s="6">
        <f t="shared" si="22"/>
        <v>-1218</v>
      </c>
      <c r="G112" s="3">
        <f t="shared" si="23"/>
        <v>1.4871000006678514E-2</v>
      </c>
      <c r="L112" s="3">
        <f>G112</f>
        <v>1.4871000006678514E-2</v>
      </c>
      <c r="N112" s="3">
        <f t="shared" si="24"/>
        <v>6.1055985101011439E-3</v>
      </c>
      <c r="P112" s="5">
        <f t="shared" si="25"/>
        <v>34791.841</v>
      </c>
      <c r="Q112" s="3">
        <f t="shared" si="26"/>
        <v>1.4871000006678514E-2</v>
      </c>
      <c r="AC112" s="3" t="s">
        <v>49</v>
      </c>
      <c r="AD112" s="3">
        <v>10</v>
      </c>
      <c r="AF112" s="3" t="s">
        <v>62</v>
      </c>
      <c r="AH112" s="3" t="s">
        <v>44</v>
      </c>
    </row>
    <row r="113" spans="1:34" x14ac:dyDescent="0.2">
      <c r="A113" s="3" t="s">
        <v>93</v>
      </c>
      <c r="B113" s="26" t="s">
        <v>88</v>
      </c>
      <c r="C113" s="31">
        <v>49812.334000000003</v>
      </c>
      <c r="E113" s="3">
        <f t="shared" si="21"/>
        <v>-1214.5310330946431</v>
      </c>
      <c r="F113" s="6">
        <f t="shared" si="22"/>
        <v>-1214.5</v>
      </c>
      <c r="G113" s="3">
        <f t="shared" si="23"/>
        <v>-1.7962249992706347E-2</v>
      </c>
      <c r="L113" s="3">
        <f>G113</f>
        <v>-1.7962249992706347E-2</v>
      </c>
      <c r="N113" s="3">
        <f t="shared" si="24"/>
        <v>6.1039060162188536E-3</v>
      </c>
    </row>
    <row r="114" spans="1:34" x14ac:dyDescent="0.2">
      <c r="A114" s="3" t="s">
        <v>93</v>
      </c>
      <c r="B114" s="26" t="s">
        <v>88</v>
      </c>
      <c r="C114" s="31">
        <v>49812.334000000003</v>
      </c>
      <c r="E114" s="3">
        <f t="shared" si="21"/>
        <v>-1214.5310330946431</v>
      </c>
      <c r="F114" s="6">
        <f t="shared" si="22"/>
        <v>-1214.5</v>
      </c>
      <c r="G114" s="3">
        <f t="shared" si="23"/>
        <v>-1.7962249992706347E-2</v>
      </c>
      <c r="M114" s="3">
        <f>G114</f>
        <v>-1.7962249992706347E-2</v>
      </c>
      <c r="N114" s="3">
        <f t="shared" si="24"/>
        <v>6.1039060162188536E-3</v>
      </c>
      <c r="P114" s="5">
        <f t="shared" ref="P114:P127" si="27">C114-15018.5</f>
        <v>34793.834000000003</v>
      </c>
    </row>
    <row r="115" spans="1:34" x14ac:dyDescent="0.2">
      <c r="A115" s="3" t="s">
        <v>79</v>
      </c>
      <c r="C115" s="3">
        <v>50141.413999999997</v>
      </c>
      <c r="D115" s="3">
        <v>4.0000000000000001E-3</v>
      </c>
      <c r="E115" s="3">
        <f t="shared" si="21"/>
        <v>-645.98473245515038</v>
      </c>
      <c r="F115" s="6">
        <f t="shared" si="22"/>
        <v>-646</v>
      </c>
      <c r="G115" s="3">
        <f t="shared" si="23"/>
        <v>8.8370000012218952E-3</v>
      </c>
      <c r="L115" s="3">
        <f>G115</f>
        <v>8.8370000012218952E-3</v>
      </c>
      <c r="N115" s="3">
        <f t="shared" si="24"/>
        <v>5.8289966527668349E-3</v>
      </c>
      <c r="P115" s="5">
        <f t="shared" si="27"/>
        <v>35122.913999999997</v>
      </c>
      <c r="Q115" s="3">
        <f>G115</f>
        <v>8.8370000012218952E-3</v>
      </c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3" t="s">
        <v>80</v>
      </c>
      <c r="C116" s="3">
        <v>50486.383999999998</v>
      </c>
      <c r="D116" s="3">
        <v>5.0000000000000001E-3</v>
      </c>
      <c r="E116" s="3">
        <f t="shared" si="21"/>
        <v>-49.985530645226405</v>
      </c>
      <c r="F116" s="6">
        <f t="shared" si="22"/>
        <v>-50</v>
      </c>
      <c r="G116" s="3">
        <f t="shared" si="23"/>
        <v>8.3750000048894435E-3</v>
      </c>
      <c r="L116" s="3">
        <f>G116</f>
        <v>8.3750000048894435E-3</v>
      </c>
      <c r="N116" s="3">
        <f t="shared" si="24"/>
        <v>5.5407891230968209E-3</v>
      </c>
      <c r="P116" s="5">
        <f t="shared" si="27"/>
        <v>35467.883999999998</v>
      </c>
      <c r="Q116" s="3">
        <f>G116</f>
        <v>8.3750000048894435E-3</v>
      </c>
      <c r="AC116" s="3" t="s">
        <v>49</v>
      </c>
      <c r="AD116" s="3">
        <v>8</v>
      </c>
      <c r="AF116" s="3" t="s">
        <v>62</v>
      </c>
      <c r="AH116" s="3" t="s">
        <v>44</v>
      </c>
    </row>
    <row r="117" spans="1:34" x14ac:dyDescent="0.2">
      <c r="A117" s="3" t="s">
        <v>12</v>
      </c>
      <c r="B117" s="27" t="s">
        <v>87</v>
      </c>
      <c r="C117" s="32">
        <v>50515.316099999996</v>
      </c>
      <c r="E117" s="3">
        <f t="shared" si="21"/>
        <v>0</v>
      </c>
      <c r="F117" s="6">
        <f t="shared" si="22"/>
        <v>0</v>
      </c>
      <c r="G117" s="3">
        <f t="shared" si="23"/>
        <v>0</v>
      </c>
      <c r="J117" s="3">
        <f>G117</f>
        <v>0</v>
      </c>
      <c r="N117" s="3">
        <f t="shared" si="24"/>
        <v>5.5166106390641019E-3</v>
      </c>
      <c r="P117" s="5">
        <f t="shared" si="27"/>
        <v>35496.816099999996</v>
      </c>
      <c r="Q117" s="3">
        <f>G117</f>
        <v>0</v>
      </c>
    </row>
    <row r="118" spans="1:34" x14ac:dyDescent="0.2">
      <c r="A118" s="3" t="s">
        <v>80</v>
      </c>
      <c r="C118">
        <v>50519.374000000003</v>
      </c>
      <c r="D118" s="3">
        <v>4.0000000000000001E-3</v>
      </c>
      <c r="E118" s="3">
        <f t="shared" si="21"/>
        <v>7.0107695191717943</v>
      </c>
      <c r="F118" s="3">
        <f t="shared" si="22"/>
        <v>7</v>
      </c>
      <c r="G118" s="3">
        <f t="shared" si="23"/>
        <v>6.2335000038729049E-3</v>
      </c>
      <c r="L118" s="3">
        <f>G118</f>
        <v>6.2335000038729049E-3</v>
      </c>
      <c r="N118" s="3">
        <f t="shared" si="24"/>
        <v>5.5132256512995213E-3</v>
      </c>
      <c r="P118" s="5">
        <f t="shared" si="27"/>
        <v>35500.874000000003</v>
      </c>
      <c r="Q118" s="3">
        <f>G118</f>
        <v>6.2335000038729049E-3</v>
      </c>
      <c r="AC118" s="3" t="s">
        <v>49</v>
      </c>
      <c r="AD118" s="3">
        <v>7</v>
      </c>
      <c r="AF118" s="3" t="s">
        <v>62</v>
      </c>
      <c r="AH118" s="3" t="s">
        <v>44</v>
      </c>
    </row>
    <row r="119" spans="1:34" x14ac:dyDescent="0.2">
      <c r="A119" s="3" t="s">
        <v>81</v>
      </c>
      <c r="C119">
        <v>50871.288</v>
      </c>
      <c r="D119" s="3">
        <v>6.0000000000000001E-3</v>
      </c>
      <c r="E119" s="3">
        <f t="shared" si="21"/>
        <v>615.00701007845259</v>
      </c>
      <c r="F119" s="3">
        <f t="shared" si="22"/>
        <v>615</v>
      </c>
      <c r="G119" s="3">
        <f t="shared" si="23"/>
        <v>4.0575000020908192E-3</v>
      </c>
      <c r="L119" s="3">
        <f>G119</f>
        <v>4.0575000020908192E-3</v>
      </c>
      <c r="N119" s="3">
        <f t="shared" si="24"/>
        <v>5.2192152854616545E-3</v>
      </c>
      <c r="P119" s="5">
        <f t="shared" si="27"/>
        <v>35852.788</v>
      </c>
      <c r="Q119" s="3">
        <f>G119</f>
        <v>4.0575000020908192E-3</v>
      </c>
      <c r="AC119" s="3" t="s">
        <v>49</v>
      </c>
      <c r="AD119" s="3">
        <v>7</v>
      </c>
      <c r="AF119" s="3" t="s">
        <v>62</v>
      </c>
      <c r="AH119" s="3" t="s">
        <v>44</v>
      </c>
    </row>
    <row r="120" spans="1:34" x14ac:dyDescent="0.2">
      <c r="A120" s="3" t="s">
        <v>93</v>
      </c>
      <c r="B120" s="26" t="s">
        <v>87</v>
      </c>
      <c r="C120" s="33">
        <v>50871.288</v>
      </c>
      <c r="E120" s="3">
        <f t="shared" si="21"/>
        <v>615.00701007845259</v>
      </c>
      <c r="F120" s="3">
        <f t="shared" si="22"/>
        <v>615</v>
      </c>
      <c r="G120" s="3">
        <f t="shared" si="23"/>
        <v>4.0575000020908192E-3</v>
      </c>
      <c r="M120" s="3">
        <f>G120</f>
        <v>4.0575000020908192E-3</v>
      </c>
      <c r="N120" s="3">
        <f t="shared" si="24"/>
        <v>5.2192152854616545E-3</v>
      </c>
      <c r="P120" s="5">
        <f t="shared" si="27"/>
        <v>35852.788</v>
      </c>
    </row>
    <row r="121" spans="1:34" x14ac:dyDescent="0.2">
      <c r="A121" s="3" t="s">
        <v>13</v>
      </c>
      <c r="B121" s="27" t="s">
        <v>87</v>
      </c>
      <c r="C121">
        <v>50897.327899999997</v>
      </c>
      <c r="E121" s="3">
        <f t="shared" si="21"/>
        <v>659.99573262014576</v>
      </c>
      <c r="F121" s="3">
        <f t="shared" si="22"/>
        <v>660</v>
      </c>
      <c r="G121" s="3">
        <f t="shared" si="23"/>
        <v>-2.4699999994481914E-3</v>
      </c>
      <c r="J121" s="3">
        <f>G121</f>
        <v>-2.4699999994481914E-3</v>
      </c>
      <c r="N121" s="3">
        <f t="shared" si="24"/>
        <v>5.1974546498322069E-3</v>
      </c>
      <c r="P121" s="5">
        <f t="shared" si="27"/>
        <v>35878.827899999997</v>
      </c>
      <c r="Q121" s="3">
        <f>G121</f>
        <v>-2.4699999994481914E-3</v>
      </c>
    </row>
    <row r="122" spans="1:34" x14ac:dyDescent="0.2">
      <c r="A122" s="3" t="s">
        <v>39</v>
      </c>
      <c r="B122" s="27" t="s">
        <v>87</v>
      </c>
      <c r="C122">
        <v>51159.527399999999</v>
      </c>
      <c r="D122" s="3">
        <v>1.1999999999999999E-3</v>
      </c>
      <c r="E122" s="3">
        <f t="shared" si="21"/>
        <v>1112.9936533522734</v>
      </c>
      <c r="F122" s="3">
        <f t="shared" si="22"/>
        <v>1113</v>
      </c>
      <c r="G122" s="3">
        <f t="shared" si="23"/>
        <v>-3.6734999957843684E-3</v>
      </c>
      <c r="J122" s="3">
        <f>+G122</f>
        <v>-3.6734999957843684E-3</v>
      </c>
      <c r="N122" s="3">
        <f t="shared" si="24"/>
        <v>4.9783975844957702E-3</v>
      </c>
      <c r="P122" s="5">
        <f t="shared" si="27"/>
        <v>36141.027399999999</v>
      </c>
      <c r="Q122" s="3">
        <f>G122</f>
        <v>-3.6734999957843684E-3</v>
      </c>
    </row>
    <row r="123" spans="1:34" x14ac:dyDescent="0.2">
      <c r="A123" s="40" t="s">
        <v>96</v>
      </c>
      <c r="B123" s="41"/>
      <c r="C123" s="43">
        <v>51580.321199999998</v>
      </c>
      <c r="D123" s="44">
        <v>1E-4</v>
      </c>
      <c r="E123" s="3">
        <f t="shared" si="21"/>
        <v>1839.9924327434194</v>
      </c>
      <c r="F123" s="3">
        <f t="shared" si="22"/>
        <v>1840</v>
      </c>
      <c r="G123" s="3">
        <f t="shared" si="23"/>
        <v>-4.3799999984912574E-3</v>
      </c>
      <c r="J123" s="3">
        <f>G123</f>
        <v>-4.3799999984912574E-3</v>
      </c>
      <c r="N123" s="3">
        <f t="shared" si="24"/>
        <v>4.6268424266600319E-3</v>
      </c>
      <c r="P123" s="5">
        <f t="shared" si="27"/>
        <v>36561.821199999998</v>
      </c>
      <c r="Q123" s="3">
        <v>-4.3799999984912574E-3</v>
      </c>
    </row>
    <row r="124" spans="1:34" x14ac:dyDescent="0.2">
      <c r="A124" s="24" t="s">
        <v>36</v>
      </c>
      <c r="B124" s="27"/>
      <c r="C124">
        <v>51936.865160000001</v>
      </c>
      <c r="D124" s="3">
        <v>2.0000000000000001E-4</v>
      </c>
      <c r="E124" s="3">
        <f t="shared" si="21"/>
        <v>2455.9877818176878</v>
      </c>
      <c r="F124" s="3">
        <f t="shared" si="22"/>
        <v>2456</v>
      </c>
      <c r="G124" s="3">
        <f t="shared" si="23"/>
        <v>-7.0719999930588529E-3</v>
      </c>
      <c r="K124" s="3">
        <f>G124</f>
        <v>-7.0719999930588529E-3</v>
      </c>
      <c r="N124" s="3">
        <f t="shared" si="24"/>
        <v>4.3289635033769303E-3</v>
      </c>
      <c r="P124" s="5">
        <f t="shared" si="27"/>
        <v>36918.365160000001</v>
      </c>
      <c r="Q124" s="3">
        <f>G124</f>
        <v>-7.0719999930588529E-3</v>
      </c>
    </row>
    <row r="125" spans="1:34" x14ac:dyDescent="0.2">
      <c r="A125" s="3" t="s">
        <v>94</v>
      </c>
      <c r="B125" s="37" t="s">
        <v>87</v>
      </c>
      <c r="C125" s="34">
        <v>52362.2912</v>
      </c>
      <c r="D125" s="38">
        <v>1.9E-3</v>
      </c>
      <c r="E125" s="3">
        <f t="shared" si="21"/>
        <v>3190.9896088436753</v>
      </c>
      <c r="F125" s="3">
        <f t="shared" si="22"/>
        <v>3191</v>
      </c>
      <c r="G125" s="3">
        <f t="shared" si="23"/>
        <v>-6.0144999952171929E-3</v>
      </c>
      <c r="J125" s="3">
        <f>G125</f>
        <v>-6.0144999952171929E-3</v>
      </c>
      <c r="N125" s="3">
        <f t="shared" si="24"/>
        <v>3.9735397880959564E-3</v>
      </c>
      <c r="P125" s="5">
        <f t="shared" si="27"/>
        <v>37343.7912</v>
      </c>
    </row>
    <row r="126" spans="1:34" x14ac:dyDescent="0.2">
      <c r="A126" s="24" t="s">
        <v>86</v>
      </c>
      <c r="B126" s="36"/>
      <c r="C126">
        <v>52605.968500000003</v>
      </c>
      <c r="D126">
        <v>1E-4</v>
      </c>
      <c r="E126" s="3">
        <f t="shared" si="21"/>
        <v>3611.9870181812953</v>
      </c>
      <c r="F126" s="3">
        <f t="shared" si="22"/>
        <v>3612</v>
      </c>
      <c r="G126" s="3">
        <f t="shared" si="23"/>
        <v>-7.5139999971725047E-3</v>
      </c>
      <c r="K126" s="3">
        <f>G126</f>
        <v>-7.5139999971725047E-3</v>
      </c>
      <c r="N126" s="3">
        <f t="shared" si="24"/>
        <v>3.7699569525404602E-3</v>
      </c>
      <c r="P126" s="5">
        <f t="shared" si="27"/>
        <v>37587.468500000003</v>
      </c>
      <c r="Q126" s="3">
        <f>G126</f>
        <v>-7.5139999971725047E-3</v>
      </c>
    </row>
    <row r="127" spans="1:34" x14ac:dyDescent="0.2">
      <c r="A127" s="39" t="s">
        <v>90</v>
      </c>
      <c r="B127" s="36"/>
      <c r="C127" s="42">
        <v>53010.855499999998</v>
      </c>
      <c r="D127">
        <v>2.9999999999999997E-4</v>
      </c>
      <c r="E127" s="3">
        <f t="shared" si="21"/>
        <v>4311.5038713082658</v>
      </c>
      <c r="F127" s="3">
        <f t="shared" si="22"/>
        <v>4311.5</v>
      </c>
      <c r="G127" s="3">
        <f t="shared" si="23"/>
        <v>2.2407500000554137E-3</v>
      </c>
      <c r="K127" s="3">
        <f>G127</f>
        <v>2.2407500000554137E-3</v>
      </c>
      <c r="N127" s="3">
        <f t="shared" si="24"/>
        <v>3.4316999609227171E-3</v>
      </c>
      <c r="P127" s="5">
        <f t="shared" si="27"/>
        <v>37992.355499999998</v>
      </c>
      <c r="R127" s="3">
        <f>G127</f>
        <v>2.2407500000554137E-3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97"/>
  <sheetViews>
    <sheetView workbookViewId="0">
      <selection activeCell="A21" sqref="A21:C21"/>
    </sheetView>
  </sheetViews>
  <sheetFormatPr defaultRowHeight="12.75" x14ac:dyDescent="0.2"/>
  <cols>
    <col min="1" max="1" width="16.7109375" style="3" customWidth="1"/>
    <col min="2" max="2" width="3.42578125" style="3" customWidth="1"/>
    <col min="3" max="3" width="11.5703125" style="3" customWidth="1"/>
    <col min="4" max="4" width="14.42578125" style="3" customWidth="1"/>
    <col min="5" max="5" width="15.7109375" style="3" customWidth="1"/>
    <col min="6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3" customWidth="1"/>
    <col min="17" max="17" width="11.5703125" style="3" customWidth="1"/>
    <col min="18" max="19" width="9.140625" style="3"/>
    <col min="20" max="20" width="11" style="3" bestFit="1" customWidth="1"/>
    <col min="21" max="16384" width="9.140625" style="3"/>
  </cols>
  <sheetData>
    <row r="1" spans="1:22" ht="21" thickBot="1" x14ac:dyDescent="0.35">
      <c r="A1" s="1" t="s">
        <v>99</v>
      </c>
      <c r="S1" s="13"/>
      <c r="U1" s="9" t="s">
        <v>14</v>
      </c>
      <c r="V1" s="25" t="s">
        <v>132</v>
      </c>
    </row>
    <row r="2" spans="1:22" x14ac:dyDescent="0.2">
      <c r="A2" s="19" t="s">
        <v>26</v>
      </c>
      <c r="B2" s="2" t="s">
        <v>7</v>
      </c>
      <c r="C2" s="3" t="s">
        <v>41</v>
      </c>
      <c r="Q2" s="3" t="s">
        <v>133</v>
      </c>
      <c r="R2" s="84">
        <f t="shared" ref="R2:R7" si="0">S2*T2</f>
        <v>1.9097351786744946E-4</v>
      </c>
      <c r="S2" s="86">
        <v>0.19097351786744945</v>
      </c>
      <c r="T2" s="12">
        <v>1E-3</v>
      </c>
      <c r="U2" s="3">
        <v>-20000</v>
      </c>
      <c r="V2" s="3">
        <f t="shared" ref="V2:V33" si="1">R$2+R$3*U2+R$4*U2^2+R$5*SIN(RADIANS(R$6*U2+R$7))</f>
        <v>2.9108105504842708E-3</v>
      </c>
    </row>
    <row r="3" spans="1:22" ht="13.5" thickBot="1" x14ac:dyDescent="0.25">
      <c r="A3" s="19" t="s">
        <v>143</v>
      </c>
      <c r="B3" s="2"/>
      <c r="C3" s="48"/>
      <c r="D3" s="13"/>
      <c r="Q3" s="3" t="s">
        <v>134</v>
      </c>
      <c r="R3" s="84">
        <f t="shared" si="0"/>
        <v>-1.3631970037827384E-7</v>
      </c>
      <c r="S3" s="87">
        <v>-1.3631970037827383</v>
      </c>
      <c r="T3" s="85">
        <v>9.9999999999999995E-8</v>
      </c>
      <c r="U3" s="3">
        <v>-19000</v>
      </c>
      <c r="V3" s="3">
        <f t="shared" si="1"/>
        <v>2.3404660306355525E-3</v>
      </c>
    </row>
    <row r="4" spans="1:22" ht="13.5" thickBot="1" x14ac:dyDescent="0.25">
      <c r="A4" s="20" t="s">
        <v>27</v>
      </c>
      <c r="B4" s="11"/>
      <c r="C4" s="15">
        <v>42444.401700000002</v>
      </c>
      <c r="D4" s="16">
        <v>0.57880949999999998</v>
      </c>
      <c r="E4" s="12"/>
      <c r="Q4" s="3" t="s">
        <v>135</v>
      </c>
      <c r="R4" s="84">
        <f t="shared" si="0"/>
        <v>1.8399119152556854E-11</v>
      </c>
      <c r="S4" s="87">
        <v>1.8399119152556853</v>
      </c>
      <c r="T4" s="85">
        <v>9.9999999999999994E-12</v>
      </c>
      <c r="U4" s="3">
        <v>-18000</v>
      </c>
      <c r="V4" s="3">
        <f t="shared" si="1"/>
        <v>2.6364930838030818E-3</v>
      </c>
    </row>
    <row r="5" spans="1:22" x14ac:dyDescent="0.2">
      <c r="A5" s="19"/>
      <c r="B5" s="2"/>
      <c r="C5" s="6"/>
      <c r="D5" s="6"/>
      <c r="Q5" s="3" t="s">
        <v>136</v>
      </c>
      <c r="R5" s="84">
        <f t="shared" si="0"/>
        <v>7.3792434891912576E-3</v>
      </c>
      <c r="S5" s="87">
        <v>0.73792434891912573</v>
      </c>
      <c r="T5" s="12">
        <v>0.01</v>
      </c>
      <c r="U5" s="3">
        <v>-17000</v>
      </c>
      <c r="V5" s="3">
        <f t="shared" si="1"/>
        <v>3.6685156463460381E-3</v>
      </c>
    </row>
    <row r="6" spans="1:22" x14ac:dyDescent="0.2">
      <c r="A6" s="20" t="s">
        <v>28</v>
      </c>
      <c r="B6" s="2"/>
      <c r="Q6" s="3" t="s">
        <v>137</v>
      </c>
      <c r="R6" s="84">
        <f t="shared" si="0"/>
        <v>1.9705811790520122E-2</v>
      </c>
      <c r="S6" s="87">
        <v>1.970581179052012</v>
      </c>
      <c r="T6" s="12">
        <v>0.01</v>
      </c>
      <c r="U6" s="3">
        <v>-16000</v>
      </c>
      <c r="V6" s="3">
        <f t="shared" si="1"/>
        <v>5.2242625615532192E-3</v>
      </c>
    </row>
    <row r="7" spans="1:22" ht="13.5" thickBot="1" x14ac:dyDescent="0.25">
      <c r="A7" s="19" t="s">
        <v>8</v>
      </c>
      <c r="B7" s="2"/>
      <c r="C7" s="3">
        <v>53441.777690000003</v>
      </c>
      <c r="Q7" s="13" t="s">
        <v>138</v>
      </c>
      <c r="R7" s="84">
        <f t="shared" si="0"/>
        <v>300.70968102868301</v>
      </c>
      <c r="S7" s="88">
        <v>3.0070968102868298</v>
      </c>
      <c r="T7" s="12">
        <v>100</v>
      </c>
      <c r="U7" s="3">
        <v>-15000</v>
      </c>
      <c r="V7" s="3">
        <f t="shared" si="1"/>
        <v>7.0344303284755856E-3</v>
      </c>
    </row>
    <row r="8" spans="1:22" ht="14.25" x14ac:dyDescent="0.2">
      <c r="A8" s="19" t="s">
        <v>19</v>
      </c>
      <c r="B8" s="2"/>
      <c r="C8">
        <v>0.57880928399999998</v>
      </c>
      <c r="D8" s="4">
        <v>0.57880949999999998</v>
      </c>
      <c r="E8">
        <v>0.57885200000000003</v>
      </c>
      <c r="P8" s="84"/>
      <c r="Q8" s="89" t="s">
        <v>140</v>
      </c>
      <c r="R8" s="12"/>
      <c r="S8" s="6">
        <f>SUM(Q21:Q202)</f>
        <v>4.4367943322457318E-3</v>
      </c>
      <c r="U8" s="3">
        <v>-14000</v>
      </c>
      <c r="V8" s="3">
        <f t="shared" si="1"/>
        <v>8.8042258956225611E-3</v>
      </c>
    </row>
    <row r="9" spans="1:22" s="19" customFormat="1" x14ac:dyDescent="0.2">
      <c r="A9" s="51" t="s">
        <v>101</v>
      </c>
      <c r="C9" s="52">
        <v>8</v>
      </c>
      <c r="D9" s="19" t="s">
        <v>102</v>
      </c>
      <c r="Q9" t="s">
        <v>141</v>
      </c>
      <c r="S9" s="19">
        <f>COUNT(Q21:Q172)</f>
        <v>138</v>
      </c>
      <c r="U9" s="3">
        <v>-13000</v>
      </c>
      <c r="V9" s="3">
        <f t="shared" si="1"/>
        <v>1.0247894977057134E-2</v>
      </c>
    </row>
    <row r="10" spans="1:22" s="19" customFormat="1" ht="13.5" thickBot="1" x14ac:dyDescent="0.25">
      <c r="C10" s="22" t="s">
        <v>34</v>
      </c>
      <c r="D10" s="22" t="s">
        <v>35</v>
      </c>
      <c r="Q10" t="s">
        <v>142</v>
      </c>
      <c r="S10" s="19">
        <f>SQRT(S8/(S9-1))</f>
        <v>5.6908136579389857E-3</v>
      </c>
      <c r="U10" s="3">
        <v>-12000</v>
      </c>
      <c r="V10" s="3">
        <f t="shared" si="1"/>
        <v>1.1122191682227563E-2</v>
      </c>
    </row>
    <row r="11" spans="1:22" s="19" customFormat="1" x14ac:dyDescent="0.2">
      <c r="A11" s="19" t="s">
        <v>29</v>
      </c>
      <c r="C11" s="58">
        <f ca="1">INTERCEPT(INDIRECT($G$11):G990,INDIRECT($F$11):F990)</f>
        <v>-5.7890732028304725E-3</v>
      </c>
      <c r="D11" s="23"/>
      <c r="F11" s="59" t="str">
        <f>"F"&amp;E19</f>
        <v>F123</v>
      </c>
      <c r="G11" s="58" t="str">
        <f>"G"&amp;E19</f>
        <v>G123</v>
      </c>
      <c r="U11" s="3">
        <v>-11000</v>
      </c>
      <c r="V11" s="3">
        <f t="shared" si="1"/>
        <v>1.1254869251944112E-2</v>
      </c>
    </row>
    <row r="12" spans="1:22" s="19" customFormat="1" x14ac:dyDescent="0.2">
      <c r="A12" s="19" t="s">
        <v>30</v>
      </c>
      <c r="C12" s="58">
        <f ca="1">SLOPE(INDIRECT($G$11):G990,INDIRECT($F$11):F990)</f>
        <v>1.8660610256601565E-6</v>
      </c>
      <c r="D12" s="23"/>
      <c r="U12" s="3">
        <v>-10000</v>
      </c>
      <c r="V12" s="3">
        <f t="shared" si="1"/>
        <v>1.0564854857335762E-2</v>
      </c>
    </row>
    <row r="13" spans="1:22" s="19" customFormat="1" x14ac:dyDescent="0.2">
      <c r="A13" s="19" t="s">
        <v>31</v>
      </c>
      <c r="C13" s="23" t="s">
        <v>103</v>
      </c>
      <c r="D13" s="47" t="s">
        <v>116</v>
      </c>
      <c r="E13" s="52">
        <v>1</v>
      </c>
      <c r="U13" s="3">
        <v>-9000</v>
      </c>
      <c r="V13" s="3">
        <f t="shared" si="1"/>
        <v>9.0717454419259481E-3</v>
      </c>
    </row>
    <row r="14" spans="1:22" s="19" customFormat="1" x14ac:dyDescent="0.2">
      <c r="D14" s="47" t="s">
        <v>104</v>
      </c>
      <c r="E14" s="53">
        <f ca="1">NOW()+15018.5+$C$9/24</f>
        <v>60577.473848379632</v>
      </c>
      <c r="U14" s="3">
        <v>-8000</v>
      </c>
      <c r="V14" s="3">
        <f t="shared" si="1"/>
        <v>6.8935123844220897E-3</v>
      </c>
    </row>
    <row r="15" spans="1:22" s="19" customFormat="1" x14ac:dyDescent="0.2">
      <c r="A15" s="21" t="s">
        <v>33</v>
      </c>
      <c r="C15" s="45">
        <f ca="1">(C7+C11)+(C8+C12)*INT(MAX(F21:F3531))</f>
        <v>57074.390678709795</v>
      </c>
      <c r="D15" s="47" t="s">
        <v>117</v>
      </c>
      <c r="E15" s="53">
        <f ca="1">ROUND(2*(E14-$C$7)/$C$8,0)/2+E13</f>
        <v>12329</v>
      </c>
      <c r="U15" s="3">
        <v>-7000</v>
      </c>
      <c r="V15" s="3">
        <f t="shared" si="1"/>
        <v>4.232683828883867E-3</v>
      </c>
    </row>
    <row r="16" spans="1:22" s="19" customFormat="1" x14ac:dyDescent="0.2">
      <c r="A16" s="20" t="s">
        <v>17</v>
      </c>
      <c r="C16" s="46">
        <f ca="1">+C8+C12</f>
        <v>0.57881115006102568</v>
      </c>
      <c r="D16" s="47" t="s">
        <v>105</v>
      </c>
      <c r="E16" s="58">
        <f ca="1">ROUND(2*(E14-$C$15)/$C$16,0)/2+E13</f>
        <v>6053</v>
      </c>
      <c r="U16" s="3">
        <v>-6000</v>
      </c>
      <c r="V16" s="3">
        <f t="shared" si="1"/>
        <v>1.3526231087197193E-3</v>
      </c>
    </row>
    <row r="17" spans="1:34" s="19" customFormat="1" ht="13.5" thickBot="1" x14ac:dyDescent="0.25">
      <c r="A17" s="47" t="s">
        <v>97</v>
      </c>
      <c r="C17" s="19">
        <f>COUNT(C21:C2189)</f>
        <v>138</v>
      </c>
      <c r="D17" s="47" t="s">
        <v>106</v>
      </c>
      <c r="E17" s="54">
        <f ca="1">+$C$15+$C$16*E16-15018.5-$C$9/24</f>
        <v>45559.101236695846</v>
      </c>
      <c r="U17" s="3">
        <v>-5000</v>
      </c>
      <c r="V17" s="3">
        <f t="shared" si="1"/>
        <v>-1.4533182911852973E-3</v>
      </c>
    </row>
    <row r="18" spans="1:34" s="19" customFormat="1" ht="14.25" thickTop="1" thickBot="1" x14ac:dyDescent="0.25">
      <c r="A18" s="20" t="s">
        <v>16</v>
      </c>
      <c r="C18" s="55">
        <f ca="1">+C15</f>
        <v>57074.390678709795</v>
      </c>
      <c r="D18" s="56">
        <f ca="1">+C16</f>
        <v>0.57881115006102568</v>
      </c>
      <c r="E18" s="57" t="s">
        <v>107</v>
      </c>
      <c r="U18" s="3">
        <v>-4000</v>
      </c>
      <c r="V18" s="3">
        <f t="shared" si="1"/>
        <v>-3.8961602037509645E-3</v>
      </c>
    </row>
    <row r="19" spans="1:34" s="19" customFormat="1" ht="13.5" thickTop="1" x14ac:dyDescent="0.2">
      <c r="A19" s="60" t="s">
        <v>111</v>
      </c>
      <c r="E19" s="61">
        <v>123</v>
      </c>
      <c r="U19" s="3">
        <v>-3000</v>
      </c>
      <c r="V19" s="3">
        <f t="shared" si="1"/>
        <v>-5.7251412483029784E-3</v>
      </c>
    </row>
    <row r="20" spans="1:34" ht="1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10</v>
      </c>
      <c r="I20" s="25" t="s">
        <v>85</v>
      </c>
      <c r="J20" s="25" t="s">
        <v>89</v>
      </c>
      <c r="K20" s="25" t="s">
        <v>84</v>
      </c>
      <c r="L20" s="25" t="s">
        <v>82</v>
      </c>
      <c r="M20" s="25" t="s">
        <v>83</v>
      </c>
      <c r="N20" s="25" t="s">
        <v>37</v>
      </c>
      <c r="O20" s="25" t="s">
        <v>132</v>
      </c>
      <c r="P20" s="9" t="s">
        <v>25</v>
      </c>
      <c r="Q20" s="9" t="s">
        <v>139</v>
      </c>
      <c r="R20" s="19"/>
      <c r="U20" s="3">
        <v>-2000</v>
      </c>
      <c r="V20" s="3">
        <f t="shared" si="1"/>
        <v>-6.7570898356647657E-3</v>
      </c>
    </row>
    <row r="21" spans="1:34" x14ac:dyDescent="0.2">
      <c r="A21" s="6" t="s">
        <v>43</v>
      </c>
      <c r="B21" s="6"/>
      <c r="C21" s="49">
        <v>40321.341</v>
      </c>
      <c r="D21" s="49"/>
      <c r="E21" s="6">
        <f t="shared" ref="E21:E52" si="2">(C21-C$7)/C$8</f>
        <v>-22667.978991850454</v>
      </c>
      <c r="F21" s="6">
        <f t="shared" ref="F21:F52" si="3">ROUND(2*E21,0)/2</f>
        <v>-22668</v>
      </c>
      <c r="G21" s="6">
        <f t="shared" ref="G21:G52" si="4">C21-(C$7+F21*C$8)</f>
        <v>1.2159712001448497E-2</v>
      </c>
      <c r="H21" s="6"/>
      <c r="I21" s="6"/>
      <c r="J21" s="6"/>
      <c r="K21" s="6"/>
      <c r="L21" s="6">
        <f t="shared" ref="L21:L31" si="5">G21</f>
        <v>1.2159712001448497E-2</v>
      </c>
      <c r="M21" s="6"/>
      <c r="O21" s="6">
        <f t="shared" ref="O21:O52" si="6">R$2+R$3*F21+R$4*F21^2+R$5*SIN(RADIANS(R$6*F21+R$7))</f>
        <v>8.6068606563099066E-3</v>
      </c>
      <c r="P21" s="8">
        <f t="shared" ref="P21:P52" si="7">C21-15018.5</f>
        <v>25302.841</v>
      </c>
      <c r="Q21" s="6">
        <f t="shared" ref="Q21:Q52" si="8">+(G21-O21)^2</f>
        <v>1.2622752680653092E-5</v>
      </c>
      <c r="R21" s="6"/>
      <c r="U21" s="3">
        <v>-1000</v>
      </c>
      <c r="V21" s="3">
        <f t="shared" si="1"/>
        <v>-6.8978785630244722E-3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B22" s="26"/>
      <c r="C22" s="50">
        <v>40631.561000000002</v>
      </c>
      <c r="D22" s="50"/>
      <c r="E22" s="3">
        <f t="shared" si="2"/>
        <v>-22132.016614301581</v>
      </c>
      <c r="F22" s="6">
        <f t="shared" si="3"/>
        <v>-22132</v>
      </c>
      <c r="G22" s="3">
        <f t="shared" si="4"/>
        <v>-9.6165120048681274E-3</v>
      </c>
      <c r="L22" s="3">
        <f t="shared" si="5"/>
        <v>-9.6165120048681274E-3</v>
      </c>
      <c r="O22" s="6">
        <f t="shared" si="6"/>
        <v>7.0407734657988727E-3</v>
      </c>
      <c r="P22" s="5">
        <f t="shared" si="7"/>
        <v>25613.061000000002</v>
      </c>
      <c r="Q22" s="6">
        <f t="shared" si="8"/>
        <v>2.7746515925129392E-4</v>
      </c>
      <c r="R22" s="6"/>
      <c r="U22" s="3">
        <v>0</v>
      </c>
      <c r="V22" s="3">
        <f t="shared" si="1"/>
        <v>-6.1534491030938634E-3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B23" s="26"/>
      <c r="C23" s="50">
        <v>40652.410000000003</v>
      </c>
      <c r="D23" s="50"/>
      <c r="E23" s="3">
        <f t="shared" si="2"/>
        <v>-22095.996113980782</v>
      </c>
      <c r="F23" s="6">
        <f t="shared" si="3"/>
        <v>-22096</v>
      </c>
      <c r="G23" s="3">
        <f t="shared" si="4"/>
        <v>2.2492639982374385E-3</v>
      </c>
      <c r="L23" s="3">
        <f t="shared" si="5"/>
        <v>2.2492639982374385E-3</v>
      </c>
      <c r="O23" s="6">
        <f t="shared" si="6"/>
        <v>6.9418925676178866E-3</v>
      </c>
      <c r="P23" s="5">
        <f t="shared" si="7"/>
        <v>25633.910000000003</v>
      </c>
      <c r="Q23" s="6">
        <f t="shared" si="8"/>
        <v>2.202076289016559E-5</v>
      </c>
      <c r="R23" s="6"/>
      <c r="U23" s="3">
        <v>1000</v>
      </c>
      <c r="V23" s="3">
        <f t="shared" si="1"/>
        <v>-4.6291162719875002E-3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B24" s="26"/>
      <c r="C24" s="50">
        <v>40655.307999999997</v>
      </c>
      <c r="D24" s="50"/>
      <c r="E24" s="3">
        <f t="shared" si="2"/>
        <v>-22090.989283440736</v>
      </c>
      <c r="F24" s="6">
        <f t="shared" si="3"/>
        <v>-22091</v>
      </c>
      <c r="G24" s="3">
        <f t="shared" si="4"/>
        <v>6.2028439933783375E-3</v>
      </c>
      <c r="L24" s="3">
        <f t="shared" si="5"/>
        <v>6.2028439933783375E-3</v>
      </c>
      <c r="O24" s="6">
        <f t="shared" si="6"/>
        <v>6.9282262415008879E-3</v>
      </c>
      <c r="P24" s="5">
        <f t="shared" si="7"/>
        <v>25636.807999999997</v>
      </c>
      <c r="Q24" s="6">
        <f t="shared" si="8"/>
        <v>5.2617940589132523E-7</v>
      </c>
      <c r="R24" s="6"/>
      <c r="U24" s="3">
        <v>2000</v>
      </c>
      <c r="V24" s="3">
        <f t="shared" si="1"/>
        <v>-2.5172327884770314E-3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B25" s="26"/>
      <c r="C25" s="50">
        <v>40688.300999999999</v>
      </c>
      <c r="D25" s="50"/>
      <c r="E25" s="3">
        <f t="shared" si="2"/>
        <v>-22033.98777895208</v>
      </c>
      <c r="F25" s="6">
        <f t="shared" si="3"/>
        <v>-22034</v>
      </c>
      <c r="G25" s="3">
        <f t="shared" si="4"/>
        <v>7.0736559937358834E-3</v>
      </c>
      <c r="L25" s="3">
        <f t="shared" si="5"/>
        <v>7.0736559937358834E-3</v>
      </c>
      <c r="O25" s="6">
        <f t="shared" si="6"/>
        <v>6.7735995713974102E-3</v>
      </c>
      <c r="P25" s="5">
        <f t="shared" si="7"/>
        <v>25669.800999999999</v>
      </c>
      <c r="Q25" s="6">
        <f t="shared" si="8"/>
        <v>9.0033856586564166E-8</v>
      </c>
      <c r="R25" s="6"/>
      <c r="U25" s="3">
        <v>3000</v>
      </c>
      <c r="V25" s="3">
        <f t="shared" si="1"/>
        <v>-7.4659518144147262E-5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50">
        <v>40692.659</v>
      </c>
      <c r="D26" s="50"/>
      <c r="E26" s="3">
        <f t="shared" si="2"/>
        <v>-22026.458528609233</v>
      </c>
      <c r="F26" s="6">
        <f t="shared" si="3"/>
        <v>-22026.5</v>
      </c>
      <c r="G26" s="3">
        <f t="shared" si="4"/>
        <v>2.4004025995964184E-2</v>
      </c>
      <c r="L26" s="3">
        <f t="shared" si="5"/>
        <v>2.4004025995964184E-2</v>
      </c>
      <c r="O26" s="6">
        <f t="shared" si="6"/>
        <v>6.7534152055647332E-3</v>
      </c>
      <c r="P26" s="5">
        <f t="shared" si="7"/>
        <v>25674.159</v>
      </c>
      <c r="Q26" s="6">
        <f t="shared" si="8"/>
        <v>2.9758357264184597E-4</v>
      </c>
      <c r="R26" s="6"/>
      <c r="U26" s="3">
        <v>4000</v>
      </c>
      <c r="V26" s="3">
        <f t="shared" si="1"/>
        <v>2.407319947949457E-3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B27" s="26"/>
      <c r="C27" s="50">
        <v>41000.288</v>
      </c>
      <c r="D27" s="50"/>
      <c r="E27" s="3">
        <f t="shared" si="2"/>
        <v>-21494.972582367911</v>
      </c>
      <c r="F27" s="6">
        <f t="shared" si="3"/>
        <v>-21495</v>
      </c>
      <c r="G27" s="3">
        <f t="shared" si="4"/>
        <v>1.5869579998252448E-2</v>
      </c>
      <c r="L27" s="3">
        <f t="shared" si="5"/>
        <v>1.5869579998252448E-2</v>
      </c>
      <c r="O27" s="6">
        <f t="shared" si="6"/>
        <v>5.4241180629455259E-3</v>
      </c>
      <c r="P27" s="5">
        <f t="shared" si="7"/>
        <v>25981.788</v>
      </c>
      <c r="Q27" s="6">
        <f t="shared" si="8"/>
        <v>1.0910767504194583E-4</v>
      </c>
      <c r="R27" s="6"/>
      <c r="U27" s="3">
        <v>5000</v>
      </c>
      <c r="V27" s="3">
        <f t="shared" si="1"/>
        <v>4.6371165557098463E-3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B28" s="26"/>
      <c r="C28" s="50">
        <v>41023.430999999997</v>
      </c>
      <c r="D28" s="50"/>
      <c r="E28" s="3">
        <f t="shared" si="2"/>
        <v>-21454.988773124114</v>
      </c>
      <c r="F28" s="6">
        <f t="shared" si="3"/>
        <v>-21455</v>
      </c>
      <c r="G28" s="3">
        <f t="shared" si="4"/>
        <v>6.4982199983205646E-3</v>
      </c>
      <c r="L28" s="3">
        <f t="shared" si="5"/>
        <v>6.4982199983205646E-3</v>
      </c>
      <c r="O28" s="6">
        <f t="shared" si="6"/>
        <v>5.3325512870825743E-3</v>
      </c>
      <c r="P28" s="5">
        <f t="shared" si="7"/>
        <v>26004.930999999997</v>
      </c>
      <c r="Q28" s="6">
        <f t="shared" si="8"/>
        <v>1.3587835443592371E-6</v>
      </c>
      <c r="R28" s="6"/>
      <c r="U28" s="3">
        <v>6000</v>
      </c>
      <c r="V28" s="3">
        <f t="shared" si="1"/>
        <v>6.3569888285208414E-3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B29" s="26"/>
      <c r="C29" s="50">
        <v>41753.31</v>
      </c>
      <c r="D29" s="50"/>
      <c r="E29" s="3">
        <f t="shared" si="2"/>
        <v>-20193.987921589738</v>
      </c>
      <c r="F29" s="6">
        <f t="shared" si="3"/>
        <v>-20194</v>
      </c>
      <c r="G29" s="3">
        <f t="shared" si="4"/>
        <v>6.9910959937260486E-3</v>
      </c>
      <c r="L29" s="3">
        <f t="shared" si="5"/>
        <v>6.9910959937260486E-3</v>
      </c>
      <c r="O29" s="6">
        <f t="shared" si="6"/>
        <v>3.1263517619061487E-3</v>
      </c>
      <c r="P29" s="5">
        <f t="shared" si="7"/>
        <v>26734.809999999998</v>
      </c>
      <c r="Q29" s="6">
        <f t="shared" si="8"/>
        <v>1.4936247977385188E-5</v>
      </c>
      <c r="R29" s="6"/>
      <c r="U29" s="3">
        <v>7000</v>
      </c>
      <c r="V29" s="3">
        <f t="shared" si="1"/>
        <v>7.3732314321725652E-3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B30" s="26"/>
      <c r="C30" s="50">
        <v>41764.307999999997</v>
      </c>
      <c r="D30" s="50"/>
      <c r="E30" s="3">
        <f t="shared" si="2"/>
        <v>-20174.986844198589</v>
      </c>
      <c r="F30" s="6">
        <f t="shared" si="3"/>
        <v>-20175</v>
      </c>
      <c r="G30" s="3">
        <f t="shared" si="4"/>
        <v>7.6146999927004799E-3</v>
      </c>
      <c r="L30" s="3">
        <f t="shared" si="5"/>
        <v>7.6146999927004799E-3</v>
      </c>
      <c r="O30" s="6">
        <f t="shared" si="6"/>
        <v>3.103737382908635E-3</v>
      </c>
      <c r="P30" s="5">
        <f t="shared" si="7"/>
        <v>26745.807999999997</v>
      </c>
      <c r="Q30" s="6">
        <f t="shared" si="8"/>
        <v>2.0348783666940052E-5</v>
      </c>
      <c r="R30" s="6"/>
      <c r="U30" s="3">
        <v>8000</v>
      </c>
      <c r="V30" s="3">
        <f t="shared" si="1"/>
        <v>7.5788633589115089E-3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B31" s="26"/>
      <c r="C31" s="50">
        <v>42139.370999999999</v>
      </c>
      <c r="D31" s="50"/>
      <c r="E31" s="3">
        <f t="shared" si="2"/>
        <v>-19526.99620139473</v>
      </c>
      <c r="F31" s="6">
        <f t="shared" si="3"/>
        <v>-19527</v>
      </c>
      <c r="G31" s="3">
        <f t="shared" si="4"/>
        <v>2.1986679930705577E-3</v>
      </c>
      <c r="L31" s="3">
        <f t="shared" si="5"/>
        <v>2.1986679930705577E-3</v>
      </c>
      <c r="O31" s="6">
        <f t="shared" si="6"/>
        <v>2.5285762308105827E-3</v>
      </c>
      <c r="P31" s="5">
        <f t="shared" si="7"/>
        <v>27120.870999999999</v>
      </c>
      <c r="Q31" s="6">
        <f t="shared" si="8"/>
        <v>1.0883944532872885E-7</v>
      </c>
      <c r="R31" s="6"/>
      <c r="U31" s="3">
        <v>9000</v>
      </c>
      <c r="V31" s="3">
        <f t="shared" si="1"/>
        <v>6.9661583247250265E-3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B32" s="26"/>
      <c r="C32" s="50">
        <v>42444.401400000002</v>
      </c>
      <c r="D32" s="50"/>
      <c r="E32" s="3">
        <f t="shared" si="2"/>
        <v>-18999.999816865413</v>
      </c>
      <c r="F32" s="6">
        <f t="shared" si="3"/>
        <v>-19000</v>
      </c>
      <c r="G32" s="3">
        <f t="shared" si="4"/>
        <v>1.0599999950500205E-4</v>
      </c>
      <c r="J32" s="3">
        <f>G32</f>
        <v>1.0599999950500205E-4</v>
      </c>
      <c r="O32" s="6">
        <f t="shared" si="6"/>
        <v>2.3404660306355525E-3</v>
      </c>
      <c r="P32" s="5">
        <f t="shared" si="7"/>
        <v>27425.901400000002</v>
      </c>
      <c r="Q32" s="6">
        <f t="shared" si="8"/>
        <v>4.992838444276314E-6</v>
      </c>
      <c r="R32" s="6"/>
      <c r="U32" s="3">
        <v>10000</v>
      </c>
      <c r="V32" s="3">
        <f t="shared" si="1"/>
        <v>5.6275497281769449E-3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50">
        <v>42444.401700000002</v>
      </c>
      <c r="D33" s="50"/>
      <c r="E33" s="3">
        <f t="shared" si="2"/>
        <v>-18999.999298559975</v>
      </c>
      <c r="F33" s="6">
        <f t="shared" si="3"/>
        <v>-19000</v>
      </c>
      <c r="G33" s="3">
        <f t="shared" si="4"/>
        <v>4.0599999920232221E-4</v>
      </c>
      <c r="H33" s="3">
        <f>G33</f>
        <v>4.0599999920232221E-4</v>
      </c>
      <c r="O33" s="6">
        <f t="shared" si="6"/>
        <v>2.3404660306355525E-3</v>
      </c>
      <c r="P33" s="5">
        <f t="shared" si="7"/>
        <v>27425.901700000002</v>
      </c>
      <c r="Q33" s="6">
        <f t="shared" si="8"/>
        <v>3.7421588267690317E-6</v>
      </c>
      <c r="R33" s="6"/>
      <c r="U33" s="3">
        <v>11000</v>
      </c>
      <c r="V33" s="3">
        <f t="shared" si="1"/>
        <v>3.7448041754034821E-3</v>
      </c>
    </row>
    <row r="34" spans="1:34" x14ac:dyDescent="0.2">
      <c r="A34" s="64" t="s">
        <v>52</v>
      </c>
      <c r="B34" s="67"/>
      <c r="C34" s="66">
        <v>42462.344299999997</v>
      </c>
      <c r="D34" s="66"/>
      <c r="E34" s="64">
        <f t="shared" si="2"/>
        <v>-18969.000141331537</v>
      </c>
      <c r="F34" s="6">
        <f t="shared" si="3"/>
        <v>-18969</v>
      </c>
      <c r="G34" s="3">
        <f t="shared" si="4"/>
        <v>-8.1804006185848266E-5</v>
      </c>
      <c r="J34" s="3">
        <f>G34</f>
        <v>-8.1804006185848266E-5</v>
      </c>
      <c r="O34" s="6">
        <f t="shared" si="6"/>
        <v>2.3370666848597241E-3</v>
      </c>
      <c r="P34" s="5">
        <f t="shared" si="7"/>
        <v>27443.844299999997</v>
      </c>
      <c r="Q34" s="6">
        <f t="shared" si="8"/>
        <v>5.8509354199992846E-6</v>
      </c>
      <c r="R34" s="6"/>
      <c r="AC34" s="3" t="s">
        <v>51</v>
      </c>
      <c r="AH34" s="3" t="s">
        <v>53</v>
      </c>
    </row>
    <row r="35" spans="1:34" x14ac:dyDescent="0.2">
      <c r="A35" s="64" t="s">
        <v>52</v>
      </c>
      <c r="B35" s="91" t="s">
        <v>88</v>
      </c>
      <c r="C35" s="66">
        <v>42463.500999999997</v>
      </c>
      <c r="D35" s="66"/>
      <c r="E35" s="64">
        <f t="shared" si="2"/>
        <v>-18967.001728327505</v>
      </c>
      <c r="F35" s="6">
        <f t="shared" si="3"/>
        <v>-18967</v>
      </c>
      <c r="G35" s="3">
        <f t="shared" si="4"/>
        <v>-1.0003720090026036E-3</v>
      </c>
      <c r="J35" s="3">
        <f>G35</f>
        <v>-1.0003720090026036E-3</v>
      </c>
      <c r="O35" s="6">
        <f t="shared" si="6"/>
        <v>2.3368761737970712E-3</v>
      </c>
      <c r="P35" s="5">
        <f t="shared" si="7"/>
        <v>27445.000999999997</v>
      </c>
      <c r="Q35" s="6">
        <f t="shared" si="8"/>
        <v>1.1137225433599732E-5</v>
      </c>
      <c r="R35" s="6"/>
      <c r="AC35" s="3" t="s">
        <v>51</v>
      </c>
      <c r="AH35" s="3" t="s">
        <v>53</v>
      </c>
    </row>
    <row r="36" spans="1:34" x14ac:dyDescent="0.2">
      <c r="A36" s="70" t="s">
        <v>52</v>
      </c>
      <c r="B36" s="83" t="s">
        <v>88</v>
      </c>
      <c r="C36" s="70">
        <v>42497.362000000001</v>
      </c>
      <c r="D36" s="70" t="s">
        <v>119</v>
      </c>
      <c r="E36" s="64">
        <f t="shared" si="2"/>
        <v>-18908.500593435543</v>
      </c>
      <c r="F36" s="6">
        <f t="shared" si="3"/>
        <v>-18908.5</v>
      </c>
      <c r="G36" s="3">
        <f t="shared" si="4"/>
        <v>-3.4348600456723943E-4</v>
      </c>
      <c r="J36" s="3">
        <f>G36</f>
        <v>-3.4348600456723943E-4</v>
      </c>
      <c r="O36" s="6">
        <f t="shared" si="6"/>
        <v>2.3328434542640893E-3</v>
      </c>
      <c r="P36" s="5">
        <f t="shared" si="7"/>
        <v>27478.862000000001</v>
      </c>
      <c r="Q36" s="6">
        <f t="shared" si="8"/>
        <v>7.1627393722083931E-6</v>
      </c>
      <c r="R36" s="6"/>
    </row>
    <row r="37" spans="1:34" x14ac:dyDescent="0.2">
      <c r="A37" s="64" t="s">
        <v>40</v>
      </c>
      <c r="B37" s="65"/>
      <c r="C37" s="66">
        <v>42843.773999999998</v>
      </c>
      <c r="D37" s="66"/>
      <c r="E37" s="64">
        <f t="shared" si="2"/>
        <v>-18310.00984773424</v>
      </c>
      <c r="F37" s="6">
        <f t="shared" si="3"/>
        <v>-18310</v>
      </c>
      <c r="G37" s="3">
        <f t="shared" si="4"/>
        <v>-5.6999600055860355E-3</v>
      </c>
      <c r="I37" s="3">
        <f>+G37</f>
        <v>-5.6999600055860355E-3</v>
      </c>
      <c r="O37" s="6">
        <f t="shared" si="6"/>
        <v>2.4581223313894698E-3</v>
      </c>
      <c r="P37" s="5">
        <f t="shared" si="7"/>
        <v>27825.273999999998</v>
      </c>
      <c r="Q37" s="6">
        <f t="shared" si="8"/>
        <v>6.6554307416871717E-5</v>
      </c>
      <c r="R37" s="6"/>
    </row>
    <row r="38" spans="1:34" x14ac:dyDescent="0.2">
      <c r="A38" s="64" t="s">
        <v>40</v>
      </c>
      <c r="B38" s="65"/>
      <c r="C38" s="66">
        <v>42843.781999999999</v>
      </c>
      <c r="D38" s="66"/>
      <c r="E38" s="64">
        <f t="shared" si="2"/>
        <v>-18309.996026255867</v>
      </c>
      <c r="F38" s="6">
        <f t="shared" si="3"/>
        <v>-18310</v>
      </c>
      <c r="G38" s="3">
        <f t="shared" si="4"/>
        <v>2.300039996043779E-3</v>
      </c>
      <c r="I38" s="3">
        <f>+G38</f>
        <v>2.300039996043779E-3</v>
      </c>
      <c r="O38" s="6">
        <f t="shared" si="6"/>
        <v>2.4581223313894698E-3</v>
      </c>
      <c r="P38" s="5">
        <f t="shared" si="7"/>
        <v>27825.281999999999</v>
      </c>
      <c r="Q38" s="6">
        <f t="shared" si="8"/>
        <v>2.4990024748347447E-8</v>
      </c>
      <c r="R38" s="6"/>
    </row>
    <row r="39" spans="1:34" x14ac:dyDescent="0.2">
      <c r="A39" s="64" t="s">
        <v>40</v>
      </c>
      <c r="B39" s="65"/>
      <c r="C39" s="66">
        <v>42843.783000000003</v>
      </c>
      <c r="D39" s="66"/>
      <c r="E39" s="64">
        <f t="shared" si="2"/>
        <v>-18309.994298571066</v>
      </c>
      <c r="F39" s="6">
        <f t="shared" si="3"/>
        <v>-18310</v>
      </c>
      <c r="G39" s="3">
        <f t="shared" si="4"/>
        <v>3.3000399998854846E-3</v>
      </c>
      <c r="I39" s="3">
        <f>+G39</f>
        <v>3.3000399998854846E-3</v>
      </c>
      <c r="O39" s="6">
        <f t="shared" si="6"/>
        <v>2.4581223313894698E-3</v>
      </c>
      <c r="P39" s="5">
        <f t="shared" si="7"/>
        <v>27825.283000000003</v>
      </c>
      <c r="Q39" s="6">
        <f t="shared" si="8"/>
        <v>7.088253605257655E-7</v>
      </c>
      <c r="R39" s="6"/>
    </row>
    <row r="40" spans="1:34" x14ac:dyDescent="0.2">
      <c r="A40" s="64" t="s">
        <v>54</v>
      </c>
      <c r="B40" s="67"/>
      <c r="C40" s="66">
        <v>42866.353000000003</v>
      </c>
      <c r="D40" s="66"/>
      <c r="E40" s="64">
        <f t="shared" si="2"/>
        <v>-18271.000452715612</v>
      </c>
      <c r="F40" s="6">
        <f t="shared" si="3"/>
        <v>-18271</v>
      </c>
      <c r="G40" s="3">
        <f t="shared" si="4"/>
        <v>-2.6203600282315165E-4</v>
      </c>
      <c r="L40" s="3">
        <f>G40</f>
        <v>-2.6203600282315165E-4</v>
      </c>
      <c r="O40" s="6">
        <f t="shared" si="6"/>
        <v>2.4764654018003705E-3</v>
      </c>
      <c r="P40" s="5">
        <f t="shared" si="7"/>
        <v>27847.853000000003</v>
      </c>
      <c r="Q40" s="6">
        <f t="shared" si="8"/>
        <v>7.4993899431250036E-6</v>
      </c>
      <c r="R40" s="6"/>
      <c r="AC40" s="3" t="s">
        <v>49</v>
      </c>
      <c r="AD40" s="3">
        <v>7</v>
      </c>
      <c r="AF40" s="3" t="s">
        <v>42</v>
      </c>
      <c r="AH40" s="3" t="s">
        <v>44</v>
      </c>
    </row>
    <row r="41" spans="1:34" x14ac:dyDescent="0.2">
      <c r="A41" s="64" t="s">
        <v>52</v>
      </c>
      <c r="B41" s="67" t="s">
        <v>88</v>
      </c>
      <c r="C41" s="66">
        <v>42868.38</v>
      </c>
      <c r="D41" s="66"/>
      <c r="E41" s="64">
        <f t="shared" si="2"/>
        <v>-18267.498435633257</v>
      </c>
      <c r="F41" s="6">
        <f t="shared" si="3"/>
        <v>-18267.5</v>
      </c>
      <c r="G41" s="3">
        <f t="shared" si="4"/>
        <v>9.0546999854268506E-4</v>
      </c>
      <c r="J41" s="3">
        <f>G41</f>
        <v>9.0546999854268506E-4</v>
      </c>
      <c r="O41" s="6">
        <f t="shared" si="6"/>
        <v>2.4781702880807884E-3</v>
      </c>
      <c r="P41" s="5">
        <f t="shared" si="7"/>
        <v>27849.879999999997</v>
      </c>
      <c r="Q41" s="6">
        <f t="shared" si="8"/>
        <v>2.4733862007132342E-6</v>
      </c>
      <c r="R41" s="6"/>
      <c r="AC41" s="3" t="s">
        <v>51</v>
      </c>
      <c r="AH41" s="3" t="s">
        <v>53</v>
      </c>
    </row>
    <row r="42" spans="1:34" x14ac:dyDescent="0.2">
      <c r="A42" s="64" t="s">
        <v>40</v>
      </c>
      <c r="B42" s="65"/>
      <c r="C42" s="66">
        <v>43079.936000000002</v>
      </c>
      <c r="D42" s="66"/>
      <c r="E42" s="64">
        <f t="shared" si="2"/>
        <v>-17901.996350839461</v>
      </c>
      <c r="F42" s="6">
        <f t="shared" si="3"/>
        <v>-17902</v>
      </c>
      <c r="G42" s="3">
        <f t="shared" si="4"/>
        <v>2.1121679965290241E-3</v>
      </c>
      <c r="I42" s="3">
        <f>+G42</f>
        <v>2.1121679965290241E-3</v>
      </c>
      <c r="O42" s="6">
        <f t="shared" si="6"/>
        <v>2.7079725815242605E-3</v>
      </c>
      <c r="P42" s="5">
        <f t="shared" si="7"/>
        <v>28061.436000000002</v>
      </c>
      <c r="Q42" s="6">
        <f t="shared" si="8"/>
        <v>3.5498310350134588E-7</v>
      </c>
      <c r="R42" s="6"/>
    </row>
    <row r="43" spans="1:34" x14ac:dyDescent="0.2">
      <c r="A43" s="64" t="s">
        <v>40</v>
      </c>
      <c r="B43" s="65"/>
      <c r="C43" s="66">
        <v>43100.771999999997</v>
      </c>
      <c r="D43" s="66"/>
      <c r="E43" s="64">
        <f t="shared" si="2"/>
        <v>-17865.99831042103</v>
      </c>
      <c r="F43" s="6">
        <f t="shared" si="3"/>
        <v>-17866</v>
      </c>
      <c r="G43" s="3">
        <f t="shared" si="4"/>
        <v>9.7794399334816262E-4</v>
      </c>
      <c r="I43" s="3">
        <f>+G43</f>
        <v>9.7794399334816262E-4</v>
      </c>
      <c r="O43" s="6">
        <f t="shared" si="6"/>
        <v>2.735988703853439E-3</v>
      </c>
      <c r="P43" s="5">
        <f t="shared" si="7"/>
        <v>28082.271999999997</v>
      </c>
      <c r="Q43" s="6">
        <f t="shared" si="8"/>
        <v>3.0907212041355813E-6</v>
      </c>
      <c r="R43" s="6"/>
    </row>
    <row r="44" spans="1:34" x14ac:dyDescent="0.2">
      <c r="A44" s="64" t="s">
        <v>40</v>
      </c>
      <c r="B44" s="65"/>
      <c r="C44" s="66">
        <v>43180.639000000003</v>
      </c>
      <c r="D44" s="66"/>
      <c r="E44" s="64">
        <f t="shared" si="2"/>
        <v>-17728.013308784452</v>
      </c>
      <c r="F44" s="6">
        <f t="shared" si="3"/>
        <v>-17728</v>
      </c>
      <c r="G44" s="3">
        <f t="shared" si="4"/>
        <v>-7.7032479966874234E-3</v>
      </c>
      <c r="I44" s="3">
        <f>+G44</f>
        <v>-7.7032479966874234E-3</v>
      </c>
      <c r="O44" s="6">
        <f t="shared" si="6"/>
        <v>2.8519328547006173E-3</v>
      </c>
      <c r="P44" s="5">
        <f t="shared" si="7"/>
        <v>28162.139000000003</v>
      </c>
      <c r="Q44" s="6">
        <f t="shared" si="8"/>
        <v>1.1141184280550877E-4</v>
      </c>
      <c r="R44" s="6"/>
    </row>
    <row r="45" spans="1:34" x14ac:dyDescent="0.2">
      <c r="A45" s="64" t="s">
        <v>40</v>
      </c>
      <c r="B45" s="67"/>
      <c r="C45" s="66">
        <v>43184.697</v>
      </c>
      <c r="D45" s="66"/>
      <c r="E45" s="64">
        <f t="shared" si="2"/>
        <v>-17721.00236388054</v>
      </c>
      <c r="F45" s="6">
        <f t="shared" si="3"/>
        <v>-17721</v>
      </c>
      <c r="G45" s="3">
        <f t="shared" si="4"/>
        <v>-1.3682360004168004E-3</v>
      </c>
      <c r="I45" s="3">
        <f>+G45</f>
        <v>-1.3682360004168004E-3</v>
      </c>
      <c r="O45" s="6">
        <f t="shared" si="6"/>
        <v>2.8581695598904515E-3</v>
      </c>
      <c r="P45" s="5">
        <f t="shared" si="7"/>
        <v>28166.197</v>
      </c>
      <c r="Q45" s="6">
        <f t="shared" si="8"/>
        <v>1.7862503960196056E-5</v>
      </c>
      <c r="R45" s="6"/>
    </row>
    <row r="46" spans="1:34" x14ac:dyDescent="0.2">
      <c r="A46" s="64" t="s">
        <v>55</v>
      </c>
      <c r="B46" s="67"/>
      <c r="C46" s="66">
        <v>43496.682000000001</v>
      </c>
      <c r="D46" s="66"/>
      <c r="E46" s="64">
        <f t="shared" si="2"/>
        <v>-17181.990622665966</v>
      </c>
      <c r="F46" s="6">
        <f t="shared" si="3"/>
        <v>-17182</v>
      </c>
      <c r="G46" s="3">
        <f t="shared" si="4"/>
        <v>5.4276879964163527E-3</v>
      </c>
      <c r="L46" s="3">
        <f>G46</f>
        <v>5.4276879964163527E-3</v>
      </c>
      <c r="O46" s="6">
        <f t="shared" si="6"/>
        <v>3.4345496347155191E-3</v>
      </c>
      <c r="P46" s="5">
        <f t="shared" si="7"/>
        <v>28478.182000000001</v>
      </c>
      <c r="Q46" s="6">
        <f t="shared" si="8"/>
        <v>3.9726005288834826E-6</v>
      </c>
      <c r="R46" s="6"/>
      <c r="AC46" s="3" t="s">
        <v>49</v>
      </c>
      <c r="AD46" s="3">
        <v>9</v>
      </c>
      <c r="AF46" s="3" t="s">
        <v>42</v>
      </c>
      <c r="AH46" s="3" t="s">
        <v>44</v>
      </c>
    </row>
    <row r="47" spans="1:34" x14ac:dyDescent="0.2">
      <c r="A47" s="64" t="s">
        <v>40</v>
      </c>
      <c r="B47" s="67"/>
      <c r="C47" s="66">
        <v>43820.815000000002</v>
      </c>
      <c r="D47" s="66"/>
      <c r="E47" s="64">
        <f t="shared" si="2"/>
        <v>-16621.990966544345</v>
      </c>
      <c r="F47" s="6">
        <f t="shared" si="3"/>
        <v>-16622</v>
      </c>
      <c r="G47" s="3">
        <f t="shared" si="4"/>
        <v>5.2286479985923506E-3</v>
      </c>
      <c r="I47" s="3">
        <f t="shared" ref="I47:I55" si="9">+G47</f>
        <v>5.2286479985923506E-3</v>
      </c>
      <c r="O47" s="6">
        <f t="shared" si="6"/>
        <v>4.2086187408013655E-3</v>
      </c>
      <c r="P47" s="5">
        <f t="shared" si="7"/>
        <v>28802.315000000002</v>
      </c>
      <c r="Q47" s="6">
        <f t="shared" si="8"/>
        <v>1.0404596867496281E-6</v>
      </c>
      <c r="R47" s="6"/>
    </row>
    <row r="48" spans="1:34" x14ac:dyDescent="0.2">
      <c r="A48" s="64" t="s">
        <v>40</v>
      </c>
      <c r="B48" s="67"/>
      <c r="C48" s="66">
        <v>44191.83</v>
      </c>
      <c r="D48" s="66"/>
      <c r="E48" s="64">
        <f t="shared" si="2"/>
        <v>-15980.993991796444</v>
      </c>
      <c r="F48" s="6">
        <f t="shared" si="3"/>
        <v>-15981</v>
      </c>
      <c r="G48" s="3">
        <f t="shared" si="4"/>
        <v>3.4776039974531159E-3</v>
      </c>
      <c r="I48" s="3">
        <f t="shared" si="9"/>
        <v>3.4776039974531159E-3</v>
      </c>
      <c r="O48" s="6">
        <f t="shared" si="6"/>
        <v>5.2571993457931976E-3</v>
      </c>
      <c r="P48" s="5">
        <f t="shared" si="7"/>
        <v>29173.33</v>
      </c>
      <c r="Q48" s="6">
        <f t="shared" si="8"/>
        <v>3.166959603833657E-6</v>
      </c>
      <c r="R48" s="6"/>
    </row>
    <row r="49" spans="1:34" x14ac:dyDescent="0.2">
      <c r="A49" s="64" t="s">
        <v>40</v>
      </c>
      <c r="B49" s="67"/>
      <c r="C49" s="66">
        <v>44238.714</v>
      </c>
      <c r="D49" s="66"/>
      <c r="E49" s="64">
        <f t="shared" si="2"/>
        <v>-15899.993217800567</v>
      </c>
      <c r="F49" s="6">
        <f t="shared" si="3"/>
        <v>-15900</v>
      </c>
      <c r="G49" s="3">
        <f t="shared" si="4"/>
        <v>3.9255999945453368E-3</v>
      </c>
      <c r="I49" s="3">
        <f t="shared" si="9"/>
        <v>3.9255999945453368E-3</v>
      </c>
      <c r="O49" s="6">
        <f t="shared" si="6"/>
        <v>5.3986064218196367E-3</v>
      </c>
      <c r="P49" s="5">
        <f t="shared" si="7"/>
        <v>29220.214</v>
      </c>
      <c r="Q49" s="6">
        <f t="shared" si="8"/>
        <v>2.1697479347913975E-6</v>
      </c>
      <c r="R49" s="6"/>
    </row>
    <row r="50" spans="1:34" x14ac:dyDescent="0.2">
      <c r="A50" s="64" t="s">
        <v>40</v>
      </c>
      <c r="B50" s="67"/>
      <c r="C50" s="66">
        <v>44576.741999999998</v>
      </c>
      <c r="D50" s="66"/>
      <c r="E50" s="64">
        <f t="shared" si="2"/>
        <v>-15315.987381432542</v>
      </c>
      <c r="F50" s="6">
        <f t="shared" si="3"/>
        <v>-15316</v>
      </c>
      <c r="G50" s="3">
        <f t="shared" si="4"/>
        <v>7.303743994270917E-3</v>
      </c>
      <c r="I50" s="3">
        <f t="shared" si="9"/>
        <v>7.303743994270917E-3</v>
      </c>
      <c r="O50" s="6">
        <f t="shared" si="6"/>
        <v>6.4526625448894509E-3</v>
      </c>
      <c r="P50" s="5">
        <f t="shared" si="7"/>
        <v>29558.241999999998</v>
      </c>
      <c r="Q50" s="6">
        <f t="shared" si="8"/>
        <v>7.243396334812571E-7</v>
      </c>
      <c r="R50" s="6"/>
    </row>
    <row r="51" spans="1:34" x14ac:dyDescent="0.2">
      <c r="A51" s="64" t="s">
        <v>40</v>
      </c>
      <c r="B51" s="67"/>
      <c r="C51" s="66">
        <v>44627.682999999997</v>
      </c>
      <c r="D51" s="66"/>
      <c r="E51" s="64">
        <f t="shared" si="2"/>
        <v>-15227.977390217544</v>
      </c>
      <c r="F51" s="6">
        <f t="shared" si="3"/>
        <v>-15228</v>
      </c>
      <c r="G51" s="3">
        <f t="shared" si="4"/>
        <v>1.3086751998343971E-2</v>
      </c>
      <c r="I51" s="3">
        <f t="shared" si="9"/>
        <v>1.3086751998343971E-2</v>
      </c>
      <c r="O51" s="6">
        <f t="shared" si="6"/>
        <v>6.6145413368073093E-3</v>
      </c>
      <c r="P51" s="5">
        <f t="shared" si="7"/>
        <v>29609.182999999997</v>
      </c>
      <c r="Q51" s="6">
        <f t="shared" si="8"/>
        <v>4.1889510847308829E-5</v>
      </c>
      <c r="R51" s="6"/>
    </row>
    <row r="52" spans="1:34" x14ac:dyDescent="0.2">
      <c r="A52" s="64" t="s">
        <v>40</v>
      </c>
      <c r="B52" s="65"/>
      <c r="C52" s="66">
        <v>44634.63</v>
      </c>
      <c r="D52" s="66"/>
      <c r="E52" s="64">
        <f t="shared" si="2"/>
        <v>-15215.975163936737</v>
      </c>
      <c r="F52" s="6">
        <f t="shared" si="3"/>
        <v>-15216</v>
      </c>
      <c r="G52" s="3">
        <f t="shared" si="4"/>
        <v>1.4375343998835888E-2</v>
      </c>
      <c r="I52" s="3">
        <f t="shared" si="9"/>
        <v>1.4375343998835888E-2</v>
      </c>
      <c r="O52" s="6">
        <f t="shared" si="6"/>
        <v>6.6366366048402573E-3</v>
      </c>
      <c r="P52" s="5">
        <f t="shared" si="7"/>
        <v>29616.129999999997</v>
      </c>
      <c r="Q52" s="6">
        <f t="shared" si="8"/>
        <v>5.988759212988264E-5</v>
      </c>
      <c r="R52" s="6"/>
    </row>
    <row r="53" spans="1:34" x14ac:dyDescent="0.2">
      <c r="A53" s="64" t="s">
        <v>40</v>
      </c>
      <c r="B53" s="65"/>
      <c r="C53" s="66">
        <v>45012.591</v>
      </c>
      <c r="D53" s="66"/>
      <c r="E53" s="64">
        <f t="shared" ref="E53:E84" si="10">(C53-C$7)/C$8</f>
        <v>-14562.977690592817</v>
      </c>
      <c r="F53" s="6">
        <f t="shared" ref="F53:F84" si="11">ROUND(2*E53,0)/2</f>
        <v>-14563</v>
      </c>
      <c r="G53" s="3">
        <f t="shared" ref="G53:G84" si="12">C53-(C$7+F53*C$8)</f>
        <v>1.2912891994346865E-2</v>
      </c>
      <c r="I53" s="3">
        <f t="shared" si="9"/>
        <v>1.2912891994346865E-2</v>
      </c>
      <c r="O53" s="6">
        <f t="shared" ref="O53:O84" si="13">R$2+R$3*F53+R$4*F53^2+R$5*SIN(RADIANS(R$6*F53+R$7))</f>
        <v>7.8302337035338985E-3</v>
      </c>
      <c r="P53" s="5">
        <f t="shared" ref="P53:P84" si="14">C53-15018.5</f>
        <v>29994.091</v>
      </c>
      <c r="Q53" s="6">
        <f t="shared" ref="Q53:Q84" si="15">+(G53-O53)^2</f>
        <v>2.5833415301169781E-5</v>
      </c>
      <c r="R53" s="6"/>
    </row>
    <row r="54" spans="1:34" x14ac:dyDescent="0.2">
      <c r="A54" s="64" t="s">
        <v>40</v>
      </c>
      <c r="B54" s="65"/>
      <c r="C54" s="66">
        <v>45042.686999999998</v>
      </c>
      <c r="D54" s="66"/>
      <c r="E54" s="64">
        <f t="shared" si="10"/>
        <v>-14510.98128895943</v>
      </c>
      <c r="F54" s="6">
        <f t="shared" si="11"/>
        <v>-14511</v>
      </c>
      <c r="G54" s="3">
        <f t="shared" si="12"/>
        <v>1.0830123996129259E-2</v>
      </c>
      <c r="I54" s="3">
        <f t="shared" si="9"/>
        <v>1.0830123996129259E-2</v>
      </c>
      <c r="O54" s="6">
        <f t="shared" si="13"/>
        <v>7.9232416423208191E-3</v>
      </c>
      <c r="P54" s="5">
        <f t="shared" si="14"/>
        <v>30024.186999999998</v>
      </c>
      <c r="Q54" s="6">
        <f t="shared" si="15"/>
        <v>8.4499650188828984E-6</v>
      </c>
      <c r="R54" s="6"/>
    </row>
    <row r="55" spans="1:34" x14ac:dyDescent="0.2">
      <c r="A55" s="64" t="s">
        <v>40</v>
      </c>
      <c r="B55" s="65"/>
      <c r="C55" s="66">
        <v>45060.625999999997</v>
      </c>
      <c r="D55" s="66"/>
      <c r="E55" s="64">
        <f t="shared" si="10"/>
        <v>-14479.988351396254</v>
      </c>
      <c r="F55" s="6">
        <f t="shared" si="11"/>
        <v>-14480</v>
      </c>
      <c r="G55" s="3">
        <f t="shared" si="12"/>
        <v>6.742319994373247E-3</v>
      </c>
      <c r="I55" s="3">
        <f t="shared" si="9"/>
        <v>6.742319994373247E-3</v>
      </c>
      <c r="O55" s="6">
        <f t="shared" si="13"/>
        <v>7.9784525716102631E-3</v>
      </c>
      <c r="P55" s="5">
        <f t="shared" si="14"/>
        <v>30042.125999999997</v>
      </c>
      <c r="Q55" s="6">
        <f t="shared" si="15"/>
        <v>1.5280237485066273E-6</v>
      </c>
      <c r="R55" s="6"/>
    </row>
    <row r="56" spans="1:34" x14ac:dyDescent="0.2">
      <c r="A56" s="64" t="s">
        <v>57</v>
      </c>
      <c r="B56" s="67"/>
      <c r="C56" s="66">
        <v>45404.440300000002</v>
      </c>
      <c r="D56" s="66"/>
      <c r="E56" s="64">
        <f t="shared" si="10"/>
        <v>-13885.985612490625</v>
      </c>
      <c r="F56" s="6">
        <f t="shared" si="11"/>
        <v>-13886</v>
      </c>
      <c r="G56" s="3">
        <f t="shared" si="12"/>
        <v>8.3276239965925924E-3</v>
      </c>
      <c r="M56" s="3">
        <f>G56</f>
        <v>8.3276239965925924E-3</v>
      </c>
      <c r="O56" s="6">
        <f t="shared" si="13"/>
        <v>8.9903301188013207E-3</v>
      </c>
      <c r="P56" s="5">
        <f t="shared" si="14"/>
        <v>30385.940300000002</v>
      </c>
      <c r="Q56" s="6">
        <f t="shared" si="15"/>
        <v>4.3917940441292989E-7</v>
      </c>
      <c r="R56" s="6"/>
      <c r="AC56" s="3" t="s">
        <v>56</v>
      </c>
      <c r="AH56" s="3" t="s">
        <v>53</v>
      </c>
    </row>
    <row r="57" spans="1:34" x14ac:dyDescent="0.2">
      <c r="A57" s="64" t="s">
        <v>40</v>
      </c>
      <c r="B57" s="65"/>
      <c r="C57" s="66">
        <v>45405.618999999999</v>
      </c>
      <c r="D57" s="66"/>
      <c r="E57" s="64">
        <f t="shared" si="10"/>
        <v>-13883.949190421079</v>
      </c>
      <c r="F57" s="6">
        <f t="shared" si="11"/>
        <v>-13884</v>
      </c>
      <c r="G57" s="3">
        <f t="shared" si="12"/>
        <v>2.9409055998257827E-2</v>
      </c>
      <c r="I57" s="3">
        <f>+G57</f>
        <v>2.9409055998257827E-2</v>
      </c>
      <c r="O57" s="6">
        <f t="shared" si="13"/>
        <v>8.9935544509495702E-3</v>
      </c>
      <c r="P57" s="5">
        <f t="shared" si="14"/>
        <v>30387.118999999999</v>
      </c>
      <c r="Q57" s="6">
        <f t="shared" si="15"/>
        <v>4.1679270342814584E-4</v>
      </c>
      <c r="R57" s="6"/>
    </row>
    <row r="58" spans="1:34" x14ac:dyDescent="0.2">
      <c r="A58" s="64" t="s">
        <v>57</v>
      </c>
      <c r="B58" s="67"/>
      <c r="C58" s="66">
        <v>45407.330999999998</v>
      </c>
      <c r="D58" s="66"/>
      <c r="E58" s="64">
        <f t="shared" si="10"/>
        <v>-13880.99139404959</v>
      </c>
      <c r="F58" s="6">
        <f t="shared" si="11"/>
        <v>-13881</v>
      </c>
      <c r="G58" s="3">
        <f t="shared" si="12"/>
        <v>4.9812039942480624E-3</v>
      </c>
      <c r="M58" s="3">
        <f>G58</f>
        <v>4.9812039942480624E-3</v>
      </c>
      <c r="O58" s="6">
        <f t="shared" si="13"/>
        <v>8.9983882407725663E-3</v>
      </c>
      <c r="P58" s="5">
        <f t="shared" si="14"/>
        <v>30388.830999999998</v>
      </c>
      <c r="Q58" s="6">
        <f t="shared" si="15"/>
        <v>1.6137769270524646E-5</v>
      </c>
      <c r="R58" s="6"/>
      <c r="AC58" s="3" t="s">
        <v>49</v>
      </c>
      <c r="AH58" s="3" t="s">
        <v>53</v>
      </c>
    </row>
    <row r="59" spans="1:34" x14ac:dyDescent="0.2">
      <c r="A59" s="64" t="s">
        <v>57</v>
      </c>
      <c r="B59" s="67"/>
      <c r="C59" s="66">
        <v>45407.332000000002</v>
      </c>
      <c r="D59" s="66"/>
      <c r="E59" s="64">
        <f t="shared" si="10"/>
        <v>-13880.989666364787</v>
      </c>
      <c r="F59" s="6">
        <f t="shared" si="11"/>
        <v>-13881</v>
      </c>
      <c r="G59" s="3">
        <f t="shared" si="12"/>
        <v>5.981203998089768E-3</v>
      </c>
      <c r="M59" s="3">
        <f>G59</f>
        <v>5.981203998089768E-3</v>
      </c>
      <c r="O59" s="6">
        <f t="shared" si="13"/>
        <v>8.9983882407725663E-3</v>
      </c>
      <c r="P59" s="5">
        <f t="shared" si="14"/>
        <v>30388.832000000002</v>
      </c>
      <c r="Q59" s="6">
        <f t="shared" si="15"/>
        <v>9.1034007542933715E-6</v>
      </c>
      <c r="R59" s="6"/>
      <c r="AC59" s="3" t="s">
        <v>49</v>
      </c>
      <c r="AH59" s="3" t="s">
        <v>53</v>
      </c>
    </row>
    <row r="60" spans="1:34" x14ac:dyDescent="0.2">
      <c r="A60" s="64" t="s">
        <v>57</v>
      </c>
      <c r="B60" s="67"/>
      <c r="C60" s="66">
        <v>45407.334999999999</v>
      </c>
      <c r="D60" s="66"/>
      <c r="E60" s="64">
        <f t="shared" si="10"/>
        <v>-13880.984483310402</v>
      </c>
      <c r="F60" s="6">
        <f t="shared" si="11"/>
        <v>-13881</v>
      </c>
      <c r="G60" s="3">
        <f t="shared" si="12"/>
        <v>8.9812039950629696E-3</v>
      </c>
      <c r="M60" s="3">
        <f>G60</f>
        <v>8.9812039950629696E-3</v>
      </c>
      <c r="O60" s="6">
        <f t="shared" si="13"/>
        <v>8.9983882407725663E-3</v>
      </c>
      <c r="P60" s="5">
        <f t="shared" si="14"/>
        <v>30388.834999999999</v>
      </c>
      <c r="Q60" s="6">
        <f t="shared" si="15"/>
        <v>2.9529830060779311E-10</v>
      </c>
      <c r="R60" s="6"/>
      <c r="AC60" s="3" t="s">
        <v>49</v>
      </c>
      <c r="AH60" s="3" t="s">
        <v>53</v>
      </c>
    </row>
    <row r="61" spans="1:34" x14ac:dyDescent="0.2">
      <c r="A61" s="64" t="s">
        <v>40</v>
      </c>
      <c r="B61" s="65"/>
      <c r="C61" s="66">
        <v>45416.59</v>
      </c>
      <c r="D61" s="66"/>
      <c r="E61" s="64">
        <f t="shared" si="10"/>
        <v>-13864.994760519436</v>
      </c>
      <c r="F61" s="6">
        <f t="shared" si="11"/>
        <v>-13865</v>
      </c>
      <c r="G61" s="3">
        <f t="shared" si="12"/>
        <v>3.0326599953696132E-3</v>
      </c>
      <c r="I61" s="3">
        <f>+G61</f>
        <v>3.0326599953696132E-3</v>
      </c>
      <c r="O61" s="6">
        <f t="shared" si="13"/>
        <v>9.0241132788655976E-3</v>
      </c>
      <c r="P61" s="5">
        <f t="shared" si="14"/>
        <v>30398.089999999997</v>
      </c>
      <c r="Q61" s="6">
        <f t="shared" si="15"/>
        <v>3.5897512448314813E-5</v>
      </c>
      <c r="R61" s="6"/>
    </row>
    <row r="62" spans="1:34" x14ac:dyDescent="0.2">
      <c r="A62" s="64" t="s">
        <v>40</v>
      </c>
      <c r="B62" s="65"/>
      <c r="C62" s="66">
        <v>45762.732000000004</v>
      </c>
      <c r="D62" s="66"/>
      <c r="E62" s="64">
        <f t="shared" si="10"/>
        <v>-13266.970489713152</v>
      </c>
      <c r="F62" s="6">
        <f t="shared" si="11"/>
        <v>-13267</v>
      </c>
      <c r="G62" s="3">
        <f t="shared" si="12"/>
        <v>1.7080828001780901E-2</v>
      </c>
      <c r="I62" s="3">
        <f>+G62</f>
        <v>1.7080828001780901E-2</v>
      </c>
      <c r="O62" s="6">
        <f t="shared" si="13"/>
        <v>9.9091643761976284E-3</v>
      </c>
      <c r="P62" s="5">
        <f t="shared" si="14"/>
        <v>30744.232000000004</v>
      </c>
      <c r="Q62" s="6">
        <f t="shared" si="15"/>
        <v>5.1432759158514214E-5</v>
      </c>
      <c r="R62" s="6"/>
    </row>
    <row r="63" spans="1:34" x14ac:dyDescent="0.2">
      <c r="A63" s="64" t="s">
        <v>59</v>
      </c>
      <c r="B63" s="67"/>
      <c r="C63" s="66">
        <v>46164.417000000001</v>
      </c>
      <c r="D63" s="66"/>
      <c r="E63" s="64">
        <f t="shared" si="10"/>
        <v>-12572.985422258709</v>
      </c>
      <c r="F63" s="6">
        <f t="shared" si="11"/>
        <v>-12573</v>
      </c>
      <c r="G63" s="3">
        <f t="shared" si="12"/>
        <v>8.4377320017665625E-3</v>
      </c>
      <c r="L63" s="3">
        <f>G63</f>
        <v>8.4377320017665625E-3</v>
      </c>
      <c r="O63" s="6">
        <f t="shared" si="13"/>
        <v>1.0702792441278104E-2</v>
      </c>
      <c r="P63" s="5">
        <f t="shared" si="14"/>
        <v>31145.917000000001</v>
      </c>
      <c r="Q63" s="6">
        <f t="shared" si="15"/>
        <v>5.1304987946402154E-6</v>
      </c>
      <c r="R63" s="6"/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64" t="s">
        <v>40</v>
      </c>
      <c r="B64" s="65"/>
      <c r="C64" s="66">
        <v>46413.881999999998</v>
      </c>
      <c r="D64" s="66"/>
      <c r="E64" s="64">
        <f t="shared" si="10"/>
        <v>-12141.988534517019</v>
      </c>
      <c r="F64" s="6">
        <f t="shared" si="11"/>
        <v>-12142</v>
      </c>
      <c r="G64" s="3">
        <f t="shared" si="12"/>
        <v>6.636327991145663E-3</v>
      </c>
      <c r="I64" s="3">
        <f>+G64</f>
        <v>6.636327991145663E-3</v>
      </c>
      <c r="O64" s="6">
        <f t="shared" si="13"/>
        <v>1.104013587016249E-2</v>
      </c>
      <c r="P64" s="5">
        <f t="shared" si="14"/>
        <v>31395.381999999998</v>
      </c>
      <c r="Q64" s="6">
        <f t="shared" si="15"/>
        <v>1.9393523835290685E-5</v>
      </c>
      <c r="R64" s="6"/>
    </row>
    <row r="65" spans="1:34" x14ac:dyDescent="0.2">
      <c r="A65" s="64" t="s">
        <v>40</v>
      </c>
      <c r="B65" s="65"/>
      <c r="C65" s="66">
        <v>46441.665000000001</v>
      </c>
      <c r="D65" s="66"/>
      <c r="E65" s="64">
        <f t="shared" si="10"/>
        <v>-12093.988267817767</v>
      </c>
      <c r="F65" s="6">
        <f t="shared" si="11"/>
        <v>-12094</v>
      </c>
      <c r="G65" s="3">
        <f t="shared" si="12"/>
        <v>6.7906959957326762E-3</v>
      </c>
      <c r="I65" s="3">
        <f>+G65</f>
        <v>6.7906959957326762E-3</v>
      </c>
      <c r="O65" s="6">
        <f t="shared" si="13"/>
        <v>1.1069539660802123E-2</v>
      </c>
      <c r="P65" s="5">
        <f t="shared" si="14"/>
        <v>31423.165000000001</v>
      </c>
      <c r="Q65" s="6">
        <f t="shared" si="15"/>
        <v>1.8308503110104936E-5</v>
      </c>
      <c r="R65" s="6"/>
    </row>
    <row r="66" spans="1:34" x14ac:dyDescent="0.2">
      <c r="A66" s="64" t="s">
        <v>40</v>
      </c>
      <c r="B66" s="65"/>
      <c r="C66" s="66">
        <v>46496.66</v>
      </c>
      <c r="D66" s="66"/>
      <c r="E66" s="64">
        <f t="shared" si="10"/>
        <v>-11998.974242438031</v>
      </c>
      <c r="F66" s="6">
        <f t="shared" si="11"/>
        <v>-11999</v>
      </c>
      <c r="G66" s="3">
        <f t="shared" si="12"/>
        <v>1.4908716002537403E-2</v>
      </c>
      <c r="I66" s="3">
        <f>+G66</f>
        <v>1.4908716002537403E-2</v>
      </c>
      <c r="O66" s="6">
        <f t="shared" si="13"/>
        <v>1.1122716411894142E-2</v>
      </c>
      <c r="P66" s="5">
        <f t="shared" si="14"/>
        <v>31478.160000000003</v>
      </c>
      <c r="Q66" s="6">
        <f t="shared" si="15"/>
        <v>1.4333792900350945E-5</v>
      </c>
      <c r="R66" s="6"/>
    </row>
    <row r="67" spans="1:34" x14ac:dyDescent="0.2">
      <c r="A67" s="64" t="s">
        <v>60</v>
      </c>
      <c r="B67" s="67"/>
      <c r="C67" s="66">
        <v>46505.330999999998</v>
      </c>
      <c r="D67" s="66"/>
      <c r="E67" s="64">
        <f t="shared" si="10"/>
        <v>-11983.993487568187</v>
      </c>
      <c r="F67" s="6">
        <f t="shared" si="11"/>
        <v>-11984</v>
      </c>
      <c r="G67" s="3">
        <f t="shared" si="12"/>
        <v>3.7694559941883199E-3</v>
      </c>
      <c r="L67" s="3">
        <f>G67</f>
        <v>3.7694559941883199E-3</v>
      </c>
      <c r="O67" s="6">
        <f t="shared" si="13"/>
        <v>1.1130497347877391E-2</v>
      </c>
      <c r="P67" s="5">
        <f t="shared" si="14"/>
        <v>31486.830999999998</v>
      </c>
      <c r="Q67" s="6">
        <f t="shared" si="15"/>
        <v>5.4184929810720641E-5</v>
      </c>
      <c r="R67" s="6"/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64" t="s">
        <v>40</v>
      </c>
      <c r="B68" s="65"/>
      <c r="C68" s="66">
        <v>46804.591999999997</v>
      </c>
      <c r="D68" s="66"/>
      <c r="E68" s="64">
        <f t="shared" si="10"/>
        <v>-11466.964807703405</v>
      </c>
      <c r="F68" s="6">
        <f t="shared" si="11"/>
        <v>-11467</v>
      </c>
      <c r="G68" s="3">
        <f t="shared" si="12"/>
        <v>2.0369627993204631E-2</v>
      </c>
      <c r="I68" s="3">
        <f>+G68</f>
        <v>2.0369627993204631E-2</v>
      </c>
      <c r="O68" s="6">
        <f t="shared" si="13"/>
        <v>1.1292658176336162E-2</v>
      </c>
      <c r="P68" s="5">
        <f t="shared" si="14"/>
        <v>31786.091999999997</v>
      </c>
      <c r="Q68" s="6">
        <f t="shared" si="15"/>
        <v>8.2391381056341216E-5</v>
      </c>
      <c r="R68" s="6"/>
    </row>
    <row r="69" spans="1:34" x14ac:dyDescent="0.2">
      <c r="A69" s="64" t="s">
        <v>40</v>
      </c>
      <c r="B69" s="65"/>
      <c r="C69" s="66">
        <v>46820.786999999997</v>
      </c>
      <c r="D69" s="66"/>
      <c r="E69" s="64">
        <f t="shared" si="10"/>
        <v>-11438.984952425204</v>
      </c>
      <c r="F69" s="6">
        <f t="shared" si="11"/>
        <v>-11439</v>
      </c>
      <c r="G69" s="3">
        <f t="shared" si="12"/>
        <v>8.7096759962150827E-3</v>
      </c>
      <c r="I69" s="3">
        <f>+G69</f>
        <v>8.7096759962150827E-3</v>
      </c>
      <c r="O69" s="6">
        <f t="shared" si="13"/>
        <v>1.1295410136374575E-2</v>
      </c>
      <c r="P69" s="5">
        <f t="shared" si="14"/>
        <v>31802.286999999997</v>
      </c>
      <c r="Q69" s="6">
        <f t="shared" si="15"/>
        <v>6.6860210435863503E-6</v>
      </c>
      <c r="R69" s="6"/>
    </row>
    <row r="70" spans="1:34" x14ac:dyDescent="0.2">
      <c r="A70" s="64" t="s">
        <v>40</v>
      </c>
      <c r="B70" s="65"/>
      <c r="C70" s="66">
        <v>47161.722999999998</v>
      </c>
      <c r="D70" s="66"/>
      <c r="E70" s="64">
        <f t="shared" si="10"/>
        <v>-10849.955008669151</v>
      </c>
      <c r="F70" s="6">
        <f t="shared" si="11"/>
        <v>-10850</v>
      </c>
      <c r="G70" s="3">
        <f t="shared" si="12"/>
        <v>2.604139999311883E-2</v>
      </c>
      <c r="I70" s="3">
        <f>+G70</f>
        <v>2.604139999311883E-2</v>
      </c>
      <c r="O70" s="6">
        <f t="shared" si="13"/>
        <v>1.120448909645368E-2</v>
      </c>
      <c r="P70" s="5">
        <f t="shared" si="14"/>
        <v>32143.222999999998</v>
      </c>
      <c r="Q70" s="6">
        <f t="shared" si="15"/>
        <v>2.2013392495558108E-4</v>
      </c>
      <c r="R70" s="6"/>
    </row>
    <row r="71" spans="1:34" x14ac:dyDescent="0.2">
      <c r="A71" s="64" t="s">
        <v>40</v>
      </c>
      <c r="B71" s="65"/>
      <c r="C71" s="66">
        <v>47197.595999999998</v>
      </c>
      <c r="D71" s="66"/>
      <c r="E71" s="64">
        <f t="shared" si="10"/>
        <v>-10787.977771966776</v>
      </c>
      <c r="F71" s="6">
        <f t="shared" si="11"/>
        <v>-10788</v>
      </c>
      <c r="G71" s="3">
        <f t="shared" si="12"/>
        <v>1.286579199222615E-2</v>
      </c>
      <c r="I71" s="3">
        <f>+G71</f>
        <v>1.286579199222615E-2</v>
      </c>
      <c r="O71" s="6">
        <f t="shared" si="13"/>
        <v>1.117818303601863E-2</v>
      </c>
      <c r="P71" s="5">
        <f t="shared" si="14"/>
        <v>32179.095999999998</v>
      </c>
      <c r="Q71" s="6">
        <f t="shared" si="15"/>
        <v>2.8480239890718337E-6</v>
      </c>
      <c r="R71" s="6"/>
    </row>
    <row r="72" spans="1:34" x14ac:dyDescent="0.2">
      <c r="A72" s="64" t="s">
        <v>61</v>
      </c>
      <c r="B72" s="67"/>
      <c r="C72" s="66">
        <v>47207.42</v>
      </c>
      <c r="D72" s="66"/>
      <c r="E72" s="64">
        <f t="shared" si="10"/>
        <v>-10771.004996526635</v>
      </c>
      <c r="F72" s="6">
        <f t="shared" si="11"/>
        <v>-10771</v>
      </c>
      <c r="G72" s="3">
        <f t="shared" si="12"/>
        <v>-2.8920360055053607E-3</v>
      </c>
      <c r="L72" s="3">
        <f t="shared" ref="L72:L78" si="16">G72</f>
        <v>-2.8920360055053607E-3</v>
      </c>
      <c r="O72" s="6">
        <f t="shared" si="13"/>
        <v>1.1170409085293233E-2</v>
      </c>
      <c r="P72" s="5">
        <f t="shared" si="14"/>
        <v>32188.92</v>
      </c>
      <c r="Q72" s="6">
        <f t="shared" si="15"/>
        <v>1.9775236193172549E-4</v>
      </c>
      <c r="R72" s="6"/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64" t="s">
        <v>63</v>
      </c>
      <c r="B73" s="67"/>
      <c r="C73" s="66">
        <v>47207.44</v>
      </c>
      <c r="D73" s="66"/>
      <c r="E73" s="64">
        <f t="shared" si="10"/>
        <v>-10770.9704428307</v>
      </c>
      <c r="F73" s="6">
        <f t="shared" si="11"/>
        <v>-10771</v>
      </c>
      <c r="G73" s="3">
        <f t="shared" si="12"/>
        <v>1.7107963998569176E-2</v>
      </c>
      <c r="L73" s="3">
        <f t="shared" si="16"/>
        <v>1.7107963998569176E-2</v>
      </c>
      <c r="O73" s="6">
        <f t="shared" si="13"/>
        <v>1.1170409085293233E-2</v>
      </c>
      <c r="P73" s="5">
        <f t="shared" si="14"/>
        <v>32188.940000000002</v>
      </c>
      <c r="Q73" s="6">
        <f t="shared" si="15"/>
        <v>3.525455834816728E-5</v>
      </c>
      <c r="R73" s="6"/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64" t="s">
        <v>63</v>
      </c>
      <c r="B74" s="67"/>
      <c r="C74" s="66">
        <v>47210.326999999997</v>
      </c>
      <c r="D74" s="66"/>
      <c r="E74" s="64">
        <f t="shared" si="10"/>
        <v>-10765.982616823412</v>
      </c>
      <c r="F74" s="6">
        <f t="shared" si="11"/>
        <v>-10766</v>
      </c>
      <c r="G74" s="3">
        <f t="shared" si="12"/>
        <v>1.0061543995107058E-2</v>
      </c>
      <c r="L74" s="3">
        <f t="shared" si="16"/>
        <v>1.0061543995107058E-2</v>
      </c>
      <c r="O74" s="6">
        <f t="shared" si="13"/>
        <v>1.1168076663885872E-2</v>
      </c>
      <c r="P74" s="5">
        <f t="shared" si="14"/>
        <v>32191.826999999997</v>
      </c>
      <c r="Q74" s="6">
        <f t="shared" si="15"/>
        <v>1.2244145470747642E-6</v>
      </c>
      <c r="R74" s="6"/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64" t="s">
        <v>63</v>
      </c>
      <c r="B75" s="67"/>
      <c r="C75" s="66">
        <v>47214.379000000001</v>
      </c>
      <c r="D75" s="66"/>
      <c r="E75" s="64">
        <f t="shared" si="10"/>
        <v>-10758.982038028267</v>
      </c>
      <c r="F75" s="6">
        <f t="shared" si="11"/>
        <v>-10759</v>
      </c>
      <c r="G75" s="3">
        <f t="shared" si="12"/>
        <v>1.0396555997431278E-2</v>
      </c>
      <c r="L75" s="3">
        <f t="shared" si="16"/>
        <v>1.0396555997431278E-2</v>
      </c>
      <c r="O75" s="6">
        <f t="shared" si="13"/>
        <v>1.1164776169853024E-2</v>
      </c>
      <c r="P75" s="5">
        <f t="shared" si="14"/>
        <v>32195.879000000001</v>
      </c>
      <c r="Q75" s="6">
        <f t="shared" si="15"/>
        <v>5.9016223331569605E-7</v>
      </c>
      <c r="R75" s="6"/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64" t="s">
        <v>61</v>
      </c>
      <c r="B76" s="67"/>
      <c r="C76" s="66">
        <v>47232.330999999998</v>
      </c>
      <c r="D76" s="66"/>
      <c r="E76" s="64">
        <f t="shared" si="10"/>
        <v>-10727.966640562739</v>
      </c>
      <c r="F76" s="6">
        <f t="shared" si="11"/>
        <v>-10728</v>
      </c>
      <c r="G76" s="3">
        <f t="shared" si="12"/>
        <v>1.9308751994685736E-2</v>
      </c>
      <c r="L76" s="3">
        <f t="shared" si="16"/>
        <v>1.9308751994685736E-2</v>
      </c>
      <c r="O76" s="6">
        <f t="shared" si="13"/>
        <v>1.1149667348478628E-2</v>
      </c>
      <c r="P76" s="5">
        <f t="shared" si="14"/>
        <v>32213.830999999998</v>
      </c>
      <c r="Q76" s="6">
        <f t="shared" si="15"/>
        <v>6.6570662263972565E-5</v>
      </c>
      <c r="R76" s="6"/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64" t="s">
        <v>61</v>
      </c>
      <c r="B77" s="67"/>
      <c r="C77" s="66">
        <v>47233.474999999999</v>
      </c>
      <c r="D77" s="66"/>
      <c r="E77" s="64">
        <f t="shared" si="10"/>
        <v>-10725.990169155622</v>
      </c>
      <c r="F77" s="6">
        <f t="shared" si="11"/>
        <v>-10726</v>
      </c>
      <c r="G77" s="3">
        <f t="shared" si="12"/>
        <v>5.6901839925558306E-3</v>
      </c>
      <c r="L77" s="3">
        <f t="shared" si="16"/>
        <v>5.6901839925558306E-3</v>
      </c>
      <c r="O77" s="6">
        <f t="shared" si="13"/>
        <v>1.1148664998596583E-2</v>
      </c>
      <c r="P77" s="5">
        <f t="shared" si="14"/>
        <v>32214.974999999999</v>
      </c>
      <c r="Q77" s="6">
        <f t="shared" si="15"/>
        <v>2.9795014893307665E-5</v>
      </c>
      <c r="R77" s="6"/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64" t="s">
        <v>64</v>
      </c>
      <c r="B78" s="67"/>
      <c r="C78" s="66">
        <v>47527.506999999998</v>
      </c>
      <c r="D78" s="66"/>
      <c r="E78" s="64">
        <f t="shared" si="10"/>
        <v>-10217.995553091379</v>
      </c>
      <c r="F78" s="6">
        <f t="shared" si="11"/>
        <v>-10218</v>
      </c>
      <c r="G78" s="3">
        <f t="shared" si="12"/>
        <v>2.5739119955687784E-3</v>
      </c>
      <c r="L78" s="3">
        <f t="shared" si="16"/>
        <v>2.5739119955687784E-3</v>
      </c>
      <c r="O78" s="6">
        <f t="shared" si="13"/>
        <v>1.0785980649980133E-2</v>
      </c>
      <c r="P78" s="5">
        <f t="shared" si="14"/>
        <v>32509.006999999998</v>
      </c>
      <c r="Q78" s="6">
        <f t="shared" si="15"/>
        <v>6.7438071584765514E-5</v>
      </c>
      <c r="R78" s="6"/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64" t="s">
        <v>40</v>
      </c>
      <c r="B79" s="65"/>
      <c r="C79" s="66">
        <v>47539.675000000003</v>
      </c>
      <c r="D79" s="66"/>
      <c r="E79" s="64">
        <f t="shared" si="10"/>
        <v>-10196.973084488396</v>
      </c>
      <c r="F79" s="6">
        <f t="shared" si="11"/>
        <v>-10197</v>
      </c>
      <c r="G79" s="3">
        <f t="shared" si="12"/>
        <v>1.5578947997710202E-2</v>
      </c>
      <c r="I79" s="3">
        <f>+G79</f>
        <v>1.5578947997710202E-2</v>
      </c>
      <c r="O79" s="6">
        <f t="shared" si="13"/>
        <v>1.0766375999732751E-2</v>
      </c>
      <c r="P79" s="5">
        <f t="shared" si="14"/>
        <v>32521.175000000003</v>
      </c>
      <c r="Q79" s="6">
        <f t="shared" si="15"/>
        <v>2.316084923571667E-5</v>
      </c>
      <c r="R79" s="6"/>
    </row>
    <row r="80" spans="1:34" x14ac:dyDescent="0.2">
      <c r="A80" s="64" t="s">
        <v>65</v>
      </c>
      <c r="B80" s="67"/>
      <c r="C80" s="66">
        <v>47566.303999999996</v>
      </c>
      <c r="D80" s="66"/>
      <c r="E80" s="64">
        <f t="shared" si="10"/>
        <v>-10150.966566044242</v>
      </c>
      <c r="F80" s="6">
        <f t="shared" si="11"/>
        <v>-10151</v>
      </c>
      <c r="G80" s="3">
        <f t="shared" si="12"/>
        <v>1.9351883995113894E-2</v>
      </c>
      <c r="L80" s="3">
        <f>G80</f>
        <v>1.9351883995113894E-2</v>
      </c>
      <c r="O80" s="6">
        <f t="shared" si="13"/>
        <v>1.072216425731946E-2</v>
      </c>
      <c r="P80" s="5">
        <f t="shared" si="14"/>
        <v>32547.803999999996</v>
      </c>
      <c r="Q80" s="6">
        <f t="shared" si="15"/>
        <v>7.4472062752878836E-5</v>
      </c>
      <c r="R80" s="6"/>
      <c r="AC80" s="3" t="s">
        <v>49</v>
      </c>
      <c r="AD80" s="3">
        <v>6</v>
      </c>
      <c r="AF80" s="3" t="s">
        <v>62</v>
      </c>
      <c r="AH80" s="3" t="s">
        <v>44</v>
      </c>
    </row>
    <row r="81" spans="1:34" x14ac:dyDescent="0.2">
      <c r="A81" s="64" t="s">
        <v>65</v>
      </c>
      <c r="B81" s="67"/>
      <c r="C81" s="66">
        <v>47592.345999999998</v>
      </c>
      <c r="D81" s="66"/>
      <c r="E81" s="64">
        <f t="shared" si="10"/>
        <v>-10105.974198575579</v>
      </c>
      <c r="F81" s="6">
        <f t="shared" si="11"/>
        <v>-10106</v>
      </c>
      <c r="G81" s="3">
        <f t="shared" si="12"/>
        <v>1.4934103994164616E-2</v>
      </c>
      <c r="L81" s="3">
        <f>G81</f>
        <v>1.4934103994164616E-2</v>
      </c>
      <c r="O81" s="6">
        <f t="shared" si="13"/>
        <v>1.0677232693287608E-2</v>
      </c>
      <c r="P81" s="5">
        <f t="shared" si="14"/>
        <v>32573.845999999998</v>
      </c>
      <c r="Q81" s="6">
        <f t="shared" si="15"/>
        <v>1.8120953272230311E-5</v>
      </c>
      <c r="R81" s="6"/>
      <c r="AC81" s="3" t="s">
        <v>49</v>
      </c>
      <c r="AD81" s="3">
        <v>7</v>
      </c>
      <c r="AF81" s="3" t="s">
        <v>62</v>
      </c>
      <c r="AH81" s="3" t="s">
        <v>44</v>
      </c>
    </row>
    <row r="82" spans="1:34" x14ac:dyDescent="0.2">
      <c r="A82" s="64" t="s">
        <v>65</v>
      </c>
      <c r="B82" s="67"/>
      <c r="C82" s="66">
        <v>47614.34</v>
      </c>
      <c r="D82" s="66"/>
      <c r="E82" s="64">
        <f t="shared" si="10"/>
        <v>-10067.975499162874</v>
      </c>
      <c r="F82" s="6">
        <f t="shared" si="11"/>
        <v>-10068</v>
      </c>
      <c r="G82" s="3">
        <f t="shared" si="12"/>
        <v>1.4181311991706025E-2</v>
      </c>
      <c r="L82" s="3">
        <f>G82</f>
        <v>1.4181311991706025E-2</v>
      </c>
      <c r="O82" s="6">
        <f t="shared" si="13"/>
        <v>1.0637999718169457E-2</v>
      </c>
      <c r="P82" s="5">
        <f t="shared" si="14"/>
        <v>32595.839999999997</v>
      </c>
      <c r="Q82" s="6">
        <f t="shared" si="15"/>
        <v>1.2555061867794885E-5</v>
      </c>
      <c r="R82" s="6"/>
      <c r="AC82" s="3" t="s">
        <v>49</v>
      </c>
      <c r="AD82" s="3">
        <v>7</v>
      </c>
      <c r="AF82" s="3" t="s">
        <v>62</v>
      </c>
      <c r="AH82" s="3" t="s">
        <v>44</v>
      </c>
    </row>
    <row r="83" spans="1:34" x14ac:dyDescent="0.2">
      <c r="A83" s="64" t="s">
        <v>66</v>
      </c>
      <c r="B83" s="67"/>
      <c r="C83" s="66">
        <v>47912.423000000003</v>
      </c>
      <c r="D83" s="66"/>
      <c r="E83" s="64">
        <f t="shared" si="10"/>
        <v>-9552.9820319882783</v>
      </c>
      <c r="F83" s="6">
        <f t="shared" si="11"/>
        <v>-9553</v>
      </c>
      <c r="G83" s="3">
        <f t="shared" si="12"/>
        <v>1.0400052000477444E-2</v>
      </c>
      <c r="L83" s="3">
        <f>G83</f>
        <v>1.0400052000477444E-2</v>
      </c>
      <c r="O83" s="6">
        <f t="shared" si="13"/>
        <v>9.9918345416676914E-3</v>
      </c>
      <c r="P83" s="5">
        <f t="shared" si="14"/>
        <v>32893.923000000003</v>
      </c>
      <c r="Q83" s="6">
        <f t="shared" si="15"/>
        <v>1.6664149367709239E-7</v>
      </c>
      <c r="R83" s="6"/>
      <c r="AC83" s="3" t="s">
        <v>49</v>
      </c>
      <c r="AD83" s="3">
        <v>6</v>
      </c>
      <c r="AF83" s="3" t="s">
        <v>62</v>
      </c>
      <c r="AH83" s="3" t="s">
        <v>44</v>
      </c>
    </row>
    <row r="84" spans="1:34" x14ac:dyDescent="0.2">
      <c r="A84" s="64" t="s">
        <v>66</v>
      </c>
      <c r="B84" s="67"/>
      <c r="C84" s="66">
        <v>47941.353999999999</v>
      </c>
      <c r="D84" s="66"/>
      <c r="E84" s="64">
        <f t="shared" si="10"/>
        <v>-9502.9983831427344</v>
      </c>
      <c r="F84" s="6">
        <f t="shared" si="11"/>
        <v>-9503</v>
      </c>
      <c r="G84" s="3">
        <f t="shared" si="12"/>
        <v>9.3585199647350237E-4</v>
      </c>
      <c r="L84" s="3">
        <f>G84</f>
        <v>9.3585199647350237E-4</v>
      </c>
      <c r="O84" s="6">
        <f t="shared" si="13"/>
        <v>9.9180020632167586E-3</v>
      </c>
      <c r="P84" s="5">
        <f t="shared" si="14"/>
        <v>32922.853999999999</v>
      </c>
      <c r="Q84" s="6">
        <f t="shared" si="15"/>
        <v>8.067901982149589E-5</v>
      </c>
      <c r="R84" s="6"/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64" t="s">
        <v>67</v>
      </c>
      <c r="B85" s="67"/>
      <c r="C85" s="66">
        <v>47945.413</v>
      </c>
      <c r="D85" s="66"/>
      <c r="E85" s="64">
        <f t="shared" ref="E85:E116" si="17">(C85-C$7)/C$8</f>
        <v>-9495.9857105540177</v>
      </c>
      <c r="F85" s="6">
        <f t="shared" ref="F85:F116" si="18">ROUND(2*E85,0)/2</f>
        <v>-9496</v>
      </c>
      <c r="G85" s="3">
        <f t="shared" ref="G85:G116" si="19">C85-(C$7+F85*C$8)</f>
        <v>8.270863996585831E-3</v>
      </c>
      <c r="M85" s="3">
        <f>G85</f>
        <v>8.270863996585831E-3</v>
      </c>
      <c r="O85" s="6">
        <f t="shared" ref="O85:O116" si="20">R$2+R$3*F85+R$4*F85^2+R$5*SIN(RADIANS(R$6*F85+R$7))</f>
        <v>9.907512756543474E-3</v>
      </c>
      <c r="P85" s="5">
        <f t="shared" ref="P85:P116" si="21">C85-15018.5</f>
        <v>32926.913</v>
      </c>
      <c r="Q85" s="6">
        <f t="shared" ref="Q85:Q116" si="22">+(G85-O85)^2</f>
        <v>2.6786191634708904E-6</v>
      </c>
      <c r="R85" s="6"/>
      <c r="AC85" s="3" t="s">
        <v>49</v>
      </c>
      <c r="AH85" s="3" t="s">
        <v>53</v>
      </c>
    </row>
    <row r="86" spans="1:34" x14ac:dyDescent="0.2">
      <c r="A86" s="64" t="s">
        <v>66</v>
      </c>
      <c r="B86" s="67"/>
      <c r="C86" s="66">
        <v>47945.413</v>
      </c>
      <c r="D86" s="66"/>
      <c r="E86" s="64">
        <f t="shared" si="17"/>
        <v>-9495.9857105540177</v>
      </c>
      <c r="F86" s="6">
        <f t="shared" si="18"/>
        <v>-9496</v>
      </c>
      <c r="G86" s="3">
        <f t="shared" si="19"/>
        <v>8.270863996585831E-3</v>
      </c>
      <c r="L86" s="3">
        <f>G86</f>
        <v>8.270863996585831E-3</v>
      </c>
      <c r="O86" s="6">
        <f t="shared" si="20"/>
        <v>9.907512756543474E-3</v>
      </c>
      <c r="P86" s="5">
        <f t="shared" si="21"/>
        <v>32926.913</v>
      </c>
      <c r="Q86" s="6">
        <f t="shared" si="22"/>
        <v>2.6786191634708904E-6</v>
      </c>
      <c r="R86" s="6"/>
      <c r="AC86" s="3" t="s">
        <v>49</v>
      </c>
      <c r="AD86" s="3">
        <v>8</v>
      </c>
      <c r="AF86" s="3" t="s">
        <v>62</v>
      </c>
      <c r="AH86" s="3" t="s">
        <v>44</v>
      </c>
    </row>
    <row r="87" spans="1:34" x14ac:dyDescent="0.2">
      <c r="A87" s="64" t="s">
        <v>40</v>
      </c>
      <c r="B87" s="65"/>
      <c r="C87" s="66">
        <v>47950.624000000003</v>
      </c>
      <c r="D87" s="66"/>
      <c r="E87" s="64">
        <f t="shared" si="17"/>
        <v>-9486.9827450798093</v>
      </c>
      <c r="F87" s="6">
        <f t="shared" si="18"/>
        <v>-9487</v>
      </c>
      <c r="G87" s="3">
        <f t="shared" si="19"/>
        <v>9.9873080034740269E-3</v>
      </c>
      <c r="I87" s="3">
        <f>+G87</f>
        <v>9.9873080034740269E-3</v>
      </c>
      <c r="O87" s="6">
        <f t="shared" si="20"/>
        <v>9.8939715619778008E-3</v>
      </c>
      <c r="P87" s="5">
        <f t="shared" si="21"/>
        <v>32932.124000000003</v>
      </c>
      <c r="Q87" s="6">
        <f t="shared" si="22"/>
        <v>8.7116913111784474E-9</v>
      </c>
      <c r="R87" s="6"/>
    </row>
    <row r="88" spans="1:34" x14ac:dyDescent="0.2">
      <c r="A88" s="64" t="s">
        <v>66</v>
      </c>
      <c r="B88" s="67"/>
      <c r="C88" s="66">
        <v>47956.413</v>
      </c>
      <c r="D88" s="66"/>
      <c r="E88" s="64">
        <f t="shared" si="17"/>
        <v>-9476.9811777932755</v>
      </c>
      <c r="F88" s="6">
        <f t="shared" si="18"/>
        <v>-9477</v>
      </c>
      <c r="G88" s="3">
        <f t="shared" si="19"/>
        <v>1.0894467995967716E-2</v>
      </c>
      <c r="L88" s="3">
        <f>G88</f>
        <v>1.0894467995967716E-2</v>
      </c>
      <c r="O88" s="6">
        <f t="shared" si="20"/>
        <v>9.8788533951309192E-3</v>
      </c>
      <c r="P88" s="5">
        <f t="shared" si="21"/>
        <v>32937.913</v>
      </c>
      <c r="Q88" s="6">
        <f t="shared" si="22"/>
        <v>1.031473017432886E-6</v>
      </c>
      <c r="R88" s="6"/>
      <c r="AC88" s="3" t="s">
        <v>49</v>
      </c>
      <c r="AD88" s="3">
        <v>11</v>
      </c>
      <c r="AF88" s="3" t="s">
        <v>62</v>
      </c>
      <c r="AH88" s="3" t="s">
        <v>44</v>
      </c>
    </row>
    <row r="89" spans="1:34" x14ac:dyDescent="0.2">
      <c r="A89" s="64" t="s">
        <v>68</v>
      </c>
      <c r="B89" s="67"/>
      <c r="C89" s="66">
        <v>47996.351000000002</v>
      </c>
      <c r="D89" s="66"/>
      <c r="E89" s="64">
        <f t="shared" si="17"/>
        <v>-9407.9809023934049</v>
      </c>
      <c r="F89" s="6">
        <f t="shared" si="18"/>
        <v>-9408</v>
      </c>
      <c r="G89" s="3">
        <f t="shared" si="19"/>
        <v>1.1053871996409725E-2</v>
      </c>
      <c r="L89" s="3">
        <f>G89</f>
        <v>1.1053871996409725E-2</v>
      </c>
      <c r="O89" s="6">
        <f t="shared" si="20"/>
        <v>9.7724708876150077E-3</v>
      </c>
      <c r="P89" s="5">
        <f t="shared" si="21"/>
        <v>32977.851000000002</v>
      </c>
      <c r="Q89" s="6">
        <f t="shared" si="22"/>
        <v>1.641988801620332E-6</v>
      </c>
      <c r="R89" s="6"/>
      <c r="AC89" s="3" t="s">
        <v>49</v>
      </c>
      <c r="AD89" s="3">
        <v>8</v>
      </c>
      <c r="AF89" s="3" t="s">
        <v>62</v>
      </c>
      <c r="AH89" s="3" t="s">
        <v>44</v>
      </c>
    </row>
    <row r="90" spans="1:34" x14ac:dyDescent="0.2">
      <c r="A90" s="64" t="s">
        <v>69</v>
      </c>
      <c r="B90" s="67"/>
      <c r="C90" s="66">
        <v>48290.381999999998</v>
      </c>
      <c r="D90" s="66"/>
      <c r="E90" s="64">
        <f t="shared" si="17"/>
        <v>-8899.9880140139649</v>
      </c>
      <c r="F90" s="6">
        <f t="shared" si="18"/>
        <v>-8900</v>
      </c>
      <c r="G90" s="3">
        <f t="shared" si="19"/>
        <v>6.9375999955809675E-3</v>
      </c>
      <c r="L90" s="3">
        <f>G90</f>
        <v>6.9375999955809675E-3</v>
      </c>
      <c r="O90" s="6">
        <f t="shared" si="20"/>
        <v>8.8820097702549568E-3</v>
      </c>
      <c r="P90" s="5">
        <f t="shared" si="21"/>
        <v>33271.881999999998</v>
      </c>
      <c r="Q90" s="6">
        <f t="shared" si="22"/>
        <v>3.7807293718477538E-6</v>
      </c>
      <c r="R90" s="6"/>
      <c r="AC90" s="3" t="s">
        <v>49</v>
      </c>
      <c r="AD90" s="3">
        <v>9</v>
      </c>
      <c r="AF90" s="3" t="s">
        <v>62</v>
      </c>
      <c r="AH90" s="3" t="s">
        <v>44</v>
      </c>
    </row>
    <row r="91" spans="1:34" x14ac:dyDescent="0.2">
      <c r="A91" s="64" t="s">
        <v>40</v>
      </c>
      <c r="B91" s="65"/>
      <c r="C91" s="66">
        <v>48295.588000000003</v>
      </c>
      <c r="D91" s="66"/>
      <c r="E91" s="64">
        <f t="shared" si="17"/>
        <v>-8890.9936869637349</v>
      </c>
      <c r="F91" s="6">
        <f t="shared" si="18"/>
        <v>-8891</v>
      </c>
      <c r="G91" s="3">
        <f t="shared" si="19"/>
        <v>3.6540439978125505E-3</v>
      </c>
      <c r="I91" s="3">
        <f>+G91</f>
        <v>3.6540439978125505E-3</v>
      </c>
      <c r="O91" s="6">
        <f t="shared" si="20"/>
        <v>8.8645997510318954E-3</v>
      </c>
      <c r="P91" s="5">
        <f t="shared" si="21"/>
        <v>33277.088000000003</v>
      </c>
      <c r="Q91" s="6">
        <f t="shared" si="22"/>
        <v>2.7149891257407215E-5</v>
      </c>
      <c r="R91" s="6"/>
    </row>
    <row r="92" spans="1:34" x14ac:dyDescent="0.2">
      <c r="A92" s="64" t="s">
        <v>71</v>
      </c>
      <c r="B92" s="67"/>
      <c r="C92" s="66">
        <v>48305.430999999997</v>
      </c>
      <c r="D92" s="66"/>
      <c r="E92" s="64">
        <f t="shared" si="17"/>
        <v>-8873.9880855124738</v>
      </c>
      <c r="F92" s="6">
        <f t="shared" si="18"/>
        <v>-8874</v>
      </c>
      <c r="G92" s="3">
        <f t="shared" si="19"/>
        <v>6.896215993037913E-3</v>
      </c>
      <c r="L92" s="3">
        <f t="shared" ref="L92:L98" si="23">G92</f>
        <v>6.896215993037913E-3</v>
      </c>
      <c r="O92" s="6">
        <f t="shared" si="20"/>
        <v>8.8315653566357205E-3</v>
      </c>
      <c r="P92" s="5">
        <f t="shared" si="21"/>
        <v>33286.930999999997</v>
      </c>
      <c r="Q92" s="6">
        <f t="shared" si="22"/>
        <v>3.7455771591784385E-6</v>
      </c>
      <c r="R92" s="6"/>
      <c r="AC92" s="3" t="s">
        <v>49</v>
      </c>
      <c r="AD92" s="3">
        <v>11</v>
      </c>
      <c r="AF92" s="3" t="s">
        <v>70</v>
      </c>
      <c r="AH92" s="3" t="s">
        <v>44</v>
      </c>
    </row>
    <row r="93" spans="1:34" x14ac:dyDescent="0.2">
      <c r="A93" s="64" t="s">
        <v>69</v>
      </c>
      <c r="B93" s="67"/>
      <c r="C93" s="66">
        <v>48330.324999999997</v>
      </c>
      <c r="D93" s="66"/>
      <c r="E93" s="64">
        <f t="shared" si="17"/>
        <v>-8830.9791001901176</v>
      </c>
      <c r="F93" s="6">
        <f t="shared" si="18"/>
        <v>-8831</v>
      </c>
      <c r="G93" s="3">
        <f t="shared" si="19"/>
        <v>1.2097003993403632E-2</v>
      </c>
      <c r="L93" s="3">
        <f t="shared" si="23"/>
        <v>1.2097003993403632E-2</v>
      </c>
      <c r="O93" s="6">
        <f t="shared" si="20"/>
        <v>8.7471444103658594E-3</v>
      </c>
      <c r="P93" s="5">
        <f t="shared" si="21"/>
        <v>33311.824999999997</v>
      </c>
      <c r="Q93" s="6">
        <f t="shared" si="22"/>
        <v>1.1221559226070001E-5</v>
      </c>
      <c r="R93" s="6"/>
      <c r="AC93" s="3" t="s">
        <v>49</v>
      </c>
      <c r="AD93" s="3">
        <v>8</v>
      </c>
      <c r="AF93" s="3" t="s">
        <v>62</v>
      </c>
      <c r="AH93" s="3" t="s">
        <v>44</v>
      </c>
    </row>
    <row r="94" spans="1:34" x14ac:dyDescent="0.2">
      <c r="A94" s="64" t="s">
        <v>69</v>
      </c>
      <c r="B94" s="67"/>
      <c r="C94" s="66">
        <v>48345.372000000003</v>
      </c>
      <c r="D94" s="66"/>
      <c r="E94" s="64">
        <f t="shared" si="17"/>
        <v>-8804.9826270582071</v>
      </c>
      <c r="F94" s="6">
        <f t="shared" si="18"/>
        <v>-8805</v>
      </c>
      <c r="G94" s="3">
        <f t="shared" si="19"/>
        <v>1.0055619997729082E-2</v>
      </c>
      <c r="L94" s="3">
        <f t="shared" si="23"/>
        <v>1.0055619997729082E-2</v>
      </c>
      <c r="O94" s="6">
        <f t="shared" si="20"/>
        <v>8.6955034213231641E-3</v>
      </c>
      <c r="P94" s="5">
        <f t="shared" si="21"/>
        <v>33326.872000000003</v>
      </c>
      <c r="Q94" s="6">
        <f t="shared" si="22"/>
        <v>1.8499171014141542E-6</v>
      </c>
      <c r="R94" s="6"/>
      <c r="AC94" s="3" t="s">
        <v>49</v>
      </c>
      <c r="AD94" s="3">
        <v>8</v>
      </c>
      <c r="AF94" s="3" t="s">
        <v>62</v>
      </c>
      <c r="AH94" s="3" t="s">
        <v>44</v>
      </c>
    </row>
    <row r="95" spans="1:34" x14ac:dyDescent="0.2">
      <c r="A95" s="64" t="s">
        <v>69</v>
      </c>
      <c r="B95" s="67"/>
      <c r="C95" s="66">
        <v>48356.358999999997</v>
      </c>
      <c r="D95" s="66"/>
      <c r="E95" s="64">
        <f t="shared" si="17"/>
        <v>-8786.0005541998289</v>
      </c>
      <c r="F95" s="6">
        <f t="shared" si="18"/>
        <v>-8786</v>
      </c>
      <c r="G95" s="3">
        <f t="shared" si="19"/>
        <v>-3.2077600917546079E-4</v>
      </c>
      <c r="L95" s="3">
        <f t="shared" si="23"/>
        <v>-3.2077600917546079E-4</v>
      </c>
      <c r="O95" s="6">
        <f t="shared" si="20"/>
        <v>8.6574840967492718E-3</v>
      </c>
      <c r="P95" s="5">
        <f t="shared" si="21"/>
        <v>33337.858999999997</v>
      </c>
      <c r="Q95" s="6">
        <f t="shared" si="22"/>
        <v>8.0609154529639586E-5</v>
      </c>
      <c r="R95" s="6"/>
      <c r="AC95" s="3" t="s">
        <v>49</v>
      </c>
      <c r="AD95" s="3">
        <v>10</v>
      </c>
      <c r="AF95" s="3" t="s">
        <v>62</v>
      </c>
      <c r="AH95" s="3" t="s">
        <v>44</v>
      </c>
    </row>
    <row r="96" spans="1:34" x14ac:dyDescent="0.2">
      <c r="A96" s="64" t="s">
        <v>72</v>
      </c>
      <c r="B96" s="67"/>
      <c r="C96" s="66">
        <v>48628.398999999998</v>
      </c>
      <c r="D96" s="66">
        <v>4.0000000000000001E-3</v>
      </c>
      <c r="E96" s="64">
        <f t="shared" si="17"/>
        <v>-8316.0011821786975</v>
      </c>
      <c r="F96" s="6">
        <f t="shared" si="18"/>
        <v>-8316</v>
      </c>
      <c r="G96" s="3">
        <f t="shared" si="19"/>
        <v>-6.8425600329646841E-4</v>
      </c>
      <c r="L96" s="3">
        <f t="shared" si="23"/>
        <v>-6.8425600329646841E-4</v>
      </c>
      <c r="O96" s="6">
        <f t="shared" si="20"/>
        <v>7.6450597762223634E-3</v>
      </c>
      <c r="P96" s="5">
        <f t="shared" si="21"/>
        <v>33609.898999999998</v>
      </c>
      <c r="Q96" s="6">
        <f t="shared" si="22"/>
        <v>6.9377501354941405E-5</v>
      </c>
      <c r="R96" s="6"/>
      <c r="AC96" s="3" t="s">
        <v>49</v>
      </c>
      <c r="AD96" s="3">
        <v>7</v>
      </c>
      <c r="AF96" s="3" t="s">
        <v>62</v>
      </c>
      <c r="AH96" s="3" t="s">
        <v>44</v>
      </c>
    </row>
    <row r="97" spans="1:34" x14ac:dyDescent="0.2">
      <c r="A97" s="64" t="s">
        <v>73</v>
      </c>
      <c r="B97" s="67"/>
      <c r="C97" s="66">
        <v>48686.296000000002</v>
      </c>
      <c r="D97" s="66">
        <v>5.0000000000000001E-3</v>
      </c>
      <c r="E97" s="64">
        <f t="shared" si="17"/>
        <v>-8215.9734155197148</v>
      </c>
      <c r="F97" s="6">
        <f t="shared" si="18"/>
        <v>-8216</v>
      </c>
      <c r="G97" s="3">
        <f t="shared" si="19"/>
        <v>1.5387343999464065E-2</v>
      </c>
      <c r="L97" s="3">
        <f t="shared" si="23"/>
        <v>1.5387343999464065E-2</v>
      </c>
      <c r="O97" s="6">
        <f t="shared" si="20"/>
        <v>7.4129431606221831E-3</v>
      </c>
      <c r="P97" s="5">
        <f t="shared" si="21"/>
        <v>33667.796000000002</v>
      </c>
      <c r="Q97" s="6">
        <f t="shared" si="22"/>
        <v>6.3591068738522098E-5</v>
      </c>
      <c r="R97" s="6"/>
      <c r="AC97" s="3" t="s">
        <v>49</v>
      </c>
      <c r="AD97" s="3">
        <v>7</v>
      </c>
      <c r="AF97" s="3" t="s">
        <v>62</v>
      </c>
      <c r="AH97" s="3" t="s">
        <v>44</v>
      </c>
    </row>
    <row r="98" spans="1:34" x14ac:dyDescent="0.2">
      <c r="A98" s="64" t="s">
        <v>73</v>
      </c>
      <c r="B98" s="67"/>
      <c r="C98" s="66">
        <v>48712.324000000001</v>
      </c>
      <c r="D98" s="66"/>
      <c r="E98" s="64">
        <f t="shared" si="17"/>
        <v>-8171.0052356382075</v>
      </c>
      <c r="F98" s="6">
        <f t="shared" si="18"/>
        <v>-8171</v>
      </c>
      <c r="G98" s="3">
        <f t="shared" si="19"/>
        <v>-3.030436004337389E-3</v>
      </c>
      <c r="L98" s="3">
        <f t="shared" si="23"/>
        <v>-3.030436004337389E-3</v>
      </c>
      <c r="O98" s="6">
        <f t="shared" si="20"/>
        <v>7.3067218178985002E-3</v>
      </c>
      <c r="P98" s="5">
        <f t="shared" si="21"/>
        <v>33693.824000000001</v>
      </c>
      <c r="Q98" s="6">
        <f t="shared" si="22"/>
        <v>1.0685683184181264E-4</v>
      </c>
      <c r="R98" s="6"/>
      <c r="AC98" s="3" t="s">
        <v>49</v>
      </c>
      <c r="AD98" s="3">
        <v>7</v>
      </c>
      <c r="AF98" s="3" t="s">
        <v>62</v>
      </c>
      <c r="AH98" s="3" t="s">
        <v>44</v>
      </c>
    </row>
    <row r="99" spans="1:34" x14ac:dyDescent="0.2">
      <c r="A99" s="64" t="s">
        <v>74</v>
      </c>
      <c r="B99" s="67"/>
      <c r="C99" s="66">
        <v>49016.782099999997</v>
      </c>
      <c r="D99" s="66"/>
      <c r="E99" s="64">
        <f t="shared" si="17"/>
        <v>-7644.9976051178992</v>
      </c>
      <c r="F99" s="6">
        <f t="shared" si="18"/>
        <v>-7645</v>
      </c>
      <c r="G99" s="3">
        <f t="shared" si="19"/>
        <v>1.38617999618873E-3</v>
      </c>
      <c r="M99" s="3">
        <f>G99</f>
        <v>1.38617999618873E-3</v>
      </c>
      <c r="O99" s="6">
        <f t="shared" si="20"/>
        <v>5.9915600115434675E-3</v>
      </c>
      <c r="P99" s="5">
        <f t="shared" si="21"/>
        <v>33998.282099999997</v>
      </c>
      <c r="Q99" s="6">
        <f t="shared" si="22"/>
        <v>2.1209525085828801E-5</v>
      </c>
      <c r="R99" s="6"/>
      <c r="AC99" s="3" t="s">
        <v>51</v>
      </c>
      <c r="AH99" s="3" t="s">
        <v>53</v>
      </c>
    </row>
    <row r="100" spans="1:34" x14ac:dyDescent="0.2">
      <c r="A100" s="64" t="s">
        <v>74</v>
      </c>
      <c r="B100" s="67"/>
      <c r="C100" s="66">
        <v>49037.619100000004</v>
      </c>
      <c r="D100" s="66"/>
      <c r="E100" s="64">
        <f t="shared" si="17"/>
        <v>-7608.9978370146519</v>
      </c>
      <c r="F100" s="6">
        <f t="shared" si="18"/>
        <v>-7609</v>
      </c>
      <c r="G100" s="3">
        <f t="shared" si="19"/>
        <v>1.2519560041255318E-3</v>
      </c>
      <c r="M100" s="3">
        <f>G100</f>
        <v>1.2519560041255318E-3</v>
      </c>
      <c r="O100" s="6">
        <f t="shared" si="20"/>
        <v>5.8970961136642899E-3</v>
      </c>
      <c r="P100" s="5">
        <f t="shared" si="21"/>
        <v>34019.119100000004</v>
      </c>
      <c r="Q100" s="6">
        <f t="shared" si="22"/>
        <v>2.1577326637245745E-5</v>
      </c>
      <c r="R100" s="6"/>
      <c r="AC100" s="3" t="s">
        <v>51</v>
      </c>
      <c r="AH100" s="3" t="s">
        <v>53</v>
      </c>
    </row>
    <row r="101" spans="1:34" x14ac:dyDescent="0.2">
      <c r="A101" s="64" t="s">
        <v>40</v>
      </c>
      <c r="B101" s="65"/>
      <c r="C101" s="66">
        <v>49037.624000000003</v>
      </c>
      <c r="D101" s="66"/>
      <c r="E101" s="64">
        <f t="shared" si="17"/>
        <v>-7608.9893713591491</v>
      </c>
      <c r="F101" s="6">
        <f t="shared" si="18"/>
        <v>-7609</v>
      </c>
      <c r="G101" s="3">
        <f t="shared" si="19"/>
        <v>6.1519560040323995E-3</v>
      </c>
      <c r="I101" s="3">
        <f>+G101</f>
        <v>6.1519560040323995E-3</v>
      </c>
      <c r="O101" s="6">
        <f t="shared" si="20"/>
        <v>5.8970961136642899E-3</v>
      </c>
      <c r="P101" s="5">
        <f t="shared" si="21"/>
        <v>34019.124000000003</v>
      </c>
      <c r="Q101" s="6">
        <f t="shared" si="22"/>
        <v>6.4953563718444853E-8</v>
      </c>
      <c r="R101" s="6"/>
    </row>
    <row r="102" spans="1:34" x14ac:dyDescent="0.2">
      <c r="A102" s="64" t="s">
        <v>40</v>
      </c>
      <c r="B102" s="65"/>
      <c r="C102" s="66">
        <v>49060.762000000002</v>
      </c>
      <c r="D102" s="66"/>
      <c r="E102" s="64">
        <f t="shared" si="17"/>
        <v>-7569.0142005393272</v>
      </c>
      <c r="F102" s="6">
        <f t="shared" si="18"/>
        <v>-7569</v>
      </c>
      <c r="G102" s="3">
        <f t="shared" si="19"/>
        <v>-8.2194040005560964E-3</v>
      </c>
      <c r="I102" s="3">
        <f>+G102</f>
        <v>-8.2194040005560964E-3</v>
      </c>
      <c r="O102" s="6">
        <f t="shared" si="20"/>
        <v>5.7915447748562356E-3</v>
      </c>
      <c r="P102" s="5">
        <f t="shared" si="21"/>
        <v>34042.262000000002</v>
      </c>
      <c r="Q102" s="6">
        <f t="shared" si="22"/>
        <v>1.9630668558722833E-4</v>
      </c>
      <c r="R102" s="6"/>
    </row>
    <row r="103" spans="1:34" x14ac:dyDescent="0.2">
      <c r="A103" s="64" t="s">
        <v>75</v>
      </c>
      <c r="B103" s="67"/>
      <c r="C103" s="66">
        <v>49076.404000000002</v>
      </c>
      <c r="D103" s="66">
        <v>5.0000000000000001E-3</v>
      </c>
      <c r="E103" s="64">
        <f t="shared" si="17"/>
        <v>-7541.9897549535517</v>
      </c>
      <c r="F103" s="6">
        <f t="shared" si="18"/>
        <v>-7542</v>
      </c>
      <c r="G103" s="3">
        <f t="shared" si="19"/>
        <v>5.9299279964761809E-3</v>
      </c>
      <c r="L103" s="3">
        <f>G103</f>
        <v>5.9299279964761809E-3</v>
      </c>
      <c r="O103" s="6">
        <f t="shared" si="20"/>
        <v>5.7199538312844769E-3</v>
      </c>
      <c r="P103" s="5">
        <f t="shared" si="21"/>
        <v>34057.904000000002</v>
      </c>
      <c r="Q103" s="6">
        <f t="shared" si="22"/>
        <v>4.4089150047952997E-8</v>
      </c>
      <c r="R103" s="6"/>
      <c r="AC103" s="3" t="s">
        <v>49</v>
      </c>
      <c r="AD103" s="3">
        <v>10</v>
      </c>
      <c r="AF103" s="3" t="s">
        <v>62</v>
      </c>
      <c r="AH103" s="3" t="s">
        <v>44</v>
      </c>
    </row>
    <row r="104" spans="1:34" x14ac:dyDescent="0.2">
      <c r="A104" s="64" t="s">
        <v>76</v>
      </c>
      <c r="B104" s="67"/>
      <c r="C104" s="66">
        <v>49384.321000000004</v>
      </c>
      <c r="D104" s="66"/>
      <c r="E104" s="64">
        <f t="shared" si="17"/>
        <v>-7010.0062354908587</v>
      </c>
      <c r="F104" s="6">
        <f t="shared" si="18"/>
        <v>-7010</v>
      </c>
      <c r="G104" s="3">
        <f t="shared" si="19"/>
        <v>-3.6091599977225997E-3</v>
      </c>
      <c r="L104" s="3">
        <f>G104</f>
        <v>-3.6091599977225997E-3</v>
      </c>
      <c r="O104" s="6">
        <f t="shared" si="20"/>
        <v>4.2608522157647315E-3</v>
      </c>
      <c r="P104" s="5">
        <f t="shared" si="21"/>
        <v>34365.821000000004</v>
      </c>
      <c r="Q104" s="6">
        <f t="shared" si="22"/>
        <v>6.193709224043976E-5</v>
      </c>
      <c r="R104" s="6"/>
      <c r="AC104" s="3" t="s">
        <v>49</v>
      </c>
      <c r="AD104" s="3">
        <v>7</v>
      </c>
      <c r="AF104" s="3" t="s">
        <v>62</v>
      </c>
      <c r="AH104" s="3" t="s">
        <v>44</v>
      </c>
    </row>
    <row r="105" spans="1:34" x14ac:dyDescent="0.2">
      <c r="A105" s="64" t="s">
        <v>40</v>
      </c>
      <c r="B105" s="67"/>
      <c r="C105" s="66">
        <v>49397.627</v>
      </c>
      <c r="D105" s="66"/>
      <c r="E105" s="64">
        <f t="shared" si="17"/>
        <v>-6987.0176615895507</v>
      </c>
      <c r="F105" s="6">
        <f t="shared" si="18"/>
        <v>-6987</v>
      </c>
      <c r="G105" s="3">
        <f t="shared" si="19"/>
        <v>-1.02226920062094E-2</v>
      </c>
      <c r="I105" s="3">
        <f>+G105</f>
        <v>-1.02226920062094E-2</v>
      </c>
      <c r="O105" s="6">
        <f t="shared" si="20"/>
        <v>4.1960318141011452E-3</v>
      </c>
      <c r="P105" s="5">
        <f t="shared" si="21"/>
        <v>34379.127</v>
      </c>
      <c r="Q105" s="6">
        <f t="shared" si="22"/>
        <v>2.0789959660639072E-4</v>
      </c>
      <c r="R105" s="6"/>
    </row>
    <row r="106" spans="1:34" x14ac:dyDescent="0.2">
      <c r="A106" s="64" t="s">
        <v>40</v>
      </c>
      <c r="B106" s="67"/>
      <c r="C106" s="66">
        <v>49401.6875</v>
      </c>
      <c r="D106" s="66"/>
      <c r="E106" s="64">
        <f t="shared" si="17"/>
        <v>-6980.0023974736432</v>
      </c>
      <c r="F106" s="3">
        <f t="shared" si="18"/>
        <v>-6980</v>
      </c>
      <c r="G106" s="3">
        <f t="shared" si="19"/>
        <v>-1.3876800003345124E-3</v>
      </c>
      <c r="I106" s="3">
        <f>+G106</f>
        <v>-1.3876800003345124E-3</v>
      </c>
      <c r="O106" s="6">
        <f t="shared" si="20"/>
        <v>4.1762808108015293E-3</v>
      </c>
      <c r="P106" s="5">
        <f t="shared" si="21"/>
        <v>34383.1875</v>
      </c>
      <c r="Q106" s="6">
        <f t="shared" si="22"/>
        <v>3.0957659907857642E-5</v>
      </c>
      <c r="R106" s="6"/>
    </row>
    <row r="107" spans="1:34" x14ac:dyDescent="0.2">
      <c r="A107" s="64" t="s">
        <v>76</v>
      </c>
      <c r="B107" s="67"/>
      <c r="C107" s="66">
        <v>49421.381999999998</v>
      </c>
      <c r="D107" s="66"/>
      <c r="E107" s="64">
        <f t="shared" si="17"/>
        <v>-6945.9765092503339</v>
      </c>
      <c r="F107" s="3">
        <f t="shared" si="18"/>
        <v>-6946</v>
      </c>
      <c r="G107" s="3">
        <f t="shared" si="19"/>
        <v>1.359666399366688E-2</v>
      </c>
      <c r="L107" s="3">
        <f t="shared" ref="L107:L112" si="24">G107</f>
        <v>1.359666399366688E-2</v>
      </c>
      <c r="O107" s="6">
        <f t="shared" si="20"/>
        <v>4.0801985973611815E-3</v>
      </c>
      <c r="P107" s="5">
        <f t="shared" si="21"/>
        <v>34402.881999999998</v>
      </c>
      <c r="Q107" s="6">
        <f t="shared" si="22"/>
        <v>9.0563113639083773E-5</v>
      </c>
      <c r="R107" s="6"/>
      <c r="AC107" s="3" t="s">
        <v>49</v>
      </c>
      <c r="AD107" s="3">
        <v>9</v>
      </c>
      <c r="AF107" s="3" t="s">
        <v>62</v>
      </c>
      <c r="AH107" s="3" t="s">
        <v>44</v>
      </c>
    </row>
    <row r="108" spans="1:34" x14ac:dyDescent="0.2">
      <c r="A108" s="64" t="s">
        <v>77</v>
      </c>
      <c r="B108" s="67"/>
      <c r="C108" s="66">
        <v>49781.398000000001</v>
      </c>
      <c r="D108" s="66">
        <v>5.0000000000000001E-3</v>
      </c>
      <c r="E108" s="64">
        <f t="shared" si="17"/>
        <v>-6323.9823395783706</v>
      </c>
      <c r="F108" s="3">
        <f t="shared" si="18"/>
        <v>-6324</v>
      </c>
      <c r="G108" s="3">
        <f t="shared" si="19"/>
        <v>1.0222015996987466E-2</v>
      </c>
      <c r="L108" s="3">
        <f t="shared" si="24"/>
        <v>1.0222015996987466E-2</v>
      </c>
      <c r="O108" s="6">
        <f t="shared" si="20"/>
        <v>2.2920648027593884E-3</v>
      </c>
      <c r="P108" s="5">
        <f t="shared" si="21"/>
        <v>34762.898000000001</v>
      </c>
      <c r="Q108" s="6">
        <f t="shared" si="22"/>
        <v>6.2884125942839304E-5</v>
      </c>
      <c r="R108" s="6"/>
      <c r="AC108" s="3" t="s">
        <v>49</v>
      </c>
      <c r="AD108" s="3">
        <v>7</v>
      </c>
      <c r="AF108" s="3" t="s">
        <v>62</v>
      </c>
      <c r="AH108" s="3" t="s">
        <v>44</v>
      </c>
    </row>
    <row r="109" spans="1:34" x14ac:dyDescent="0.2">
      <c r="A109" s="64" t="s">
        <v>77</v>
      </c>
      <c r="B109" s="67"/>
      <c r="C109" s="66">
        <v>49784.298999999999</v>
      </c>
      <c r="D109" s="66">
        <v>5.0000000000000001E-3</v>
      </c>
      <c r="E109" s="64">
        <f t="shared" si="17"/>
        <v>-6318.9703259839271</v>
      </c>
      <c r="F109" s="3">
        <f t="shared" si="18"/>
        <v>-6319</v>
      </c>
      <c r="G109" s="3">
        <f t="shared" si="19"/>
        <v>1.7175595996377524E-2</v>
      </c>
      <c r="L109" s="3">
        <f t="shared" si="24"/>
        <v>1.7175595996377524E-2</v>
      </c>
      <c r="O109" s="6">
        <f t="shared" si="20"/>
        <v>2.2775591371134449E-3</v>
      </c>
      <c r="P109" s="5">
        <f t="shared" si="21"/>
        <v>34765.798999999999</v>
      </c>
      <c r="Q109" s="6">
        <f t="shared" si="22"/>
        <v>2.2195150225999113E-4</v>
      </c>
      <c r="R109" s="6"/>
      <c r="AC109" s="3" t="s">
        <v>49</v>
      </c>
      <c r="AD109" s="3">
        <v>6</v>
      </c>
      <c r="AF109" s="3" t="s">
        <v>62</v>
      </c>
      <c r="AH109" s="3" t="s">
        <v>44</v>
      </c>
    </row>
    <row r="110" spans="1:34" x14ac:dyDescent="0.2">
      <c r="A110" s="64" t="s">
        <v>78</v>
      </c>
      <c r="B110" s="67"/>
      <c r="C110" s="66">
        <v>49810.341</v>
      </c>
      <c r="D110" s="66">
        <v>4.0000000000000001E-3</v>
      </c>
      <c r="E110" s="64">
        <f t="shared" si="17"/>
        <v>-6273.9779585152655</v>
      </c>
      <c r="F110" s="3">
        <f t="shared" si="18"/>
        <v>-6274</v>
      </c>
      <c r="G110" s="3">
        <f t="shared" si="19"/>
        <v>1.2757815995428246E-2</v>
      </c>
      <c r="L110" s="3">
        <f t="shared" si="24"/>
        <v>1.2757815995428246E-2</v>
      </c>
      <c r="O110" s="6">
        <f t="shared" si="20"/>
        <v>2.1469887642448808E-3</v>
      </c>
      <c r="P110" s="5">
        <f t="shared" si="21"/>
        <v>34791.841</v>
      </c>
      <c r="Q110" s="6">
        <f t="shared" si="22"/>
        <v>1.1258965453002241E-4</v>
      </c>
      <c r="R110" s="6"/>
      <c r="AC110" s="3" t="s">
        <v>49</v>
      </c>
      <c r="AD110" s="3">
        <v>10</v>
      </c>
      <c r="AF110" s="3" t="s">
        <v>62</v>
      </c>
      <c r="AH110" s="3" t="s">
        <v>44</v>
      </c>
    </row>
    <row r="111" spans="1:34" x14ac:dyDescent="0.2">
      <c r="A111" s="64" t="s">
        <v>79</v>
      </c>
      <c r="B111" s="67"/>
      <c r="C111" s="66">
        <v>50141.413999999997</v>
      </c>
      <c r="D111" s="66">
        <v>4.0000000000000001E-3</v>
      </c>
      <c r="E111" s="64">
        <f t="shared" si="17"/>
        <v>-5701.9881699064208</v>
      </c>
      <c r="F111" s="3">
        <f t="shared" si="18"/>
        <v>-5702</v>
      </c>
      <c r="G111" s="3">
        <f t="shared" si="19"/>
        <v>6.8473679930320941E-3</v>
      </c>
      <c r="L111" s="3">
        <f t="shared" si="24"/>
        <v>6.8473679930320941E-3</v>
      </c>
      <c r="O111" s="6">
        <f t="shared" si="20"/>
        <v>4.9522826111186142E-4</v>
      </c>
      <c r="P111" s="5">
        <f t="shared" si="21"/>
        <v>35122.913999999997</v>
      </c>
      <c r="Q111" s="6">
        <f t="shared" si="22"/>
        <v>4.0349679173839642E-5</v>
      </c>
      <c r="R111" s="6"/>
      <c r="AC111" s="3" t="s">
        <v>49</v>
      </c>
      <c r="AD111" s="3">
        <v>7</v>
      </c>
      <c r="AF111" s="3" t="s">
        <v>62</v>
      </c>
      <c r="AH111" s="3" t="s">
        <v>44</v>
      </c>
    </row>
    <row r="112" spans="1:34" x14ac:dyDescent="0.2">
      <c r="A112" s="64" t="s">
        <v>80</v>
      </c>
      <c r="B112" s="67"/>
      <c r="C112" s="66">
        <v>50486.383999999998</v>
      </c>
      <c r="D112" s="66">
        <v>5.0000000000000001E-3</v>
      </c>
      <c r="E112" s="64">
        <f t="shared" si="17"/>
        <v>-5105.988745681565</v>
      </c>
      <c r="F112" s="3">
        <f t="shared" si="18"/>
        <v>-5106</v>
      </c>
      <c r="G112" s="3">
        <f t="shared" si="19"/>
        <v>6.5141039958689362E-3</v>
      </c>
      <c r="L112" s="3">
        <f t="shared" si="24"/>
        <v>6.5141039958689362E-3</v>
      </c>
      <c r="O112" s="6">
        <f t="shared" si="20"/>
        <v>-1.1682478081744435E-3</v>
      </c>
      <c r="P112" s="5">
        <f t="shared" si="21"/>
        <v>35467.883999999998</v>
      </c>
      <c r="Q112" s="6">
        <f t="shared" si="22"/>
        <v>5.9018529241088565E-5</v>
      </c>
      <c r="R112" s="6"/>
      <c r="AC112" s="3" t="s">
        <v>49</v>
      </c>
      <c r="AD112" s="3">
        <v>8</v>
      </c>
      <c r="AF112" s="3" t="s">
        <v>62</v>
      </c>
      <c r="AH112" s="3" t="s">
        <v>44</v>
      </c>
    </row>
    <row r="113" spans="1:34" x14ac:dyDescent="0.2">
      <c r="A113" s="68" t="s">
        <v>12</v>
      </c>
      <c r="B113" s="69"/>
      <c r="C113" s="68">
        <v>50515.316099999996</v>
      </c>
      <c r="D113" s="68">
        <v>2.0000000000000001E-4</v>
      </c>
      <c r="E113" s="64">
        <f t="shared" si="17"/>
        <v>-5056.0031963827423</v>
      </c>
      <c r="F113" s="3">
        <f t="shared" si="18"/>
        <v>-5056</v>
      </c>
      <c r="G113" s="3">
        <f t="shared" si="19"/>
        <v>-1.8500960068195127E-3</v>
      </c>
      <c r="K113" s="3">
        <f>G113</f>
        <v>-1.8500960068195127E-3</v>
      </c>
      <c r="O113" s="6">
        <f t="shared" si="20"/>
        <v>-1.3032067792616555E-3</v>
      </c>
      <c r="P113" s="5">
        <f t="shared" si="21"/>
        <v>35496.816099999996</v>
      </c>
      <c r="Q113" s="6">
        <f t="shared" si="22"/>
        <v>2.9908782721882966E-7</v>
      </c>
      <c r="R113" s="6"/>
    </row>
    <row r="114" spans="1:34" x14ac:dyDescent="0.2">
      <c r="A114" s="64" t="s">
        <v>80</v>
      </c>
      <c r="B114" s="67"/>
      <c r="C114" s="66">
        <v>50519.374000000003</v>
      </c>
      <c r="D114" s="66">
        <v>4.0000000000000001E-3</v>
      </c>
      <c r="E114" s="64">
        <f t="shared" si="17"/>
        <v>-5048.9924242472916</v>
      </c>
      <c r="F114" s="3">
        <f t="shared" si="18"/>
        <v>-5049</v>
      </c>
      <c r="G114" s="3">
        <f t="shared" si="19"/>
        <v>4.3849159992532805E-3</v>
      </c>
      <c r="L114" s="3">
        <f>G114</f>
        <v>4.3849159992532805E-3</v>
      </c>
      <c r="O114" s="6">
        <f t="shared" si="20"/>
        <v>-1.3220318714943389E-3</v>
      </c>
      <c r="P114" s="5">
        <f t="shared" si="21"/>
        <v>35500.874000000003</v>
      </c>
      <c r="Q114" s="6">
        <f t="shared" si="22"/>
        <v>3.2569253999430788E-5</v>
      </c>
      <c r="R114" s="6"/>
      <c r="AC114" s="3" t="s">
        <v>49</v>
      </c>
      <c r="AD114" s="3">
        <v>7</v>
      </c>
      <c r="AF114" s="3" t="s">
        <v>62</v>
      </c>
      <c r="AH114" s="3" t="s">
        <v>44</v>
      </c>
    </row>
    <row r="115" spans="1:34" x14ac:dyDescent="0.2">
      <c r="A115" s="64" t="s">
        <v>81</v>
      </c>
      <c r="B115" s="67"/>
      <c r="C115" s="66">
        <v>50871.288</v>
      </c>
      <c r="D115" s="66">
        <v>6.0000000000000001E-3</v>
      </c>
      <c r="E115" s="64">
        <f t="shared" si="17"/>
        <v>-4440.995956796025</v>
      </c>
      <c r="F115" s="3">
        <f t="shared" si="18"/>
        <v>-4441</v>
      </c>
      <c r="G115" s="3">
        <f t="shared" si="19"/>
        <v>2.3402439983328804E-3</v>
      </c>
      <c r="L115" s="3">
        <f>G115</f>
        <v>2.3402439983328804E-3</v>
      </c>
      <c r="O115" s="6">
        <f t="shared" si="20"/>
        <v>-2.880944097288536E-3</v>
      </c>
      <c r="P115" s="5">
        <f t="shared" si="21"/>
        <v>35852.788</v>
      </c>
      <c r="Q115" s="6">
        <f t="shared" si="22"/>
        <v>2.7260805129858799E-5</v>
      </c>
      <c r="R115" s="6"/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64" t="s">
        <v>13</v>
      </c>
      <c r="B116" s="65" t="s">
        <v>87</v>
      </c>
      <c r="C116" s="66">
        <v>50897.327899999997</v>
      </c>
      <c r="D116" s="70">
        <v>4.0000000000000002E-4</v>
      </c>
      <c r="E116" s="64">
        <f t="shared" si="17"/>
        <v>-4396.0072174654442</v>
      </c>
      <c r="F116" s="3">
        <f t="shared" si="18"/>
        <v>-4396</v>
      </c>
      <c r="G116" s="3">
        <f t="shared" si="19"/>
        <v>-4.1775360077735968E-3</v>
      </c>
      <c r="J116" s="3">
        <f>G116</f>
        <v>-4.1775360077735968E-3</v>
      </c>
      <c r="O116" s="6">
        <f t="shared" si="20"/>
        <v>-2.9894767347018432E-3</v>
      </c>
      <c r="P116" s="5">
        <f t="shared" si="21"/>
        <v>35878.827899999997</v>
      </c>
      <c r="Q116" s="6">
        <f t="shared" si="22"/>
        <v>1.4114848363317834E-6</v>
      </c>
      <c r="R116" s="6"/>
    </row>
    <row r="117" spans="1:34" x14ac:dyDescent="0.2">
      <c r="A117" s="64" t="s">
        <v>39</v>
      </c>
      <c r="B117" s="65" t="s">
        <v>87</v>
      </c>
      <c r="C117" s="66">
        <v>51159.527399999999</v>
      </c>
      <c r="D117" s="66">
        <v>1.1999999999999999E-3</v>
      </c>
      <c r="E117" s="64">
        <f t="shared" ref="E117:E148" si="25">(C117-C$7)/C$8</f>
        <v>-3943.0091276835906</v>
      </c>
      <c r="F117" s="3">
        <f t="shared" ref="F117:F148" si="26">ROUND(2*E117,0)/2</f>
        <v>-3943</v>
      </c>
      <c r="G117" s="3">
        <f t="shared" ref="G117:G148" si="27">C117-(C$7+F117*C$8)</f>
        <v>-5.2831880020676181E-3</v>
      </c>
      <c r="J117" s="3">
        <f>+G117</f>
        <v>-5.2831880020676181E-3</v>
      </c>
      <c r="O117" s="6">
        <f t="shared" ref="O117:O148" si="28">R$2+R$3*F117+R$4*F117^2+R$5*SIN(RADIANS(R$6*F117+R$7))</f>
        <v>-4.0190044875214525E-3</v>
      </c>
      <c r="P117" s="5">
        <f t="shared" ref="P117:P148" si="29">C117-15018.5</f>
        <v>36141.027399999999</v>
      </c>
      <c r="Q117" s="6">
        <f t="shared" ref="Q117:Q148" si="30">+(G117-O117)^2</f>
        <v>1.5981599584502952E-6</v>
      </c>
      <c r="R117" s="6"/>
    </row>
    <row r="118" spans="1:34" x14ac:dyDescent="0.2">
      <c r="A118" s="80" t="s">
        <v>36</v>
      </c>
      <c r="B118" s="72"/>
      <c r="C118" s="82">
        <v>51936.865160000001</v>
      </c>
      <c r="D118" s="82">
        <v>2.0000000000000001E-4</v>
      </c>
      <c r="E118" s="64">
        <f t="shared" si="25"/>
        <v>-2600.0144980397404</v>
      </c>
      <c r="F118" s="3">
        <f t="shared" si="26"/>
        <v>-2600</v>
      </c>
      <c r="G118" s="3">
        <f t="shared" si="27"/>
        <v>-8.3916000003227964E-3</v>
      </c>
      <c r="K118" s="3">
        <f>G118</f>
        <v>-8.3916000003227964E-3</v>
      </c>
      <c r="O118" s="6">
        <f t="shared" si="28"/>
        <v>-6.2410017125411306E-3</v>
      </c>
      <c r="P118" s="5">
        <f t="shared" si="29"/>
        <v>36918.365160000001</v>
      </c>
      <c r="Q118" s="6">
        <f t="shared" si="30"/>
        <v>4.6250729954094324E-6</v>
      </c>
      <c r="R118" s="6"/>
    </row>
    <row r="119" spans="1:34" x14ac:dyDescent="0.2">
      <c r="A119" s="80" t="s">
        <v>86</v>
      </c>
      <c r="B119" s="81"/>
      <c r="C119" s="82">
        <v>52605.968500000003</v>
      </c>
      <c r="D119" s="82">
        <v>1E-4</v>
      </c>
      <c r="E119" s="64">
        <f t="shared" si="25"/>
        <v>-1444.0148302804348</v>
      </c>
      <c r="F119" s="3">
        <f t="shared" si="26"/>
        <v>-1444</v>
      </c>
      <c r="G119" s="3">
        <f t="shared" si="27"/>
        <v>-8.5839039966231212E-3</v>
      </c>
      <c r="K119" s="3">
        <f>G119</f>
        <v>-8.5839039966231212E-3</v>
      </c>
      <c r="O119" s="6">
        <f t="shared" si="28"/>
        <v>-6.9473478093568537E-3</v>
      </c>
      <c r="P119" s="5">
        <f t="shared" si="29"/>
        <v>37587.468500000003</v>
      </c>
      <c r="Q119" s="6">
        <f t="shared" si="30"/>
        <v>2.6783161540795027E-6</v>
      </c>
      <c r="R119" s="6"/>
    </row>
    <row r="120" spans="1:34" x14ac:dyDescent="0.2">
      <c r="A120" s="71" t="s">
        <v>114</v>
      </c>
      <c r="B120" s="72" t="s">
        <v>87</v>
      </c>
      <c r="C120" s="71">
        <v>53082.32935</v>
      </c>
      <c r="D120" s="71">
        <v>1.6000000000000001E-3</v>
      </c>
      <c r="E120" s="64">
        <f t="shared" si="25"/>
        <v>-621.01343212041957</v>
      </c>
      <c r="F120" s="3">
        <f t="shared" si="26"/>
        <v>-621</v>
      </c>
      <c r="G120" s="3">
        <f t="shared" si="27"/>
        <v>-7.7746360038872808E-3</v>
      </c>
      <c r="M120" s="3">
        <f>G120</f>
        <v>-7.7746360038872808E-3</v>
      </c>
      <c r="O120" s="6">
        <f t="shared" si="28"/>
        <v>-6.7163158970180775E-3</v>
      </c>
      <c r="P120" s="5">
        <f t="shared" si="29"/>
        <v>38063.82935</v>
      </c>
      <c r="Q120" s="6">
        <f t="shared" si="30"/>
        <v>1.1200414486036419E-6</v>
      </c>
      <c r="R120" s="6"/>
    </row>
    <row r="121" spans="1:34" x14ac:dyDescent="0.2">
      <c r="A121" s="73" t="s">
        <v>108</v>
      </c>
      <c r="B121" s="74" t="s">
        <v>87</v>
      </c>
      <c r="C121" s="75">
        <v>53388.517899999999</v>
      </c>
      <c r="D121" s="75">
        <v>2.0000000000000001E-4</v>
      </c>
      <c r="E121" s="64">
        <f t="shared" si="25"/>
        <v>-92.016129444122228</v>
      </c>
      <c r="F121" s="3">
        <f t="shared" si="26"/>
        <v>-92</v>
      </c>
      <c r="G121" s="3">
        <f t="shared" si="27"/>
        <v>-9.3358720041578636E-3</v>
      </c>
      <c r="J121" s="3">
        <f>G121</f>
        <v>-9.3358720041578636E-3</v>
      </c>
      <c r="O121" s="6">
        <f t="shared" si="28"/>
        <v>-6.2567977571723263E-3</v>
      </c>
      <c r="P121" s="5">
        <f t="shared" si="29"/>
        <v>38370.017899999999</v>
      </c>
      <c r="Q121" s="6">
        <f t="shared" si="30"/>
        <v>9.4806982184495532E-6</v>
      </c>
      <c r="R121" s="6"/>
    </row>
    <row r="122" spans="1:34" x14ac:dyDescent="0.2">
      <c r="A122" s="73" t="s">
        <v>108</v>
      </c>
      <c r="B122" s="74" t="s">
        <v>87</v>
      </c>
      <c r="C122" s="75">
        <v>53409.356500000002</v>
      </c>
      <c r="D122" s="75">
        <v>2.9999999999999997E-4</v>
      </c>
      <c r="E122" s="64">
        <f t="shared" si="25"/>
        <v>-56.01359704520727</v>
      </c>
      <c r="F122" s="3">
        <f t="shared" si="26"/>
        <v>-56</v>
      </c>
      <c r="G122" s="3">
        <f t="shared" si="27"/>
        <v>-7.8700960002606735E-3</v>
      </c>
      <c r="J122" s="3">
        <f>G122</f>
        <v>-7.8700960002606735E-3</v>
      </c>
      <c r="O122" s="6">
        <f t="shared" si="28"/>
        <v>-6.2171580482240909E-3</v>
      </c>
      <c r="P122" s="5">
        <f t="shared" si="29"/>
        <v>38390.856500000002</v>
      </c>
      <c r="Q122" s="6">
        <f t="shared" si="30"/>
        <v>2.7322038732828915E-6</v>
      </c>
      <c r="R122" s="6"/>
    </row>
    <row r="123" spans="1:34" x14ac:dyDescent="0.2">
      <c r="A123" s="73" t="s">
        <v>98</v>
      </c>
      <c r="B123" s="76"/>
      <c r="C123" s="71">
        <v>53813.367200000001</v>
      </c>
      <c r="D123" s="71">
        <v>2.9999999999999997E-4</v>
      </c>
      <c r="E123" s="64">
        <f t="shared" si="25"/>
        <v>641.98954694029749</v>
      </c>
      <c r="F123" s="3">
        <f t="shared" si="26"/>
        <v>642</v>
      </c>
      <c r="G123" s="3">
        <f t="shared" si="27"/>
        <v>-6.0503280037664808E-3</v>
      </c>
      <c r="J123" s="3">
        <f>G123</f>
        <v>-6.0503280037664808E-3</v>
      </c>
      <c r="N123" s="3">
        <f t="shared" ref="N123:N155" ca="1" si="31">+C$11+C$12*F123</f>
        <v>-4.591062024356652E-3</v>
      </c>
      <c r="O123" s="6">
        <f t="shared" si="28"/>
        <v>-5.2539982160874042E-3</v>
      </c>
      <c r="P123" s="5">
        <f t="shared" si="29"/>
        <v>38794.867200000001</v>
      </c>
      <c r="Q123" s="6">
        <f t="shared" si="30"/>
        <v>6.3414113074500328E-7</v>
      </c>
      <c r="R123" s="6"/>
    </row>
    <row r="124" spans="1:34" x14ac:dyDescent="0.2">
      <c r="A124" s="76" t="s">
        <v>109</v>
      </c>
      <c r="B124" s="74" t="s">
        <v>87</v>
      </c>
      <c r="C124" s="75">
        <v>54085.409500000002</v>
      </c>
      <c r="D124" s="75">
        <v>8.9999999999999998E-4</v>
      </c>
      <c r="E124" s="64">
        <f t="shared" si="25"/>
        <v>1111.9928926364612</v>
      </c>
      <c r="F124" s="3">
        <f t="shared" si="26"/>
        <v>1112</v>
      </c>
      <c r="G124" s="3">
        <f t="shared" si="27"/>
        <v>-4.1138079977827147E-3</v>
      </c>
      <c r="J124" s="3">
        <f>G124</f>
        <v>-4.1138079977827147E-3</v>
      </c>
      <c r="N124" s="3">
        <f t="shared" ca="1" si="31"/>
        <v>-3.7140133422963787E-3</v>
      </c>
      <c r="O124" s="6">
        <f t="shared" si="28"/>
        <v>-4.4175299849769107E-3</v>
      </c>
      <c r="P124" s="5">
        <f t="shared" si="29"/>
        <v>39066.909500000002</v>
      </c>
      <c r="Q124" s="6">
        <f t="shared" si="30"/>
        <v>9.2247045505191384E-8</v>
      </c>
      <c r="R124" s="6"/>
    </row>
    <row r="125" spans="1:34" x14ac:dyDescent="0.2">
      <c r="A125" s="71" t="s">
        <v>110</v>
      </c>
      <c r="B125" s="74"/>
      <c r="C125" s="71">
        <v>54149.370199999998</v>
      </c>
      <c r="D125" s="71">
        <v>2E-3</v>
      </c>
      <c r="E125" s="64">
        <f t="shared" si="25"/>
        <v>1222.4968215955482</v>
      </c>
      <c r="F125" s="3">
        <f t="shared" si="26"/>
        <v>1222.5</v>
      </c>
      <c r="G125" s="3">
        <f t="shared" si="27"/>
        <v>-1.8396900049992837E-3</v>
      </c>
      <c r="J125" s="3">
        <f>G125</f>
        <v>-1.8396900049992837E-3</v>
      </c>
      <c r="N125" s="3">
        <f t="shared" ca="1" si="31"/>
        <v>-3.507813598960931E-3</v>
      </c>
      <c r="O125" s="6">
        <f t="shared" si="28"/>
        <v>-4.2018103506681432E-3</v>
      </c>
      <c r="P125" s="5">
        <f t="shared" si="29"/>
        <v>39130.870199999998</v>
      </c>
      <c r="Q125" s="6">
        <f t="shared" si="30"/>
        <v>5.5796125274227721E-6</v>
      </c>
      <c r="R125" s="6"/>
    </row>
    <row r="126" spans="1:34" x14ac:dyDescent="0.2">
      <c r="A126" s="71" t="s">
        <v>127</v>
      </c>
      <c r="B126" s="90" t="s">
        <v>88</v>
      </c>
      <c r="C126" s="71">
        <v>54167.602899999998</v>
      </c>
      <c r="D126" s="71">
        <v>4.0000000000000002E-4</v>
      </c>
      <c r="E126" s="64">
        <f t="shared" si="25"/>
        <v>1253.9971801834392</v>
      </c>
      <c r="F126" s="3">
        <f t="shared" si="26"/>
        <v>1254</v>
      </c>
      <c r="G126" s="3">
        <f t="shared" si="27"/>
        <v>-1.6321360017172992E-3</v>
      </c>
      <c r="M126" s="3">
        <f>G126</f>
        <v>-1.6321360017172992E-3</v>
      </c>
      <c r="N126" s="3">
        <f t="shared" ca="1" si="31"/>
        <v>-3.4490326766526361E-3</v>
      </c>
      <c r="O126" s="6">
        <f t="shared" si="28"/>
        <v>-4.1390936654854367E-3</v>
      </c>
      <c r="P126" s="5">
        <f t="shared" si="29"/>
        <v>39149.102899999998</v>
      </c>
      <c r="Q126" s="6">
        <f t="shared" si="30"/>
        <v>6.284836727925798E-6</v>
      </c>
      <c r="R126" s="6"/>
    </row>
    <row r="127" spans="1:34" x14ac:dyDescent="0.2">
      <c r="A127" s="71" t="s">
        <v>127</v>
      </c>
      <c r="B127" s="90" t="s">
        <v>88</v>
      </c>
      <c r="C127" s="71">
        <v>54167.602899999998</v>
      </c>
      <c r="D127" s="71">
        <v>5.0000000000000001E-4</v>
      </c>
      <c r="E127" s="64">
        <f t="shared" si="25"/>
        <v>1253.9971801834392</v>
      </c>
      <c r="F127" s="3">
        <f t="shared" si="26"/>
        <v>1254</v>
      </c>
      <c r="G127" s="3">
        <f t="shared" si="27"/>
        <v>-1.6321360017172992E-3</v>
      </c>
      <c r="M127" s="3">
        <f>G127</f>
        <v>-1.6321360017172992E-3</v>
      </c>
      <c r="N127" s="3">
        <f t="shared" ca="1" si="31"/>
        <v>-3.4490326766526361E-3</v>
      </c>
      <c r="O127" s="6">
        <f t="shared" si="28"/>
        <v>-4.1390936654854367E-3</v>
      </c>
      <c r="P127" s="5">
        <f t="shared" si="29"/>
        <v>39149.102899999998</v>
      </c>
      <c r="Q127" s="6">
        <f t="shared" si="30"/>
        <v>6.284836727925798E-6</v>
      </c>
      <c r="R127" s="6"/>
    </row>
    <row r="128" spans="1:34" x14ac:dyDescent="0.2">
      <c r="A128" s="76" t="s">
        <v>109</v>
      </c>
      <c r="B128" s="74" t="s">
        <v>87</v>
      </c>
      <c r="C128" s="75">
        <v>54184.3868</v>
      </c>
      <c r="D128" s="75">
        <v>2.9999999999999997E-4</v>
      </c>
      <c r="E128" s="64">
        <f t="shared" si="25"/>
        <v>1282.9944690382638</v>
      </c>
      <c r="F128" s="3">
        <f t="shared" si="26"/>
        <v>1283</v>
      </c>
      <c r="G128" s="3">
        <f t="shared" si="27"/>
        <v>-3.201372004696168E-3</v>
      </c>
      <c r="J128" s="3">
        <f>G128</f>
        <v>-3.201372004696168E-3</v>
      </c>
      <c r="N128" s="3">
        <f t="shared" ca="1" si="31"/>
        <v>-3.3949169069084919E-3</v>
      </c>
      <c r="O128" s="6">
        <f t="shared" si="28"/>
        <v>-4.0808874475510787E-3</v>
      </c>
      <c r="P128" s="5">
        <f t="shared" si="29"/>
        <v>39165.8868</v>
      </c>
      <c r="Q128" s="6">
        <f t="shared" si="30"/>
        <v>7.7354741422026968E-7</v>
      </c>
      <c r="R128" s="6"/>
    </row>
    <row r="129" spans="1:18" x14ac:dyDescent="0.2">
      <c r="A129" s="73" t="s">
        <v>123</v>
      </c>
      <c r="B129" s="72" t="s">
        <v>87</v>
      </c>
      <c r="C129" s="71">
        <v>54487.682000000001</v>
      </c>
      <c r="D129" s="71">
        <v>2.9999999999999997E-4</v>
      </c>
      <c r="E129" s="64">
        <f t="shared" si="25"/>
        <v>1806.9929749088096</v>
      </c>
      <c r="F129" s="3">
        <f t="shared" si="26"/>
        <v>1807</v>
      </c>
      <c r="G129" s="3">
        <f t="shared" si="27"/>
        <v>-4.0661880047991872E-3</v>
      </c>
      <c r="M129" s="3">
        <f>G129</f>
        <v>-4.0661880047991872E-3</v>
      </c>
      <c r="N129" s="3">
        <f t="shared" ca="1" si="31"/>
        <v>-2.4171009294625696E-3</v>
      </c>
      <c r="O129" s="6">
        <f t="shared" si="28"/>
        <v>-2.9592163191963132E-3</v>
      </c>
      <c r="P129" s="5">
        <f t="shared" si="29"/>
        <v>39469.182000000001</v>
      </c>
      <c r="Q129" s="6">
        <f t="shared" si="30"/>
        <v>1.225386312726468E-6</v>
      </c>
      <c r="R129" s="6"/>
    </row>
    <row r="130" spans="1:18" x14ac:dyDescent="0.2">
      <c r="A130" s="73" t="s">
        <v>112</v>
      </c>
      <c r="B130" s="72" t="s">
        <v>87</v>
      </c>
      <c r="C130" s="71">
        <v>54501.5743</v>
      </c>
      <c r="D130" s="71">
        <v>1E-4</v>
      </c>
      <c r="E130" s="64">
        <f t="shared" si="25"/>
        <v>1830.9944904062693</v>
      </c>
      <c r="F130" s="3">
        <f t="shared" si="26"/>
        <v>1831</v>
      </c>
      <c r="G130" s="3">
        <f t="shared" si="27"/>
        <v>-3.1890040045254864E-3</v>
      </c>
      <c r="J130" s="3">
        <f>G130</f>
        <v>-3.1890040045254864E-3</v>
      </c>
      <c r="N130" s="3">
        <f t="shared" ca="1" si="31"/>
        <v>-2.3723154648467261E-3</v>
      </c>
      <c r="O130" s="6">
        <f t="shared" si="28"/>
        <v>-2.9049996626137674E-3</v>
      </c>
      <c r="P130" s="5">
        <f t="shared" si="29"/>
        <v>39483.0743</v>
      </c>
      <c r="Q130" s="6">
        <f t="shared" si="30"/>
        <v>8.0658466224708593E-8</v>
      </c>
      <c r="R130" s="6"/>
    </row>
    <row r="131" spans="1:18" x14ac:dyDescent="0.2">
      <c r="A131" s="73" t="s">
        <v>123</v>
      </c>
      <c r="B131" s="72" t="s">
        <v>87</v>
      </c>
      <c r="C131" s="71">
        <v>54513.729599999999</v>
      </c>
      <c r="D131" s="71">
        <v>2.0000000000000001E-4</v>
      </c>
      <c r="E131" s="64">
        <f t="shared" si="25"/>
        <v>1851.9950174123264</v>
      </c>
      <c r="F131" s="3">
        <f t="shared" si="26"/>
        <v>1852</v>
      </c>
      <c r="G131" s="3">
        <f t="shared" si="27"/>
        <v>-2.8839680016972125E-3</v>
      </c>
      <c r="M131" s="3">
        <f>G131</f>
        <v>-2.8839680016972125E-3</v>
      </c>
      <c r="N131" s="3">
        <f t="shared" ca="1" si="31"/>
        <v>-2.3331281833078627E-3</v>
      </c>
      <c r="O131" s="6">
        <f t="shared" si="28"/>
        <v>-2.8573800359861438E-3</v>
      </c>
      <c r="P131" s="5">
        <f t="shared" si="29"/>
        <v>39495.229599999999</v>
      </c>
      <c r="Q131" s="6">
        <f t="shared" si="30"/>
        <v>7.0691992065296121E-10</v>
      </c>
      <c r="R131" s="6"/>
    </row>
    <row r="132" spans="1:18" x14ac:dyDescent="0.2">
      <c r="A132" s="73" t="s">
        <v>124</v>
      </c>
      <c r="B132" s="72" t="s">
        <v>87</v>
      </c>
      <c r="C132" s="71">
        <v>54534.5671</v>
      </c>
      <c r="D132" s="71">
        <v>2.0000000000000001E-4</v>
      </c>
      <c r="E132" s="64">
        <f t="shared" si="25"/>
        <v>1887.995649357963</v>
      </c>
      <c r="F132" s="3">
        <f t="shared" si="26"/>
        <v>1888</v>
      </c>
      <c r="G132" s="3">
        <f t="shared" si="27"/>
        <v>-2.5181919991155155E-3</v>
      </c>
      <c r="M132" s="3">
        <f>G132</f>
        <v>-2.5181919991155155E-3</v>
      </c>
      <c r="N132" s="3">
        <f t="shared" ca="1" si="31"/>
        <v>-2.265949986384097E-3</v>
      </c>
      <c r="O132" s="6">
        <f t="shared" si="28"/>
        <v>-2.7753630785113254E-3</v>
      </c>
      <c r="P132" s="5">
        <f t="shared" si="29"/>
        <v>39516.0671</v>
      </c>
      <c r="Q132" s="6">
        <f t="shared" si="30"/>
        <v>6.6136964077605933E-8</v>
      </c>
      <c r="R132" s="6"/>
    </row>
    <row r="133" spans="1:18" x14ac:dyDescent="0.2">
      <c r="A133" s="73" t="s">
        <v>125</v>
      </c>
      <c r="B133" s="72" t="s">
        <v>87</v>
      </c>
      <c r="C133" s="71">
        <v>54797.925199999998</v>
      </c>
      <c r="D133" s="71">
        <v>2.9999999999999997E-4</v>
      </c>
      <c r="E133" s="64">
        <f t="shared" si="25"/>
        <v>2342.9954347449534</v>
      </c>
      <c r="F133" s="3">
        <f t="shared" si="26"/>
        <v>2343</v>
      </c>
      <c r="G133" s="3">
        <f t="shared" si="27"/>
        <v>-2.6424120078445412E-3</v>
      </c>
      <c r="M133" s="3">
        <f>G133</f>
        <v>-2.6424120078445412E-3</v>
      </c>
      <c r="N133" s="3">
        <f t="shared" ca="1" si="31"/>
        <v>-1.4168922197087255E-3</v>
      </c>
      <c r="O133" s="6">
        <f t="shared" si="28"/>
        <v>-1.7023927969252338E-3</v>
      </c>
      <c r="P133" s="5">
        <f t="shared" si="29"/>
        <v>39779.425199999998</v>
      </c>
      <c r="Q133" s="6">
        <f t="shared" si="30"/>
        <v>8.8363611689735743E-7</v>
      </c>
      <c r="R133" s="6"/>
    </row>
    <row r="134" spans="1:18" x14ac:dyDescent="0.2">
      <c r="A134" s="73" t="s">
        <v>125</v>
      </c>
      <c r="B134" s="72" t="s">
        <v>87</v>
      </c>
      <c r="C134" s="71">
        <v>54825.710099999997</v>
      </c>
      <c r="D134" s="71">
        <v>2.9999999999999997E-4</v>
      </c>
      <c r="E134" s="64">
        <f t="shared" si="25"/>
        <v>2390.9989840453113</v>
      </c>
      <c r="F134" s="3">
        <f t="shared" si="26"/>
        <v>2391</v>
      </c>
      <c r="G134" s="3">
        <f t="shared" si="27"/>
        <v>-5.8804400759981945E-4</v>
      </c>
      <c r="M134" s="3">
        <f>G134</f>
        <v>-5.8804400759981945E-4</v>
      </c>
      <c r="N134" s="3">
        <f t="shared" ca="1" si="31"/>
        <v>-1.3273212904770385E-3</v>
      </c>
      <c r="O134" s="6">
        <f t="shared" si="28"/>
        <v>-1.5858904338316947E-3</v>
      </c>
      <c r="P134" s="5">
        <f t="shared" si="29"/>
        <v>39807.210099999997</v>
      </c>
      <c r="Q134" s="6">
        <f t="shared" si="30"/>
        <v>9.9569749034372518E-7</v>
      </c>
      <c r="R134" s="6"/>
    </row>
    <row r="135" spans="1:18" x14ac:dyDescent="0.2">
      <c r="A135" s="73" t="s">
        <v>125</v>
      </c>
      <c r="B135" s="72" t="s">
        <v>87</v>
      </c>
      <c r="C135" s="71">
        <v>54847.703500000003</v>
      </c>
      <c r="D135" s="71">
        <v>2.0000000000000001E-4</v>
      </c>
      <c r="E135" s="64">
        <f t="shared" si="25"/>
        <v>2428.9966468471516</v>
      </c>
      <c r="F135" s="3">
        <f t="shared" si="26"/>
        <v>2429</v>
      </c>
      <c r="G135" s="3">
        <f t="shared" si="27"/>
        <v>-1.9408360021770932E-3</v>
      </c>
      <c r="M135" s="3">
        <f>G135</f>
        <v>-1.9408360021770932E-3</v>
      </c>
      <c r="N135" s="3">
        <f t="shared" ca="1" si="31"/>
        <v>-1.2564109715019521E-3</v>
      </c>
      <c r="O135" s="6">
        <f t="shared" si="28"/>
        <v>-1.4932969047408476E-3</v>
      </c>
      <c r="P135" s="5">
        <f t="shared" si="29"/>
        <v>39829.203500000003</v>
      </c>
      <c r="Q135" s="6">
        <f t="shared" si="30"/>
        <v>2.0029124373404927E-7</v>
      </c>
      <c r="R135" s="6"/>
    </row>
    <row r="136" spans="1:18" x14ac:dyDescent="0.2">
      <c r="A136" s="77" t="s">
        <v>120</v>
      </c>
      <c r="B136" s="78" t="s">
        <v>87</v>
      </c>
      <c r="C136" s="77">
        <v>54862.752899999999</v>
      </c>
      <c r="D136" s="77">
        <v>2.0000000000000001E-4</v>
      </c>
      <c r="E136" s="64">
        <f t="shared" si="25"/>
        <v>2454.9972664225561</v>
      </c>
      <c r="F136" s="3">
        <f t="shared" si="26"/>
        <v>2455</v>
      </c>
      <c r="G136" s="3">
        <f t="shared" si="27"/>
        <v>-1.5822200002730824E-3</v>
      </c>
      <c r="J136" s="3">
        <f>G136</f>
        <v>-1.5822200002730824E-3</v>
      </c>
      <c r="N136" s="3">
        <f t="shared" ca="1" si="31"/>
        <v>-1.207893384834788E-3</v>
      </c>
      <c r="O136" s="6">
        <f t="shared" si="28"/>
        <v>-1.4297679881085695E-3</v>
      </c>
      <c r="P136" s="5">
        <f t="shared" si="29"/>
        <v>39844.252899999999</v>
      </c>
      <c r="Q136" s="6">
        <f t="shared" si="30"/>
        <v>2.3241616013008776E-8</v>
      </c>
      <c r="R136" s="6"/>
    </row>
    <row r="137" spans="1:18" x14ac:dyDescent="0.2">
      <c r="A137" s="73" t="s">
        <v>125</v>
      </c>
      <c r="B137" s="72" t="s">
        <v>87</v>
      </c>
      <c r="C137" s="71">
        <v>54877.800799999997</v>
      </c>
      <c r="D137" s="71">
        <v>2.0000000000000001E-4</v>
      </c>
      <c r="E137" s="64">
        <f t="shared" si="25"/>
        <v>2480.9952944707684</v>
      </c>
      <c r="F137" s="3">
        <f t="shared" si="26"/>
        <v>2481</v>
      </c>
      <c r="G137" s="3">
        <f t="shared" si="27"/>
        <v>-2.7236040041316301E-3</v>
      </c>
      <c r="M137" s="3">
        <f>G137</f>
        <v>-2.7236040041316301E-3</v>
      </c>
      <c r="N137" s="3">
        <f t="shared" ca="1" si="31"/>
        <v>-1.1593757981676238E-3</v>
      </c>
      <c r="O137" s="6">
        <f t="shared" si="28"/>
        <v>-1.3661024905514665E-3</v>
      </c>
      <c r="P137" s="5">
        <f t="shared" si="29"/>
        <v>39859.300799999997</v>
      </c>
      <c r="Q137" s="6">
        <f t="shared" si="30"/>
        <v>1.8428103593724348E-6</v>
      </c>
      <c r="R137" s="6"/>
    </row>
    <row r="138" spans="1:18" x14ac:dyDescent="0.2">
      <c r="A138" s="71" t="s">
        <v>113</v>
      </c>
      <c r="B138" s="72" t="s">
        <v>87</v>
      </c>
      <c r="C138" s="71">
        <v>54891.690199999997</v>
      </c>
      <c r="D138" s="71">
        <v>5.9999999999999995E-4</v>
      </c>
      <c r="E138" s="64">
        <f t="shared" si="25"/>
        <v>2504.9917996823192</v>
      </c>
      <c r="F138" s="3">
        <f t="shared" si="26"/>
        <v>2505</v>
      </c>
      <c r="G138" s="3">
        <f t="shared" si="27"/>
        <v>-4.7464200033573434E-3</v>
      </c>
      <c r="J138" s="3">
        <f>G138</f>
        <v>-4.7464200033573434E-3</v>
      </c>
      <c r="N138" s="3">
        <f t="shared" ca="1" si="31"/>
        <v>-1.1145903335517803E-3</v>
      </c>
      <c r="O138" s="6">
        <f t="shared" si="28"/>
        <v>-1.3072175976124047E-3</v>
      </c>
      <c r="P138" s="5">
        <f t="shared" si="29"/>
        <v>39873.190199999997</v>
      </c>
      <c r="Q138" s="6">
        <f t="shared" si="30"/>
        <v>1.1828113187681774E-5</v>
      </c>
      <c r="R138" s="6"/>
    </row>
    <row r="139" spans="1:18" x14ac:dyDescent="0.2">
      <c r="A139" s="77" t="s">
        <v>115</v>
      </c>
      <c r="B139" s="78" t="s">
        <v>87</v>
      </c>
      <c r="C139" s="77">
        <v>54894.5864</v>
      </c>
      <c r="D139" s="77">
        <v>1E-4</v>
      </c>
      <c r="E139" s="64">
        <f t="shared" si="25"/>
        <v>2509.9955203897484</v>
      </c>
      <c r="F139" s="3">
        <f t="shared" si="26"/>
        <v>2510</v>
      </c>
      <c r="G139" s="3">
        <f t="shared" si="27"/>
        <v>-2.5928399991244078E-3</v>
      </c>
      <c r="J139" s="3">
        <f>G139</f>
        <v>-2.5928399991244078E-3</v>
      </c>
      <c r="N139" s="3">
        <f t="shared" ca="1" si="31"/>
        <v>-1.10526002842348E-3</v>
      </c>
      <c r="O139" s="6">
        <f t="shared" si="28"/>
        <v>-1.2949361979762036E-3</v>
      </c>
      <c r="P139" s="5">
        <f t="shared" si="29"/>
        <v>39876.0864</v>
      </c>
      <c r="Q139" s="6">
        <f t="shared" si="30"/>
        <v>1.6845542770349572E-6</v>
      </c>
      <c r="R139" s="6"/>
    </row>
    <row r="140" spans="1:18" x14ac:dyDescent="0.2">
      <c r="A140" s="73" t="s">
        <v>126</v>
      </c>
      <c r="B140" s="72" t="s">
        <v>87</v>
      </c>
      <c r="C140" s="71">
        <v>55190.937599999997</v>
      </c>
      <c r="D140" s="71">
        <v>2.0000000000000001E-4</v>
      </c>
      <c r="E140" s="64">
        <f t="shared" si="25"/>
        <v>3021.9969830338709</v>
      </c>
      <c r="F140" s="3">
        <f t="shared" si="26"/>
        <v>3022</v>
      </c>
      <c r="G140" s="3">
        <f t="shared" si="27"/>
        <v>-1.7462480027461424E-3</v>
      </c>
      <c r="M140" s="3">
        <f t="shared" ref="M140:M147" si="32">G140</f>
        <v>-1.7462480027461424E-3</v>
      </c>
      <c r="N140" s="3">
        <f t="shared" ca="1" si="31"/>
        <v>-1.4983678328547943E-4</v>
      </c>
      <c r="O140" s="6">
        <f t="shared" si="28"/>
        <v>-1.9386150883398143E-5</v>
      </c>
      <c r="P140" s="5">
        <f t="shared" si="29"/>
        <v>40172.437599999997</v>
      </c>
      <c r="Q140" s="6">
        <f t="shared" si="30"/>
        <v>2.9820518554188266E-6</v>
      </c>
      <c r="R140" s="6"/>
    </row>
    <row r="141" spans="1:18" x14ac:dyDescent="0.2">
      <c r="A141" s="73" t="s">
        <v>126</v>
      </c>
      <c r="B141" s="72" t="s">
        <v>87</v>
      </c>
      <c r="C141" s="71">
        <v>55236.665200000003</v>
      </c>
      <c r="D141" s="71">
        <v>1E-4</v>
      </c>
      <c r="E141" s="64">
        <f t="shared" si="25"/>
        <v>3100.9998623311658</v>
      </c>
      <c r="F141" s="3">
        <f t="shared" si="26"/>
        <v>3101</v>
      </c>
      <c r="G141" s="3">
        <f t="shared" si="27"/>
        <v>-7.9684003139846027E-5</v>
      </c>
      <c r="M141" s="3">
        <f t="shared" si="32"/>
        <v>-7.9684003139846027E-5</v>
      </c>
      <c r="N141" s="3">
        <f t="shared" ca="1" si="31"/>
        <v>-2.4179622583270569E-6</v>
      </c>
      <c r="O141" s="6">
        <f t="shared" si="28"/>
        <v>1.7920369687549715E-4</v>
      </c>
      <c r="P141" s="5">
        <f t="shared" si="29"/>
        <v>40218.165200000003</v>
      </c>
      <c r="Q141" s="6">
        <f t="shared" si="30"/>
        <v>6.7022841219234318E-8</v>
      </c>
      <c r="R141" s="6"/>
    </row>
    <row r="142" spans="1:18" x14ac:dyDescent="0.2">
      <c r="A142" s="71" t="s">
        <v>127</v>
      </c>
      <c r="B142" s="90" t="s">
        <v>88</v>
      </c>
      <c r="C142" s="71">
        <v>55585.688999999998</v>
      </c>
      <c r="D142" s="71">
        <v>1E-4</v>
      </c>
      <c r="E142" s="64">
        <f t="shared" si="25"/>
        <v>3704.0029751837842</v>
      </c>
      <c r="F142" s="3">
        <f t="shared" si="26"/>
        <v>3704</v>
      </c>
      <c r="G142" s="3">
        <f t="shared" si="27"/>
        <v>1.7220639929291792E-3</v>
      </c>
      <c r="M142" s="3">
        <f t="shared" si="32"/>
        <v>1.7220639929291792E-3</v>
      </c>
      <c r="N142" s="3">
        <f t="shared" ca="1" si="31"/>
        <v>1.1228168362147472E-3</v>
      </c>
      <c r="O142" s="6">
        <f t="shared" si="28"/>
        <v>1.6861615331307549E-3</v>
      </c>
      <c r="P142" s="5">
        <f t="shared" si="29"/>
        <v>40567.188999999998</v>
      </c>
      <c r="Q142" s="6">
        <f t="shared" si="30"/>
        <v>1.2889866195774773E-9</v>
      </c>
      <c r="R142" s="6"/>
    </row>
    <row r="143" spans="1:18" x14ac:dyDescent="0.2">
      <c r="A143" s="71" t="s">
        <v>127</v>
      </c>
      <c r="B143" s="90" t="s">
        <v>88</v>
      </c>
      <c r="C143" s="71">
        <v>55611.735399999998</v>
      </c>
      <c r="D143" s="71">
        <v>2.0000000000000001E-4</v>
      </c>
      <c r="E143" s="64">
        <f t="shared" si="25"/>
        <v>3749.0029444655474</v>
      </c>
      <c r="F143" s="3">
        <f t="shared" si="26"/>
        <v>3749</v>
      </c>
      <c r="G143" s="3">
        <f t="shared" si="27"/>
        <v>1.7042839972418733E-3</v>
      </c>
      <c r="M143" s="3">
        <f t="shared" si="32"/>
        <v>1.7042839972418733E-3</v>
      </c>
      <c r="N143" s="3">
        <f t="shared" ca="1" si="31"/>
        <v>1.2067895823694545E-3</v>
      </c>
      <c r="O143" s="6">
        <f t="shared" si="28"/>
        <v>1.7969427509786254E-3</v>
      </c>
      <c r="P143" s="5">
        <f t="shared" si="29"/>
        <v>40593.235399999998</v>
      </c>
      <c r="Q143" s="6">
        <f t="shared" si="30"/>
        <v>8.5856446440480649E-9</v>
      </c>
      <c r="R143" s="6"/>
    </row>
    <row r="144" spans="1:18" x14ac:dyDescent="0.2">
      <c r="A144" s="73" t="s">
        <v>118</v>
      </c>
      <c r="B144" s="72" t="s">
        <v>88</v>
      </c>
      <c r="C144" s="71">
        <v>55621.286690000001</v>
      </c>
      <c r="D144" s="71">
        <v>8.0000000000000004E-4</v>
      </c>
      <c r="E144" s="64">
        <f t="shared" si="25"/>
        <v>3765.5045629848573</v>
      </c>
      <c r="F144" s="3">
        <f t="shared" si="26"/>
        <v>3765.5</v>
      </c>
      <c r="G144" s="3">
        <f t="shared" si="27"/>
        <v>2.6410979990032502E-3</v>
      </c>
      <c r="M144" s="3">
        <f t="shared" si="32"/>
        <v>2.6410979990032502E-3</v>
      </c>
      <c r="N144" s="3">
        <f t="shared" ca="1" si="31"/>
        <v>1.2375795892928471E-3</v>
      </c>
      <c r="O144" s="6">
        <f t="shared" si="28"/>
        <v>1.837471066393362E-3</v>
      </c>
      <c r="P144" s="5">
        <f t="shared" si="29"/>
        <v>40602.786690000001</v>
      </c>
      <c r="Q144" s="6">
        <f t="shared" si="30"/>
        <v>6.4581624681597774E-7</v>
      </c>
      <c r="R144" s="6"/>
    </row>
    <row r="145" spans="1:18" x14ac:dyDescent="0.2">
      <c r="A145" s="73" t="s">
        <v>118</v>
      </c>
      <c r="B145" s="72" t="s">
        <v>88</v>
      </c>
      <c r="C145" s="71">
        <v>55621.286789999998</v>
      </c>
      <c r="D145" s="71">
        <v>8.9999999999999998E-4</v>
      </c>
      <c r="E145" s="64">
        <f t="shared" si="25"/>
        <v>3765.5047357533326</v>
      </c>
      <c r="F145" s="3">
        <f t="shared" si="26"/>
        <v>3765.5</v>
      </c>
      <c r="G145" s="3">
        <f t="shared" si="27"/>
        <v>2.7410979964770377E-3</v>
      </c>
      <c r="M145" s="3">
        <f t="shared" si="32"/>
        <v>2.7410979964770377E-3</v>
      </c>
      <c r="N145" s="3">
        <f t="shared" ca="1" si="31"/>
        <v>1.2375795892928471E-3</v>
      </c>
      <c r="O145" s="6">
        <f t="shared" si="28"/>
        <v>1.837471066393362E-3</v>
      </c>
      <c r="P145" s="5">
        <f t="shared" si="29"/>
        <v>40602.786789999998</v>
      </c>
      <c r="Q145" s="6">
        <f t="shared" si="30"/>
        <v>8.1654162877244816E-7</v>
      </c>
      <c r="R145" s="6"/>
    </row>
    <row r="146" spans="1:18" x14ac:dyDescent="0.2">
      <c r="A146" s="73" t="s">
        <v>118</v>
      </c>
      <c r="B146" s="72" t="s">
        <v>88</v>
      </c>
      <c r="C146" s="71">
        <v>55621.28759</v>
      </c>
      <c r="D146" s="71">
        <v>5.0000000000000001E-4</v>
      </c>
      <c r="E146" s="64">
        <f t="shared" si="25"/>
        <v>3765.5061179011727</v>
      </c>
      <c r="F146" s="3">
        <f t="shared" si="26"/>
        <v>3765.5</v>
      </c>
      <c r="G146" s="3">
        <f t="shared" si="27"/>
        <v>3.5410979980952106E-3</v>
      </c>
      <c r="M146" s="3">
        <f t="shared" si="32"/>
        <v>3.5410979980952106E-3</v>
      </c>
      <c r="N146" s="3">
        <f t="shared" ca="1" si="31"/>
        <v>1.2375795892928471E-3</v>
      </c>
      <c r="O146" s="6">
        <f t="shared" si="28"/>
        <v>1.837471066393362E-3</v>
      </c>
      <c r="P146" s="5">
        <f t="shared" si="29"/>
        <v>40602.78759</v>
      </c>
      <c r="Q146" s="6">
        <f t="shared" si="30"/>
        <v>2.9023447224198556E-6</v>
      </c>
      <c r="R146" s="6"/>
    </row>
    <row r="147" spans="1:18" x14ac:dyDescent="0.2">
      <c r="A147" s="73" t="s">
        <v>118</v>
      </c>
      <c r="B147" s="72" t="s">
        <v>88</v>
      </c>
      <c r="C147" s="71">
        <v>55621.290090000002</v>
      </c>
      <c r="D147" s="71">
        <v>4.0000000000000002E-4</v>
      </c>
      <c r="E147" s="64">
        <f t="shared" si="25"/>
        <v>3765.5104371131679</v>
      </c>
      <c r="F147" s="3">
        <f t="shared" si="26"/>
        <v>3765.5</v>
      </c>
      <c r="G147" s="3">
        <f t="shared" si="27"/>
        <v>6.0410980004235171E-3</v>
      </c>
      <c r="M147" s="3">
        <f t="shared" si="32"/>
        <v>6.0410980004235171E-3</v>
      </c>
      <c r="N147" s="3">
        <f t="shared" ca="1" si="31"/>
        <v>1.2375795892928471E-3</v>
      </c>
      <c r="O147" s="6">
        <f t="shared" si="28"/>
        <v>1.837471066393362E-3</v>
      </c>
      <c r="P147" s="5">
        <f t="shared" si="29"/>
        <v>40602.790090000002</v>
      </c>
      <c r="Q147" s="6">
        <f t="shared" si="30"/>
        <v>1.7670479400503766E-5</v>
      </c>
      <c r="R147" s="6"/>
    </row>
    <row r="148" spans="1:18" x14ac:dyDescent="0.2">
      <c r="A148" s="77" t="s">
        <v>122</v>
      </c>
      <c r="B148" s="78" t="s">
        <v>88</v>
      </c>
      <c r="C148" s="77">
        <v>55625.3416</v>
      </c>
      <c r="D148" s="77">
        <v>4.7999999999999996E-3</v>
      </c>
      <c r="E148" s="64">
        <f t="shared" si="25"/>
        <v>3772.5101693427523</v>
      </c>
      <c r="F148" s="3">
        <f t="shared" si="26"/>
        <v>3772.5</v>
      </c>
      <c r="G148" s="3">
        <f t="shared" si="27"/>
        <v>5.886109996936284E-3</v>
      </c>
      <c r="J148" s="3">
        <f>G148</f>
        <v>5.886109996936284E-3</v>
      </c>
      <c r="N148" s="3">
        <f t="shared" ca="1" si="31"/>
        <v>1.2506420164724681E-3</v>
      </c>
      <c r="O148" s="6">
        <f t="shared" si="28"/>
        <v>1.854649524279936E-3</v>
      </c>
      <c r="P148" s="5">
        <f t="shared" si="29"/>
        <v>40606.8416</v>
      </c>
      <c r="Q148" s="6">
        <f t="shared" si="30"/>
        <v>1.6252673542590543E-5</v>
      </c>
      <c r="R148" s="6"/>
    </row>
    <row r="149" spans="1:18" x14ac:dyDescent="0.2">
      <c r="A149" s="77" t="s">
        <v>121</v>
      </c>
      <c r="B149" s="78" t="s">
        <v>87</v>
      </c>
      <c r="C149" s="77">
        <v>55629.678800000002</v>
      </c>
      <c r="D149" s="77">
        <v>2.0000000000000001E-4</v>
      </c>
      <c r="E149" s="64">
        <f t="shared" ref="E149:E155" si="33">(C149-C$7)/C$8</f>
        <v>3780.0034838418364</v>
      </c>
      <c r="F149" s="3">
        <f t="shared" ref="F149:F158" si="34">ROUND(2*E149,0)/2</f>
        <v>3780</v>
      </c>
      <c r="G149" s="3">
        <f t="shared" ref="G149:G155" si="35">C149-(C$7+F149*C$8)</f>
        <v>2.0164800007478334E-3</v>
      </c>
      <c r="J149" s="3">
        <f>G149</f>
        <v>2.0164800007478334E-3</v>
      </c>
      <c r="N149" s="3">
        <f t="shared" ca="1" si="31"/>
        <v>1.264637474164919E-3</v>
      </c>
      <c r="O149" s="6">
        <f t="shared" ref="O149:O155" si="36">R$2+R$3*F149+R$4*F149^2+R$5*SIN(RADIANS(R$6*F149+R$7))</f>
        <v>1.8730446889587897E-3</v>
      </c>
      <c r="P149" s="5">
        <f t="shared" ref="P149:P155" si="37">C149-15018.5</f>
        <v>40611.178800000002</v>
      </c>
      <c r="Q149" s="6">
        <f t="shared" ref="Q149:Q155" si="38">+(G149-O149)^2</f>
        <v>2.0573688668020183E-8</v>
      </c>
      <c r="R149" s="6"/>
    </row>
    <row r="150" spans="1:18" x14ac:dyDescent="0.2">
      <c r="A150" s="79" t="s">
        <v>129</v>
      </c>
      <c r="B150" s="63" t="s">
        <v>87</v>
      </c>
      <c r="C150" s="62">
        <v>55863.517269999997</v>
      </c>
      <c r="D150" s="62">
        <v>1E-4</v>
      </c>
      <c r="E150" s="64">
        <f t="shared" si="33"/>
        <v>4184.00265328155</v>
      </c>
      <c r="F150" s="3">
        <f t="shared" si="34"/>
        <v>4184</v>
      </c>
      <c r="G150" s="3">
        <f t="shared" si="35"/>
        <v>1.5357439915533178E-3</v>
      </c>
      <c r="M150" s="3">
        <f>G150</f>
        <v>1.5357439915533178E-3</v>
      </c>
      <c r="N150" s="3">
        <f t="shared" ca="1" si="31"/>
        <v>2.0185261285316225E-3</v>
      </c>
      <c r="O150" s="6">
        <f t="shared" si="36"/>
        <v>2.8448193058385543E-3</v>
      </c>
      <c r="P150" s="5">
        <f t="shared" si="37"/>
        <v>40845.017269999997</v>
      </c>
      <c r="Q150" s="6">
        <f t="shared" si="38"/>
        <v>1.7136781784709908E-6</v>
      </c>
      <c r="R150" s="6"/>
    </row>
    <row r="151" spans="1:18" x14ac:dyDescent="0.2">
      <c r="A151" s="76" t="s">
        <v>128</v>
      </c>
      <c r="B151" s="74" t="s">
        <v>87</v>
      </c>
      <c r="C151" s="75">
        <v>55863.5173</v>
      </c>
      <c r="D151" s="75">
        <v>5.9999999999999995E-4</v>
      </c>
      <c r="E151" s="64">
        <f t="shared" si="33"/>
        <v>4184.0027051120987</v>
      </c>
      <c r="F151" s="3">
        <f t="shared" si="34"/>
        <v>4184</v>
      </c>
      <c r="G151" s="3">
        <f t="shared" si="35"/>
        <v>1.5657439944334328E-3</v>
      </c>
      <c r="J151" s="3">
        <f>G151</f>
        <v>1.5657439944334328E-3</v>
      </c>
      <c r="N151" s="3">
        <f t="shared" ca="1" si="31"/>
        <v>2.0185261285316225E-3</v>
      </c>
      <c r="O151" s="6">
        <f t="shared" si="36"/>
        <v>2.8448193058385543E-3</v>
      </c>
      <c r="P151" s="5">
        <f t="shared" si="37"/>
        <v>40845.0173</v>
      </c>
      <c r="Q151" s="6">
        <f t="shared" si="38"/>
        <v>1.6360336522461086E-6</v>
      </c>
      <c r="R151" s="6"/>
    </row>
    <row r="152" spans="1:18" x14ac:dyDescent="0.2">
      <c r="A152" s="79" t="s">
        <v>130</v>
      </c>
      <c r="B152" s="63" t="s">
        <v>87</v>
      </c>
      <c r="C152" s="62">
        <v>55963.6512</v>
      </c>
      <c r="D152" s="62">
        <v>2.9999999999999997E-4</v>
      </c>
      <c r="E152" s="64">
        <f t="shared" si="33"/>
        <v>4357.0025217494567</v>
      </c>
      <c r="F152" s="3">
        <f t="shared" si="34"/>
        <v>4357</v>
      </c>
      <c r="G152" s="3">
        <f t="shared" si="35"/>
        <v>1.4596119945053943E-3</v>
      </c>
      <c r="M152" s="3">
        <f>G152</f>
        <v>1.4596119945053943E-3</v>
      </c>
      <c r="N152" s="3">
        <f t="shared" ca="1" si="31"/>
        <v>2.34135468597083E-3</v>
      </c>
      <c r="O152" s="6">
        <f t="shared" si="36"/>
        <v>3.2467338483520413E-3</v>
      </c>
      <c r="P152" s="5">
        <f t="shared" si="37"/>
        <v>40945.1512</v>
      </c>
      <c r="Q152" s="6">
        <f t="shared" si="38"/>
        <v>3.1938045204962767E-6</v>
      </c>
      <c r="R152" s="6"/>
    </row>
    <row r="153" spans="1:18" x14ac:dyDescent="0.2">
      <c r="A153" s="79" t="s">
        <v>130</v>
      </c>
      <c r="B153" s="63" t="s">
        <v>87</v>
      </c>
      <c r="C153" s="62">
        <v>55989.698299999996</v>
      </c>
      <c r="D153" s="62">
        <v>1E-4</v>
      </c>
      <c r="E153" s="64">
        <f t="shared" si="33"/>
        <v>4402.0037004105725</v>
      </c>
      <c r="F153" s="3">
        <f t="shared" si="34"/>
        <v>4402</v>
      </c>
      <c r="G153" s="3">
        <f t="shared" si="35"/>
        <v>2.1418319956865162E-3</v>
      </c>
      <c r="M153" s="3">
        <f>G153</f>
        <v>2.1418319956865162E-3</v>
      </c>
      <c r="N153" s="3">
        <f t="shared" ca="1" si="31"/>
        <v>2.4253274321255356E-3</v>
      </c>
      <c r="O153" s="6">
        <f t="shared" si="36"/>
        <v>3.3496003001571421E-3</v>
      </c>
      <c r="P153" s="5">
        <f t="shared" si="37"/>
        <v>40971.198299999996</v>
      </c>
      <c r="Q153" s="6">
        <f t="shared" si="38"/>
        <v>1.4587042772838505E-6</v>
      </c>
      <c r="R153" s="6"/>
    </row>
    <row r="154" spans="1:18" x14ac:dyDescent="0.2">
      <c r="A154" s="79" t="s">
        <v>130</v>
      </c>
      <c r="B154" s="63" t="s">
        <v>87</v>
      </c>
      <c r="C154" s="62">
        <v>55996.643799999998</v>
      </c>
      <c r="D154" s="62">
        <v>2.0000000000000001E-4</v>
      </c>
      <c r="E154" s="64">
        <f t="shared" si="33"/>
        <v>4414.0033351641878</v>
      </c>
      <c r="F154" s="3">
        <f t="shared" si="34"/>
        <v>4414</v>
      </c>
      <c r="G154" s="3">
        <f t="shared" si="35"/>
        <v>1.9304239976918325E-3</v>
      </c>
      <c r="M154" s="3">
        <f>G154</f>
        <v>1.9304239976918325E-3</v>
      </c>
      <c r="N154" s="3">
        <f t="shared" ca="1" si="31"/>
        <v>2.4477201644334578E-3</v>
      </c>
      <c r="O154" s="6">
        <f t="shared" si="36"/>
        <v>3.3769073092207581E-3</v>
      </c>
      <c r="P154" s="5">
        <f t="shared" si="37"/>
        <v>40978.143799999998</v>
      </c>
      <c r="Q154" s="6">
        <f t="shared" si="38"/>
        <v>2.0923139705316867E-6</v>
      </c>
      <c r="R154" s="6"/>
    </row>
    <row r="155" spans="1:18" x14ac:dyDescent="0.2">
      <c r="A155" s="79" t="s">
        <v>131</v>
      </c>
      <c r="B155" s="63" t="s">
        <v>87</v>
      </c>
      <c r="C155" s="62">
        <v>56323.673000000003</v>
      </c>
      <c r="D155" s="62">
        <v>1E-4</v>
      </c>
      <c r="E155" s="64">
        <f t="shared" si="33"/>
        <v>4979.0067119932373</v>
      </c>
      <c r="F155" s="3">
        <f t="shared" si="34"/>
        <v>4979</v>
      </c>
      <c r="G155" s="3">
        <f t="shared" si="35"/>
        <v>3.8849639968248084E-3</v>
      </c>
      <c r="M155" s="3">
        <f>G155</f>
        <v>3.8849639968248084E-3</v>
      </c>
      <c r="N155" s="3">
        <f t="shared" ca="1" si="31"/>
        <v>3.5020446439314465E-3</v>
      </c>
      <c r="O155" s="6">
        <f t="shared" si="36"/>
        <v>4.594722742475273E-3</v>
      </c>
      <c r="P155" s="5">
        <f t="shared" si="37"/>
        <v>41305.173000000003</v>
      </c>
      <c r="Q155" s="6">
        <f t="shared" si="38"/>
        <v>5.037574770273208E-7</v>
      </c>
      <c r="R155" s="6"/>
    </row>
    <row r="156" spans="1:18" x14ac:dyDescent="0.2">
      <c r="A156" s="92" t="s">
        <v>144</v>
      </c>
      <c r="B156" s="93" t="s">
        <v>87</v>
      </c>
      <c r="C156" s="92">
        <v>56725.368699999999</v>
      </c>
      <c r="D156" s="92">
        <v>1.4E-3</v>
      </c>
      <c r="E156" s="64">
        <f>(C156-C$7)/C$8</f>
        <v>5673.0102656750005</v>
      </c>
      <c r="F156" s="3">
        <f t="shared" si="34"/>
        <v>5673</v>
      </c>
      <c r="G156" s="3">
        <f>C156-(C$7+F156*C$8)</f>
        <v>5.9418679957161658E-3</v>
      </c>
      <c r="J156" s="3">
        <f>G156</f>
        <v>5.9418679957161658E-3</v>
      </c>
      <c r="N156" s="3">
        <f ca="1">+C$11+C$12*F156</f>
        <v>4.7970909957395945E-3</v>
      </c>
      <c r="O156" s="6">
        <f>R$2+R$3*F156+R$4*F156^2+R$5*SIN(RADIANS(R$6*F156+R$7))</f>
        <v>5.8641757793876439E-3</v>
      </c>
      <c r="P156" s="5">
        <f>C156-15018.5</f>
        <v>41706.868699999999</v>
      </c>
      <c r="Q156" s="6">
        <f>+(G156-O156)^2</f>
        <v>6.0360804780378297E-9</v>
      </c>
      <c r="R156" s="6"/>
    </row>
    <row r="157" spans="1:18" x14ac:dyDescent="0.2">
      <c r="A157" s="92" t="s">
        <v>144</v>
      </c>
      <c r="B157" s="93" t="s">
        <v>87</v>
      </c>
      <c r="C157" s="92">
        <v>56727.3874</v>
      </c>
      <c r="D157" s="92">
        <v>1.29E-2</v>
      </c>
      <c r="E157" s="64">
        <f>(C157-C$7)/C$8</f>
        <v>5676.4979429735567</v>
      </c>
      <c r="F157" s="3">
        <f t="shared" si="34"/>
        <v>5676.5</v>
      </c>
      <c r="G157" s="3">
        <f>C157-(C$7+F157*C$8)</f>
        <v>-1.1906260042451322E-3</v>
      </c>
      <c r="J157" s="3">
        <f>G157</f>
        <v>-1.1906260042451322E-3</v>
      </c>
      <c r="N157" s="3">
        <f ca="1">+C$11+C$12*F157</f>
        <v>4.8036222093294058E-3</v>
      </c>
      <c r="O157" s="6">
        <f>R$2+R$3*F157+R$4*F157^2+R$5*SIN(RADIANS(R$6*F157+R$7))</f>
        <v>5.8698327250854866E-3</v>
      </c>
      <c r="P157" s="5">
        <f>C157-15018.5</f>
        <v>41708.8874</v>
      </c>
      <c r="Q157" s="6">
        <f>+(G157-O157)^2</f>
        <v>4.985007746858094E-5</v>
      </c>
      <c r="R157" s="6"/>
    </row>
    <row r="158" spans="1:18" x14ac:dyDescent="0.2">
      <c r="A158" s="92" t="s">
        <v>145</v>
      </c>
      <c r="B158" s="94"/>
      <c r="C158" s="92">
        <v>57074.390800000001</v>
      </c>
      <c r="D158" s="92">
        <v>1.1000000000000001E-3</v>
      </c>
      <c r="E158" s="64">
        <f>(C158-C$7)/C$8</f>
        <v>6276.0104414634761</v>
      </c>
      <c r="F158" s="3">
        <f t="shared" si="34"/>
        <v>6276</v>
      </c>
      <c r="G158" s="3">
        <f>C158-(C$7+F158*C$8)</f>
        <v>6.0436159983510152E-3</v>
      </c>
      <c r="J158" s="3">
        <f>G158</f>
        <v>6.0436159983510152E-3</v>
      </c>
      <c r="N158" s="3">
        <f ca="1">+C$11+C$12*F158</f>
        <v>5.9223257942126696E-3</v>
      </c>
      <c r="O158" s="6">
        <f>R$2+R$3*F158+R$4*F158^2+R$5*SIN(RADIANS(R$6*F158+R$7))</f>
        <v>6.7140541043053644E-3</v>
      </c>
      <c r="P158" s="5">
        <f>C158-15018.5</f>
        <v>42055.890800000001</v>
      </c>
      <c r="Q158" s="6">
        <f>+(G158-O158)^2</f>
        <v>4.4948725391565519E-7</v>
      </c>
      <c r="R158" s="6"/>
    </row>
    <row r="159" spans="1:18" x14ac:dyDescent="0.2">
      <c r="A159" s="64"/>
      <c r="B159" s="64"/>
      <c r="C159" s="64"/>
      <c r="D159" s="64"/>
      <c r="E159" s="64"/>
      <c r="R159" s="6"/>
    </row>
    <row r="160" spans="1:18" x14ac:dyDescent="0.2">
      <c r="A160" s="64"/>
      <c r="B160" s="64"/>
      <c r="C160" s="64"/>
      <c r="D160" s="64"/>
      <c r="E160" s="64"/>
      <c r="R160" s="6"/>
    </row>
    <row r="161" spans="1:18" x14ac:dyDescent="0.2">
      <c r="A161" s="64"/>
      <c r="B161" s="64"/>
      <c r="C161" s="64"/>
      <c r="D161" s="64"/>
      <c r="E161" s="64"/>
      <c r="R161" s="6"/>
    </row>
    <row r="162" spans="1:18" x14ac:dyDescent="0.2">
      <c r="A162" s="64"/>
      <c r="B162" s="64"/>
      <c r="C162" s="64"/>
      <c r="D162" s="64"/>
      <c r="E162" s="64"/>
      <c r="R162" s="6"/>
    </row>
    <row r="163" spans="1:18" x14ac:dyDescent="0.2">
      <c r="A163" s="64"/>
      <c r="B163" s="64"/>
      <c r="C163" s="64"/>
      <c r="D163" s="64"/>
      <c r="E163" s="64"/>
      <c r="R163" s="6"/>
    </row>
    <row r="164" spans="1:18" x14ac:dyDescent="0.2">
      <c r="A164" s="64"/>
      <c r="B164" s="64"/>
      <c r="C164" s="64"/>
      <c r="D164" s="64"/>
      <c r="E164" s="64"/>
      <c r="R164" s="6"/>
    </row>
    <row r="165" spans="1:18" x14ac:dyDescent="0.2">
      <c r="A165" s="64"/>
      <c r="B165" s="64"/>
      <c r="C165" s="64"/>
      <c r="D165" s="64"/>
      <c r="E165" s="64"/>
      <c r="R165" s="6"/>
    </row>
    <row r="166" spans="1:18" x14ac:dyDescent="0.2">
      <c r="A166" s="64"/>
      <c r="B166" s="64"/>
      <c r="C166" s="64"/>
      <c r="D166" s="64"/>
      <c r="E166" s="64"/>
      <c r="R166" s="6"/>
    </row>
    <row r="167" spans="1:18" x14ac:dyDescent="0.2">
      <c r="A167" s="64"/>
      <c r="B167" s="64"/>
      <c r="C167" s="64"/>
      <c r="D167" s="64"/>
      <c r="E167" s="64"/>
      <c r="R167" s="6"/>
    </row>
    <row r="168" spans="1:18" x14ac:dyDescent="0.2">
      <c r="A168" s="64"/>
      <c r="B168" s="64"/>
      <c r="C168" s="64"/>
      <c r="D168" s="64"/>
      <c r="E168" s="64"/>
      <c r="R168" s="6"/>
    </row>
    <row r="169" spans="1:18" x14ac:dyDescent="0.2">
      <c r="A169" s="64"/>
      <c r="B169" s="64"/>
      <c r="C169" s="64"/>
      <c r="D169" s="64"/>
      <c r="E169" s="64"/>
      <c r="R169" s="6"/>
    </row>
    <row r="170" spans="1:18" x14ac:dyDescent="0.2">
      <c r="A170" s="64"/>
      <c r="B170" s="64"/>
      <c r="C170" s="64"/>
      <c r="D170" s="64"/>
      <c r="E170" s="64"/>
      <c r="R170" s="6"/>
    </row>
    <row r="171" spans="1:18" x14ac:dyDescent="0.2">
      <c r="A171" s="64"/>
      <c r="B171" s="64"/>
      <c r="C171" s="64"/>
      <c r="D171" s="64"/>
      <c r="E171" s="64"/>
      <c r="R171" s="6"/>
    </row>
    <row r="172" spans="1:18" x14ac:dyDescent="0.2">
      <c r="A172" s="64"/>
      <c r="B172" s="64"/>
      <c r="C172" s="64"/>
      <c r="D172" s="64"/>
      <c r="E172" s="64"/>
      <c r="R172" s="6"/>
    </row>
    <row r="173" spans="1:18" x14ac:dyDescent="0.2">
      <c r="A173" s="64"/>
      <c r="B173" s="64"/>
      <c r="C173" s="64"/>
      <c r="D173" s="64"/>
      <c r="E173" s="64"/>
      <c r="R173" s="6"/>
    </row>
    <row r="174" spans="1:18" x14ac:dyDescent="0.2">
      <c r="A174" s="64"/>
      <c r="B174" s="64"/>
      <c r="C174" s="64"/>
      <c r="D174" s="64"/>
      <c r="E174" s="64"/>
      <c r="R174" s="6"/>
    </row>
    <row r="175" spans="1:18" x14ac:dyDescent="0.2">
      <c r="A175" s="64"/>
      <c r="B175" s="64"/>
      <c r="C175" s="64"/>
      <c r="D175" s="64"/>
      <c r="E175" s="64"/>
      <c r="R175" s="6"/>
    </row>
    <row r="176" spans="1:18" x14ac:dyDescent="0.2">
      <c r="A176" s="64"/>
      <c r="B176" s="64"/>
      <c r="C176" s="64"/>
      <c r="D176" s="64"/>
      <c r="E176" s="64"/>
      <c r="R176" s="6"/>
    </row>
    <row r="177" spans="1:18" x14ac:dyDescent="0.2">
      <c r="A177" s="64"/>
      <c r="B177" s="64"/>
      <c r="C177" s="64"/>
      <c r="D177" s="64"/>
      <c r="E177" s="64"/>
      <c r="R177" s="6"/>
    </row>
    <row r="178" spans="1:18" x14ac:dyDescent="0.2">
      <c r="A178" s="64"/>
      <c r="B178" s="64"/>
      <c r="C178" s="64"/>
      <c r="D178" s="64"/>
      <c r="E178" s="64"/>
      <c r="R178" s="6"/>
    </row>
    <row r="179" spans="1:18" x14ac:dyDescent="0.2">
      <c r="A179" s="64"/>
      <c r="B179" s="64"/>
      <c r="C179" s="64"/>
      <c r="D179" s="64"/>
      <c r="E179" s="64"/>
      <c r="R179" s="6"/>
    </row>
    <row r="180" spans="1:18" x14ac:dyDescent="0.2">
      <c r="A180" s="64"/>
      <c r="B180" s="64"/>
      <c r="C180" s="64"/>
      <c r="D180" s="64"/>
      <c r="E180" s="64"/>
      <c r="R180" s="6"/>
    </row>
    <row r="181" spans="1:18" x14ac:dyDescent="0.2">
      <c r="A181" s="64"/>
      <c r="B181" s="64"/>
      <c r="C181" s="64"/>
      <c r="D181" s="64"/>
      <c r="E181" s="64"/>
      <c r="R181" s="6"/>
    </row>
    <row r="182" spans="1:18" x14ac:dyDescent="0.2">
      <c r="A182" s="64"/>
      <c r="B182" s="64"/>
      <c r="C182" s="64"/>
      <c r="D182" s="64"/>
      <c r="E182" s="64"/>
      <c r="R182" s="6"/>
    </row>
    <row r="183" spans="1:18" x14ac:dyDescent="0.2">
      <c r="A183" s="64"/>
      <c r="B183" s="64"/>
      <c r="C183" s="64"/>
      <c r="D183" s="64"/>
      <c r="E183" s="64"/>
      <c r="R183" s="6"/>
    </row>
    <row r="184" spans="1:18" x14ac:dyDescent="0.2">
      <c r="A184" s="64"/>
      <c r="B184" s="64"/>
      <c r="C184" s="64"/>
      <c r="D184" s="64"/>
      <c r="E184" s="64"/>
      <c r="R184" s="6"/>
    </row>
    <row r="185" spans="1:18" x14ac:dyDescent="0.2">
      <c r="A185" s="64"/>
      <c r="B185" s="64"/>
      <c r="C185" s="64"/>
      <c r="D185" s="64"/>
      <c r="E185" s="64"/>
      <c r="R185" s="6"/>
    </row>
    <row r="186" spans="1:18" x14ac:dyDescent="0.2">
      <c r="A186" s="64"/>
      <c r="B186" s="64"/>
      <c r="C186" s="64"/>
      <c r="D186" s="64"/>
      <c r="E186" s="64"/>
      <c r="R186" s="6"/>
    </row>
    <row r="187" spans="1:18" x14ac:dyDescent="0.2">
      <c r="A187" s="64"/>
      <c r="B187" s="64"/>
      <c r="C187" s="64"/>
      <c r="D187" s="64"/>
      <c r="E187" s="64"/>
      <c r="R187" s="6"/>
    </row>
    <row r="188" spans="1:18" x14ac:dyDescent="0.2">
      <c r="A188" s="64"/>
      <c r="B188" s="64"/>
      <c r="C188" s="64"/>
      <c r="D188" s="64"/>
      <c r="E188" s="64"/>
      <c r="R188" s="6"/>
    </row>
    <row r="189" spans="1:18" x14ac:dyDescent="0.2">
      <c r="A189" s="64"/>
      <c r="B189" s="64"/>
      <c r="C189" s="64"/>
      <c r="D189" s="64"/>
      <c r="E189" s="64"/>
      <c r="R189" s="6"/>
    </row>
    <row r="190" spans="1:18" x14ac:dyDescent="0.2">
      <c r="A190" s="64"/>
      <c r="B190" s="64"/>
      <c r="C190" s="64"/>
      <c r="D190" s="64"/>
      <c r="E190" s="64"/>
      <c r="R190" s="6"/>
    </row>
    <row r="191" spans="1:18" x14ac:dyDescent="0.2">
      <c r="A191" s="64"/>
      <c r="B191" s="64"/>
      <c r="C191" s="64"/>
      <c r="D191" s="64"/>
      <c r="E191" s="64"/>
      <c r="R191" s="6"/>
    </row>
    <row r="192" spans="1:18" x14ac:dyDescent="0.2">
      <c r="A192" s="64"/>
      <c r="B192" s="64"/>
      <c r="C192" s="64"/>
      <c r="D192" s="64"/>
      <c r="E192" s="64"/>
      <c r="R192" s="6"/>
    </row>
    <row r="193" spans="1:18" x14ac:dyDescent="0.2">
      <c r="A193" s="64"/>
      <c r="B193" s="64"/>
      <c r="C193" s="64"/>
      <c r="D193" s="64"/>
      <c r="E193" s="64"/>
      <c r="R193" s="6"/>
    </row>
    <row r="194" spans="1:18" x14ac:dyDescent="0.2">
      <c r="A194" s="64"/>
      <c r="B194" s="64"/>
      <c r="C194" s="64"/>
      <c r="D194" s="64"/>
      <c r="E194" s="64"/>
      <c r="R194" s="6"/>
    </row>
    <row r="195" spans="1:18" x14ac:dyDescent="0.2">
      <c r="A195" s="64"/>
      <c r="B195" s="64"/>
      <c r="C195" s="64"/>
      <c r="D195" s="64"/>
      <c r="E195" s="64"/>
      <c r="R195" s="6"/>
    </row>
    <row r="196" spans="1:18" x14ac:dyDescent="0.2">
      <c r="A196" s="64"/>
      <c r="B196" s="64"/>
      <c r="C196" s="64"/>
      <c r="D196" s="64"/>
      <c r="E196" s="64"/>
      <c r="R196" s="6"/>
    </row>
    <row r="197" spans="1:18" x14ac:dyDescent="0.2">
      <c r="A197" s="64"/>
      <c r="B197" s="64"/>
      <c r="C197" s="64"/>
      <c r="D197" s="64"/>
      <c r="E197" s="64"/>
      <c r="R197" s="6"/>
    </row>
    <row r="198" spans="1:18" x14ac:dyDescent="0.2">
      <c r="A198" s="64"/>
      <c r="B198" s="64"/>
      <c r="C198" s="64"/>
      <c r="D198" s="64"/>
      <c r="E198" s="64"/>
      <c r="R198" s="6"/>
    </row>
    <row r="199" spans="1:18" x14ac:dyDescent="0.2">
      <c r="A199" s="64"/>
      <c r="B199" s="64"/>
      <c r="C199" s="64"/>
      <c r="D199" s="64"/>
      <c r="E199" s="64"/>
      <c r="R199" s="6"/>
    </row>
    <row r="200" spans="1:18" x14ac:dyDescent="0.2">
      <c r="A200" s="64"/>
      <c r="B200" s="64"/>
      <c r="C200" s="64"/>
      <c r="D200" s="64"/>
      <c r="E200" s="64"/>
      <c r="R200" s="6"/>
    </row>
    <row r="201" spans="1:18" x14ac:dyDescent="0.2">
      <c r="A201" s="64"/>
      <c r="B201" s="64"/>
      <c r="C201" s="64"/>
      <c r="D201" s="64"/>
      <c r="E201" s="64"/>
      <c r="R201" s="6"/>
    </row>
    <row r="202" spans="1:18" x14ac:dyDescent="0.2">
      <c r="A202" s="64"/>
      <c r="B202" s="64"/>
      <c r="C202" s="64"/>
      <c r="D202" s="64"/>
      <c r="E202" s="64"/>
      <c r="R202" s="6"/>
    </row>
    <row r="203" spans="1:18" x14ac:dyDescent="0.2">
      <c r="A203" s="64"/>
      <c r="B203" s="64"/>
      <c r="C203" s="64"/>
      <c r="D203" s="64"/>
      <c r="E203" s="64"/>
      <c r="R203" s="6"/>
    </row>
    <row r="204" spans="1:18" x14ac:dyDescent="0.2">
      <c r="A204" s="64"/>
      <c r="B204" s="64"/>
      <c r="C204" s="64"/>
      <c r="D204" s="64"/>
      <c r="E204" s="64"/>
      <c r="R204" s="6"/>
    </row>
    <row r="205" spans="1:18" x14ac:dyDescent="0.2">
      <c r="A205" s="64"/>
      <c r="B205" s="64"/>
      <c r="C205" s="64"/>
      <c r="D205" s="64"/>
      <c r="E205" s="64"/>
      <c r="R205" s="6"/>
    </row>
    <row r="206" spans="1:18" x14ac:dyDescent="0.2">
      <c r="A206" s="64"/>
      <c r="B206" s="64"/>
      <c r="C206" s="64"/>
      <c r="D206" s="64"/>
      <c r="E206" s="64"/>
      <c r="R206" s="6"/>
    </row>
    <row r="207" spans="1:18" x14ac:dyDescent="0.2">
      <c r="A207" s="64"/>
      <c r="B207" s="64"/>
      <c r="C207" s="64"/>
      <c r="D207" s="64"/>
      <c r="E207" s="64"/>
      <c r="R207" s="6"/>
    </row>
    <row r="208" spans="1:18" x14ac:dyDescent="0.2">
      <c r="A208" s="64"/>
      <c r="B208" s="64"/>
      <c r="C208" s="64"/>
      <c r="D208" s="64"/>
      <c r="E208" s="64"/>
      <c r="R208" s="6"/>
    </row>
    <row r="209" spans="1:18" x14ac:dyDescent="0.2">
      <c r="A209" s="64"/>
      <c r="B209" s="64"/>
      <c r="C209" s="64"/>
      <c r="D209" s="64"/>
      <c r="E209" s="64"/>
      <c r="R209" s="6"/>
    </row>
    <row r="210" spans="1:18" x14ac:dyDescent="0.2">
      <c r="A210" s="64"/>
      <c r="B210" s="64"/>
      <c r="C210" s="64"/>
      <c r="D210" s="64"/>
      <c r="E210" s="64"/>
      <c r="R210" s="6"/>
    </row>
    <row r="211" spans="1:18" x14ac:dyDescent="0.2">
      <c r="A211" s="64"/>
      <c r="B211" s="64"/>
      <c r="C211" s="64"/>
      <c r="D211" s="64"/>
      <c r="E211" s="64"/>
      <c r="R211" s="6"/>
    </row>
    <row r="212" spans="1:18" x14ac:dyDescent="0.2">
      <c r="A212" s="64"/>
      <c r="B212" s="64"/>
      <c r="C212" s="64"/>
      <c r="D212" s="64"/>
      <c r="E212" s="64"/>
      <c r="R212" s="6"/>
    </row>
    <row r="213" spans="1:18" x14ac:dyDescent="0.2">
      <c r="A213" s="64"/>
      <c r="B213" s="64"/>
      <c r="C213" s="64"/>
      <c r="D213" s="64"/>
      <c r="E213" s="64"/>
      <c r="R213" s="6"/>
    </row>
    <row r="214" spans="1:18" x14ac:dyDescent="0.2">
      <c r="A214" s="64"/>
      <c r="B214" s="64"/>
      <c r="C214" s="64"/>
      <c r="D214" s="64"/>
      <c r="E214" s="64"/>
      <c r="R214" s="6"/>
    </row>
    <row r="215" spans="1:18" x14ac:dyDescent="0.2">
      <c r="A215" s="64"/>
      <c r="B215" s="64"/>
      <c r="C215" s="64"/>
      <c r="D215" s="64"/>
      <c r="E215" s="64"/>
      <c r="R215" s="6"/>
    </row>
    <row r="216" spans="1:18" x14ac:dyDescent="0.2">
      <c r="A216" s="64"/>
      <c r="B216" s="64"/>
      <c r="C216" s="64"/>
      <c r="D216" s="64"/>
      <c r="E216" s="64"/>
      <c r="R216" s="6"/>
    </row>
    <row r="217" spans="1:18" x14ac:dyDescent="0.2">
      <c r="A217" s="64"/>
      <c r="B217" s="64"/>
      <c r="C217" s="64"/>
      <c r="D217" s="64"/>
      <c r="E217" s="64"/>
      <c r="R217" s="6"/>
    </row>
    <row r="218" spans="1:18" x14ac:dyDescent="0.2">
      <c r="A218" s="64"/>
      <c r="B218" s="64"/>
      <c r="C218" s="64"/>
      <c r="D218" s="64"/>
      <c r="E218" s="64"/>
      <c r="R218" s="6"/>
    </row>
    <row r="219" spans="1:18" x14ac:dyDescent="0.2">
      <c r="A219" s="64"/>
      <c r="B219" s="64"/>
      <c r="C219" s="64"/>
      <c r="D219" s="64"/>
      <c r="E219" s="64"/>
      <c r="R219" s="6"/>
    </row>
    <row r="220" spans="1:18" x14ac:dyDescent="0.2">
      <c r="A220" s="64"/>
      <c r="B220" s="64"/>
      <c r="C220" s="64"/>
      <c r="D220" s="64"/>
      <c r="E220" s="64"/>
      <c r="R220" s="6"/>
    </row>
    <row r="221" spans="1:18" x14ac:dyDescent="0.2">
      <c r="A221" s="64"/>
      <c r="B221" s="64"/>
      <c r="C221" s="64"/>
      <c r="D221" s="64"/>
      <c r="E221" s="64"/>
      <c r="R221" s="6"/>
    </row>
    <row r="222" spans="1:18" x14ac:dyDescent="0.2">
      <c r="A222" s="64"/>
      <c r="B222" s="64"/>
      <c r="C222" s="64"/>
      <c r="D222" s="64"/>
      <c r="E222" s="64"/>
      <c r="R222" s="6"/>
    </row>
    <row r="223" spans="1:18" x14ac:dyDescent="0.2">
      <c r="A223" s="64"/>
      <c r="B223" s="64"/>
      <c r="C223" s="64"/>
      <c r="D223" s="64"/>
      <c r="E223" s="64"/>
      <c r="R223" s="6"/>
    </row>
    <row r="224" spans="1:18" x14ac:dyDescent="0.2">
      <c r="A224" s="64"/>
      <c r="B224" s="64"/>
      <c r="C224" s="64"/>
      <c r="D224" s="64"/>
      <c r="E224" s="64"/>
      <c r="R224" s="6"/>
    </row>
    <row r="225" spans="1:18" x14ac:dyDescent="0.2">
      <c r="A225" s="64"/>
      <c r="B225" s="64"/>
      <c r="C225" s="64"/>
      <c r="D225" s="64"/>
      <c r="E225" s="64"/>
      <c r="R225" s="6"/>
    </row>
    <row r="226" spans="1:18" x14ac:dyDescent="0.2">
      <c r="A226" s="64"/>
      <c r="B226" s="64"/>
      <c r="C226" s="64"/>
      <c r="D226" s="64"/>
      <c r="E226" s="64"/>
      <c r="R226" s="6"/>
    </row>
    <row r="227" spans="1:18" x14ac:dyDescent="0.2">
      <c r="A227" s="64"/>
      <c r="B227" s="64"/>
      <c r="C227" s="64"/>
      <c r="D227" s="64"/>
      <c r="E227" s="64"/>
      <c r="R227" s="6"/>
    </row>
    <row r="228" spans="1:18" x14ac:dyDescent="0.2">
      <c r="A228" s="64"/>
      <c r="B228" s="64"/>
      <c r="C228" s="64"/>
      <c r="D228" s="64"/>
      <c r="E228" s="64"/>
    </row>
    <row r="229" spans="1:18" x14ac:dyDescent="0.2">
      <c r="A229" s="64"/>
      <c r="B229" s="64"/>
      <c r="C229" s="64"/>
      <c r="D229" s="64"/>
      <c r="E229" s="64"/>
    </row>
    <row r="230" spans="1:18" x14ac:dyDescent="0.2">
      <c r="A230" s="64"/>
      <c r="B230" s="64"/>
      <c r="C230" s="64"/>
      <c r="D230" s="64"/>
      <c r="E230" s="64"/>
    </row>
    <row r="231" spans="1:18" x14ac:dyDescent="0.2">
      <c r="A231" s="64"/>
      <c r="B231" s="64"/>
      <c r="C231" s="64"/>
      <c r="D231" s="64"/>
      <c r="E231" s="64"/>
    </row>
    <row r="232" spans="1:18" x14ac:dyDescent="0.2">
      <c r="A232" s="64"/>
      <c r="B232" s="64"/>
      <c r="C232" s="64"/>
      <c r="D232" s="64"/>
      <c r="E232" s="64"/>
    </row>
    <row r="233" spans="1:18" x14ac:dyDescent="0.2">
      <c r="A233" s="64"/>
      <c r="B233" s="64"/>
      <c r="C233" s="64"/>
      <c r="D233" s="64"/>
      <c r="E233" s="64"/>
    </row>
    <row r="234" spans="1:18" x14ac:dyDescent="0.2">
      <c r="A234" s="64"/>
      <c r="B234" s="64"/>
      <c r="C234" s="64"/>
      <c r="D234" s="64"/>
      <c r="E234" s="64"/>
    </row>
    <row r="235" spans="1:18" x14ac:dyDescent="0.2">
      <c r="A235" s="64"/>
      <c r="B235" s="64"/>
      <c r="C235" s="64"/>
      <c r="D235" s="64"/>
      <c r="E235" s="64"/>
    </row>
    <row r="236" spans="1:18" x14ac:dyDescent="0.2">
      <c r="A236" s="64"/>
      <c r="B236" s="64"/>
      <c r="C236" s="64"/>
      <c r="D236" s="64"/>
      <c r="E236" s="64"/>
    </row>
    <row r="237" spans="1:18" x14ac:dyDescent="0.2">
      <c r="A237" s="64"/>
      <c r="B237" s="64"/>
      <c r="C237" s="64"/>
      <c r="D237" s="64"/>
      <c r="E237" s="64"/>
    </row>
    <row r="238" spans="1:18" x14ac:dyDescent="0.2">
      <c r="A238" s="64"/>
      <c r="B238" s="64"/>
      <c r="C238" s="64"/>
      <c r="D238" s="64"/>
      <c r="E238" s="64"/>
    </row>
    <row r="239" spans="1:18" x14ac:dyDescent="0.2">
      <c r="A239" s="64"/>
      <c r="B239" s="64"/>
      <c r="C239" s="64"/>
      <c r="D239" s="64"/>
      <c r="E239" s="64"/>
    </row>
    <row r="240" spans="1:18" x14ac:dyDescent="0.2">
      <c r="A240" s="64"/>
      <c r="B240" s="64"/>
      <c r="C240" s="64"/>
      <c r="D240" s="64"/>
      <c r="E240" s="64"/>
    </row>
    <row r="241" spans="1:5" x14ac:dyDescent="0.2">
      <c r="A241" s="64"/>
      <c r="B241" s="64"/>
      <c r="C241" s="64"/>
      <c r="D241" s="64"/>
      <c r="E241" s="64"/>
    </row>
    <row r="242" spans="1:5" x14ac:dyDescent="0.2">
      <c r="A242" s="64"/>
      <c r="B242" s="64"/>
      <c r="C242" s="64"/>
      <c r="D242" s="64"/>
      <c r="E242" s="64"/>
    </row>
    <row r="243" spans="1:5" x14ac:dyDescent="0.2">
      <c r="A243" s="64"/>
      <c r="B243" s="64"/>
      <c r="C243" s="64"/>
      <c r="D243" s="64"/>
      <c r="E243" s="64"/>
    </row>
    <row r="244" spans="1:5" x14ac:dyDescent="0.2">
      <c r="A244" s="64"/>
      <c r="B244" s="64"/>
      <c r="C244" s="64"/>
      <c r="D244" s="64"/>
      <c r="E244" s="64"/>
    </row>
    <row r="245" spans="1:5" x14ac:dyDescent="0.2">
      <c r="A245" s="64"/>
      <c r="B245" s="64"/>
      <c r="C245" s="64"/>
      <c r="D245" s="64"/>
      <c r="E245" s="64"/>
    </row>
    <row r="246" spans="1:5" x14ac:dyDescent="0.2">
      <c r="A246" s="64"/>
      <c r="B246" s="64"/>
      <c r="C246" s="64"/>
      <c r="D246" s="64"/>
      <c r="E246" s="64"/>
    </row>
    <row r="247" spans="1:5" x14ac:dyDescent="0.2">
      <c r="A247" s="64"/>
      <c r="B247" s="64"/>
      <c r="C247" s="64"/>
      <c r="D247" s="64"/>
      <c r="E247" s="64"/>
    </row>
    <row r="248" spans="1:5" x14ac:dyDescent="0.2">
      <c r="A248" s="64"/>
      <c r="B248" s="64"/>
      <c r="C248" s="64"/>
      <c r="D248" s="64"/>
      <c r="E248" s="64"/>
    </row>
    <row r="249" spans="1:5" x14ac:dyDescent="0.2">
      <c r="A249" s="64"/>
      <c r="B249" s="64"/>
      <c r="C249" s="64"/>
      <c r="D249" s="64"/>
      <c r="E249" s="64"/>
    </row>
    <row r="250" spans="1:5" x14ac:dyDescent="0.2">
      <c r="A250" s="64"/>
      <c r="B250" s="64"/>
      <c r="C250" s="64"/>
      <c r="D250" s="64"/>
      <c r="E250" s="64"/>
    </row>
    <row r="251" spans="1:5" x14ac:dyDescent="0.2">
      <c r="A251" s="64"/>
      <c r="B251" s="64"/>
      <c r="C251" s="64"/>
      <c r="D251" s="64"/>
      <c r="E251" s="64"/>
    </row>
    <row r="252" spans="1:5" x14ac:dyDescent="0.2">
      <c r="A252" s="64"/>
      <c r="B252" s="64"/>
      <c r="C252" s="64"/>
      <c r="D252" s="64"/>
      <c r="E252" s="64"/>
    </row>
    <row r="253" spans="1:5" x14ac:dyDescent="0.2">
      <c r="A253" s="64"/>
      <c r="B253" s="64"/>
      <c r="C253" s="64"/>
      <c r="D253" s="64"/>
      <c r="E253" s="64"/>
    </row>
    <row r="254" spans="1:5" x14ac:dyDescent="0.2">
      <c r="A254" s="64"/>
      <c r="B254" s="64"/>
      <c r="C254" s="64"/>
      <c r="D254" s="64"/>
      <c r="E254" s="64"/>
    </row>
    <row r="255" spans="1:5" x14ac:dyDescent="0.2">
      <c r="A255" s="64"/>
      <c r="B255" s="64"/>
      <c r="C255" s="64"/>
      <c r="D255" s="64"/>
      <c r="E255" s="64"/>
    </row>
    <row r="256" spans="1:5" x14ac:dyDescent="0.2">
      <c r="A256" s="64"/>
      <c r="B256" s="64"/>
      <c r="C256" s="64"/>
      <c r="D256" s="64"/>
      <c r="E256" s="64"/>
    </row>
    <row r="257" spans="1:5" x14ac:dyDescent="0.2">
      <c r="A257" s="64"/>
      <c r="B257" s="64"/>
      <c r="C257" s="64"/>
      <c r="D257" s="64"/>
      <c r="E257" s="64"/>
    </row>
    <row r="258" spans="1:5" x14ac:dyDescent="0.2">
      <c r="A258" s="64"/>
      <c r="B258" s="64"/>
      <c r="C258" s="64"/>
      <c r="D258" s="64"/>
      <c r="E258" s="64"/>
    </row>
    <row r="259" spans="1:5" x14ac:dyDescent="0.2">
      <c r="A259" s="64"/>
      <c r="B259" s="64"/>
      <c r="C259" s="64"/>
      <c r="D259" s="64"/>
      <c r="E259" s="64"/>
    </row>
    <row r="260" spans="1:5" x14ac:dyDescent="0.2">
      <c r="A260" s="64"/>
      <c r="B260" s="64"/>
      <c r="C260" s="64"/>
      <c r="D260" s="64"/>
      <c r="E260" s="64"/>
    </row>
    <row r="261" spans="1:5" x14ac:dyDescent="0.2">
      <c r="A261" s="64"/>
      <c r="B261" s="64"/>
      <c r="C261" s="64"/>
      <c r="D261" s="64"/>
      <c r="E261" s="64"/>
    </row>
    <row r="262" spans="1:5" x14ac:dyDescent="0.2">
      <c r="A262" s="64"/>
      <c r="B262" s="64"/>
      <c r="C262" s="64"/>
      <c r="D262" s="64"/>
      <c r="E262" s="64"/>
    </row>
    <row r="263" spans="1:5" x14ac:dyDescent="0.2">
      <c r="A263" s="64"/>
      <c r="B263" s="64"/>
      <c r="C263" s="64"/>
      <c r="D263" s="64"/>
      <c r="E263" s="64"/>
    </row>
    <row r="264" spans="1:5" x14ac:dyDescent="0.2">
      <c r="A264" s="64"/>
      <c r="B264" s="64"/>
      <c r="C264" s="64"/>
      <c r="D264" s="64"/>
      <c r="E264" s="64"/>
    </row>
    <row r="265" spans="1:5" x14ac:dyDescent="0.2">
      <c r="A265" s="64"/>
      <c r="B265" s="64"/>
      <c r="C265" s="64"/>
      <c r="D265" s="64"/>
      <c r="E265" s="64"/>
    </row>
    <row r="266" spans="1:5" x14ac:dyDescent="0.2">
      <c r="A266" s="64"/>
      <c r="B266" s="64"/>
      <c r="C266" s="64"/>
      <c r="D266" s="64"/>
      <c r="E266" s="64"/>
    </row>
    <row r="267" spans="1:5" x14ac:dyDescent="0.2">
      <c r="A267" s="64"/>
      <c r="B267" s="64"/>
      <c r="C267" s="64"/>
      <c r="D267" s="64"/>
      <c r="E267" s="64"/>
    </row>
    <row r="268" spans="1:5" x14ac:dyDescent="0.2">
      <c r="A268" s="64"/>
      <c r="B268" s="64"/>
      <c r="C268" s="64"/>
      <c r="D268" s="64"/>
      <c r="E268" s="64"/>
    </row>
    <row r="269" spans="1:5" x14ac:dyDescent="0.2">
      <c r="A269" s="64"/>
      <c r="B269" s="64"/>
      <c r="C269" s="64"/>
      <c r="D269" s="64"/>
      <c r="E269" s="64"/>
    </row>
    <row r="270" spans="1:5" x14ac:dyDescent="0.2">
      <c r="A270" s="64"/>
      <c r="B270" s="64"/>
      <c r="C270" s="64"/>
      <c r="D270" s="64"/>
      <c r="E270" s="64"/>
    </row>
    <row r="271" spans="1:5" x14ac:dyDescent="0.2">
      <c r="A271" s="64"/>
      <c r="B271" s="64"/>
      <c r="C271" s="64"/>
      <c r="D271" s="64"/>
      <c r="E271" s="64"/>
    </row>
    <row r="272" spans="1:5" x14ac:dyDescent="0.2">
      <c r="A272" s="64"/>
      <c r="B272" s="64"/>
      <c r="C272" s="64"/>
      <c r="D272" s="64"/>
      <c r="E272" s="64"/>
    </row>
    <row r="273" spans="1:5" x14ac:dyDescent="0.2">
      <c r="A273" s="64"/>
      <c r="B273" s="64"/>
      <c r="C273" s="64"/>
      <c r="D273" s="64"/>
      <c r="E273" s="64"/>
    </row>
    <row r="274" spans="1:5" x14ac:dyDescent="0.2">
      <c r="A274" s="64"/>
      <c r="B274" s="64"/>
      <c r="C274" s="64"/>
      <c r="D274" s="64"/>
      <c r="E274" s="64"/>
    </row>
    <row r="275" spans="1:5" x14ac:dyDescent="0.2">
      <c r="A275" s="64"/>
      <c r="B275" s="64"/>
      <c r="C275" s="64"/>
      <c r="D275" s="64"/>
      <c r="E275" s="64"/>
    </row>
    <row r="276" spans="1:5" x14ac:dyDescent="0.2">
      <c r="A276" s="64"/>
      <c r="B276" s="64"/>
      <c r="C276" s="64"/>
      <c r="D276" s="64"/>
      <c r="E276" s="64"/>
    </row>
    <row r="277" spans="1:5" x14ac:dyDescent="0.2">
      <c r="A277" s="64"/>
      <c r="B277" s="64"/>
      <c r="C277" s="64"/>
      <c r="D277" s="64"/>
      <c r="E277" s="64"/>
    </row>
    <row r="278" spans="1:5" x14ac:dyDescent="0.2">
      <c r="A278" s="64"/>
      <c r="B278" s="64"/>
      <c r="C278" s="64"/>
      <c r="D278" s="64"/>
      <c r="E278" s="64"/>
    </row>
    <row r="279" spans="1:5" x14ac:dyDescent="0.2">
      <c r="A279" s="64"/>
      <c r="B279" s="64"/>
      <c r="C279" s="64"/>
      <c r="D279" s="64"/>
      <c r="E279" s="64"/>
    </row>
    <row r="280" spans="1:5" x14ac:dyDescent="0.2">
      <c r="A280" s="64"/>
      <c r="B280" s="64"/>
      <c r="C280" s="64"/>
      <c r="D280" s="64"/>
      <c r="E280" s="64"/>
    </row>
    <row r="281" spans="1:5" x14ac:dyDescent="0.2">
      <c r="A281" s="64"/>
      <c r="B281" s="64"/>
      <c r="C281" s="64"/>
      <c r="D281" s="64"/>
      <c r="E281" s="64"/>
    </row>
    <row r="282" spans="1:5" x14ac:dyDescent="0.2">
      <c r="A282" s="64"/>
      <c r="B282" s="64"/>
      <c r="C282" s="64"/>
      <c r="D282" s="64"/>
      <c r="E282" s="64"/>
    </row>
    <row r="283" spans="1:5" x14ac:dyDescent="0.2">
      <c r="A283" s="64"/>
      <c r="B283" s="64"/>
      <c r="C283" s="64"/>
      <c r="D283" s="64"/>
      <c r="E283" s="64"/>
    </row>
    <row r="284" spans="1:5" x14ac:dyDescent="0.2">
      <c r="A284" s="64"/>
      <c r="B284" s="64"/>
      <c r="C284" s="64"/>
      <c r="D284" s="64"/>
      <c r="E284" s="64"/>
    </row>
    <row r="285" spans="1:5" x14ac:dyDescent="0.2">
      <c r="A285" s="64"/>
      <c r="B285" s="64"/>
      <c r="C285" s="64"/>
      <c r="D285" s="64"/>
      <c r="E285" s="64"/>
    </row>
    <row r="286" spans="1:5" x14ac:dyDescent="0.2">
      <c r="A286" s="64"/>
      <c r="B286" s="64"/>
      <c r="C286" s="64"/>
      <c r="D286" s="64"/>
      <c r="E286" s="64"/>
    </row>
    <row r="287" spans="1:5" x14ac:dyDescent="0.2">
      <c r="A287" s="64"/>
      <c r="B287" s="64"/>
      <c r="C287" s="64"/>
      <c r="D287" s="64"/>
      <c r="E287" s="64"/>
    </row>
    <row r="288" spans="1:5" x14ac:dyDescent="0.2">
      <c r="A288" s="64"/>
      <c r="B288" s="64"/>
      <c r="C288" s="64"/>
      <c r="D288" s="64"/>
      <c r="E288" s="64"/>
    </row>
    <row r="289" spans="1:5" x14ac:dyDescent="0.2">
      <c r="A289" s="64"/>
      <c r="B289" s="64"/>
      <c r="C289" s="64"/>
      <c r="D289" s="64"/>
      <c r="E289" s="64"/>
    </row>
    <row r="290" spans="1:5" x14ac:dyDescent="0.2">
      <c r="A290" s="64"/>
      <c r="B290" s="64"/>
      <c r="C290" s="64"/>
      <c r="D290" s="64"/>
      <c r="E290" s="64"/>
    </row>
    <row r="291" spans="1:5" x14ac:dyDescent="0.2">
      <c r="A291" s="64"/>
      <c r="B291" s="64"/>
      <c r="C291" s="64"/>
      <c r="D291" s="64"/>
      <c r="E291" s="64"/>
    </row>
    <row r="292" spans="1:5" x14ac:dyDescent="0.2">
      <c r="A292" s="64"/>
      <c r="B292" s="64"/>
      <c r="C292" s="64"/>
      <c r="D292" s="64"/>
      <c r="E292" s="64"/>
    </row>
    <row r="293" spans="1:5" x14ac:dyDescent="0.2">
      <c r="A293" s="64"/>
      <c r="B293" s="64"/>
      <c r="C293" s="64"/>
      <c r="D293" s="64"/>
      <c r="E293" s="64"/>
    </row>
    <row r="294" spans="1:5" x14ac:dyDescent="0.2">
      <c r="A294" s="64"/>
      <c r="B294" s="64"/>
      <c r="C294" s="64"/>
      <c r="D294" s="64"/>
      <c r="E294" s="64"/>
    </row>
    <row r="295" spans="1:5" x14ac:dyDescent="0.2">
      <c r="A295" s="64"/>
      <c r="B295" s="64"/>
      <c r="C295" s="64"/>
      <c r="D295" s="64"/>
      <c r="E295" s="64"/>
    </row>
    <row r="296" spans="1:5" x14ac:dyDescent="0.2">
      <c r="A296" s="64"/>
      <c r="B296" s="64"/>
      <c r="C296" s="64"/>
      <c r="D296" s="64"/>
      <c r="E296" s="64"/>
    </row>
    <row r="297" spans="1:5" x14ac:dyDescent="0.2">
      <c r="A297" s="64"/>
      <c r="B297" s="64"/>
      <c r="C297" s="64"/>
      <c r="D297" s="64"/>
      <c r="E297" s="64"/>
    </row>
    <row r="298" spans="1:5" x14ac:dyDescent="0.2">
      <c r="A298" s="64"/>
      <c r="B298" s="64"/>
      <c r="C298" s="64"/>
      <c r="D298" s="64"/>
      <c r="E298" s="64"/>
    </row>
    <row r="299" spans="1:5" x14ac:dyDescent="0.2">
      <c r="A299" s="64"/>
      <c r="B299" s="64"/>
      <c r="C299" s="64"/>
      <c r="D299" s="64"/>
      <c r="E299" s="64"/>
    </row>
    <row r="300" spans="1:5" x14ac:dyDescent="0.2">
      <c r="A300" s="64"/>
      <c r="B300" s="64"/>
      <c r="C300" s="64"/>
      <c r="D300" s="64"/>
      <c r="E300" s="64"/>
    </row>
    <row r="301" spans="1:5" x14ac:dyDescent="0.2">
      <c r="A301" s="64"/>
      <c r="B301" s="64"/>
      <c r="C301" s="64"/>
      <c r="D301" s="64"/>
      <c r="E301" s="64"/>
    </row>
    <row r="302" spans="1:5" x14ac:dyDescent="0.2">
      <c r="A302" s="64"/>
      <c r="B302" s="64"/>
      <c r="C302" s="64"/>
      <c r="D302" s="64"/>
      <c r="E302" s="64"/>
    </row>
    <row r="303" spans="1:5" x14ac:dyDescent="0.2">
      <c r="A303" s="64"/>
      <c r="B303" s="64"/>
      <c r="C303" s="64"/>
      <c r="D303" s="64"/>
      <c r="E303" s="64"/>
    </row>
    <row r="304" spans="1:5" x14ac:dyDescent="0.2">
      <c r="A304" s="64"/>
      <c r="B304" s="64"/>
      <c r="C304" s="64"/>
      <c r="D304" s="64"/>
      <c r="E304" s="64"/>
    </row>
    <row r="305" spans="1:5" x14ac:dyDescent="0.2">
      <c r="A305" s="64"/>
      <c r="B305" s="64"/>
      <c r="C305" s="64"/>
      <c r="D305" s="64"/>
      <c r="E305" s="64"/>
    </row>
    <row r="306" spans="1:5" x14ac:dyDescent="0.2">
      <c r="A306" s="64"/>
      <c r="B306" s="64"/>
      <c r="C306" s="64"/>
      <c r="D306" s="64"/>
      <c r="E306" s="64"/>
    </row>
    <row r="307" spans="1:5" x14ac:dyDescent="0.2">
      <c r="A307" s="64"/>
      <c r="B307" s="64"/>
      <c r="C307" s="64"/>
      <c r="D307" s="64"/>
      <c r="E307" s="64"/>
    </row>
    <row r="308" spans="1:5" x14ac:dyDescent="0.2">
      <c r="A308" s="64"/>
      <c r="B308" s="64"/>
      <c r="C308" s="64"/>
      <c r="D308" s="64"/>
      <c r="E308" s="64"/>
    </row>
    <row r="309" spans="1:5" x14ac:dyDescent="0.2">
      <c r="A309" s="64"/>
      <c r="B309" s="64"/>
      <c r="C309" s="64"/>
      <c r="D309" s="64"/>
      <c r="E309" s="64"/>
    </row>
    <row r="310" spans="1:5" x14ac:dyDescent="0.2">
      <c r="A310" s="64"/>
      <c r="B310" s="64"/>
      <c r="C310" s="64"/>
      <c r="D310" s="64"/>
      <c r="E310" s="64"/>
    </row>
    <row r="311" spans="1:5" x14ac:dyDescent="0.2">
      <c r="A311" s="64"/>
      <c r="B311" s="64"/>
      <c r="C311" s="64"/>
      <c r="D311" s="64"/>
      <c r="E311" s="64"/>
    </row>
    <row r="312" spans="1:5" x14ac:dyDescent="0.2">
      <c r="A312" s="64"/>
      <c r="B312" s="64"/>
      <c r="C312" s="64"/>
      <c r="D312" s="64"/>
      <c r="E312" s="64"/>
    </row>
    <row r="313" spans="1:5" x14ac:dyDescent="0.2">
      <c r="A313" s="64"/>
      <c r="B313" s="64"/>
      <c r="C313" s="64"/>
      <c r="D313" s="64"/>
      <c r="E313" s="64"/>
    </row>
    <row r="314" spans="1:5" x14ac:dyDescent="0.2">
      <c r="A314" s="64"/>
      <c r="B314" s="64"/>
      <c r="C314" s="64"/>
      <c r="D314" s="64"/>
      <c r="E314" s="64"/>
    </row>
    <row r="315" spans="1:5" x14ac:dyDescent="0.2">
      <c r="A315" s="64"/>
      <c r="B315" s="64"/>
      <c r="C315" s="64"/>
      <c r="D315" s="64"/>
      <c r="E315" s="64"/>
    </row>
    <row r="316" spans="1:5" x14ac:dyDescent="0.2">
      <c r="A316" s="64"/>
      <c r="B316" s="64"/>
      <c r="C316" s="64"/>
      <c r="D316" s="64"/>
      <c r="E316" s="64"/>
    </row>
    <row r="317" spans="1:5" x14ac:dyDescent="0.2">
      <c r="A317" s="64"/>
      <c r="B317" s="64"/>
      <c r="C317" s="64"/>
      <c r="D317" s="64"/>
      <c r="E317" s="64"/>
    </row>
    <row r="318" spans="1:5" x14ac:dyDescent="0.2">
      <c r="A318" s="64"/>
      <c r="B318" s="64"/>
      <c r="C318" s="64"/>
      <c r="D318" s="64"/>
      <c r="E318" s="64"/>
    </row>
    <row r="319" spans="1:5" x14ac:dyDescent="0.2">
      <c r="A319" s="64"/>
      <c r="B319" s="64"/>
      <c r="C319" s="64"/>
      <c r="D319" s="64"/>
      <c r="E319" s="64"/>
    </row>
    <row r="320" spans="1:5" x14ac:dyDescent="0.2">
      <c r="A320" s="64"/>
      <c r="B320" s="64"/>
      <c r="C320" s="64"/>
      <c r="D320" s="64"/>
      <c r="E320" s="64"/>
    </row>
    <row r="321" spans="1:5" x14ac:dyDescent="0.2">
      <c r="A321" s="64"/>
      <c r="B321" s="64"/>
      <c r="C321" s="64"/>
      <c r="D321" s="64"/>
      <c r="E321" s="64"/>
    </row>
    <row r="322" spans="1:5" x14ac:dyDescent="0.2">
      <c r="A322" s="64"/>
      <c r="B322" s="64"/>
      <c r="C322" s="64"/>
      <c r="D322" s="64"/>
      <c r="E322" s="64"/>
    </row>
    <row r="323" spans="1:5" x14ac:dyDescent="0.2">
      <c r="A323" s="64"/>
      <c r="B323" s="64"/>
      <c r="C323" s="64"/>
      <c r="D323" s="64"/>
      <c r="E323" s="64"/>
    </row>
    <row r="324" spans="1:5" x14ac:dyDescent="0.2">
      <c r="A324" s="64"/>
      <c r="B324" s="64"/>
      <c r="C324" s="64"/>
      <c r="D324" s="64"/>
      <c r="E324" s="64"/>
    </row>
    <row r="325" spans="1:5" x14ac:dyDescent="0.2">
      <c r="A325" s="64"/>
      <c r="B325" s="64"/>
      <c r="C325" s="64"/>
      <c r="D325" s="64"/>
      <c r="E325" s="64"/>
    </row>
    <row r="326" spans="1:5" x14ac:dyDescent="0.2">
      <c r="A326" s="64"/>
      <c r="B326" s="64"/>
      <c r="C326" s="64"/>
      <c r="D326" s="64"/>
      <c r="E326" s="64"/>
    </row>
    <row r="327" spans="1:5" x14ac:dyDescent="0.2">
      <c r="A327" s="64"/>
      <c r="B327" s="64"/>
      <c r="C327" s="64"/>
      <c r="D327" s="64"/>
      <c r="E327" s="64"/>
    </row>
    <row r="328" spans="1:5" x14ac:dyDescent="0.2">
      <c r="A328" s="64"/>
      <c r="B328" s="64"/>
      <c r="C328" s="64"/>
      <c r="D328" s="64"/>
      <c r="E328" s="64"/>
    </row>
    <row r="329" spans="1:5" x14ac:dyDescent="0.2">
      <c r="A329" s="64"/>
      <c r="B329" s="64"/>
      <c r="C329" s="64"/>
      <c r="D329" s="64"/>
      <c r="E329" s="64"/>
    </row>
    <row r="330" spans="1:5" x14ac:dyDescent="0.2">
      <c r="A330" s="64"/>
      <c r="B330" s="64"/>
      <c r="C330" s="64"/>
      <c r="D330" s="64"/>
      <c r="E330" s="64"/>
    </row>
    <row r="331" spans="1:5" x14ac:dyDescent="0.2">
      <c r="A331" s="64"/>
      <c r="B331" s="64"/>
      <c r="C331" s="64"/>
      <c r="D331" s="64"/>
      <c r="E331" s="64"/>
    </row>
    <row r="332" spans="1:5" x14ac:dyDescent="0.2">
      <c r="A332" s="64"/>
      <c r="B332" s="64"/>
      <c r="C332" s="64"/>
      <c r="D332" s="64"/>
      <c r="E332" s="64"/>
    </row>
    <row r="333" spans="1:5" x14ac:dyDescent="0.2">
      <c r="A333" s="64"/>
      <c r="B333" s="64"/>
      <c r="C333" s="64"/>
      <c r="D333" s="64"/>
      <c r="E333" s="64"/>
    </row>
    <row r="334" spans="1:5" x14ac:dyDescent="0.2">
      <c r="A334" s="64"/>
      <c r="B334" s="64"/>
      <c r="C334" s="64"/>
      <c r="D334" s="64"/>
      <c r="E334" s="64"/>
    </row>
    <row r="335" spans="1:5" x14ac:dyDescent="0.2">
      <c r="A335" s="64"/>
      <c r="B335" s="64"/>
      <c r="C335" s="64"/>
      <c r="D335" s="64"/>
      <c r="E335" s="64"/>
    </row>
    <row r="336" spans="1:5" x14ac:dyDescent="0.2">
      <c r="A336" s="64"/>
      <c r="B336" s="64"/>
      <c r="C336" s="64"/>
      <c r="D336" s="64"/>
      <c r="E336" s="64"/>
    </row>
    <row r="337" spans="1:5" x14ac:dyDescent="0.2">
      <c r="A337" s="64"/>
      <c r="B337" s="64"/>
      <c r="C337" s="64"/>
      <c r="D337" s="64"/>
      <c r="E337" s="64"/>
    </row>
    <row r="338" spans="1:5" x14ac:dyDescent="0.2">
      <c r="A338" s="64"/>
      <c r="B338" s="64"/>
      <c r="C338" s="64"/>
      <c r="D338" s="64"/>
      <c r="E338" s="64"/>
    </row>
    <row r="339" spans="1:5" x14ac:dyDescent="0.2">
      <c r="A339" s="64"/>
      <c r="B339" s="64"/>
      <c r="C339" s="64"/>
      <c r="D339" s="64"/>
      <c r="E339" s="64"/>
    </row>
    <row r="340" spans="1:5" x14ac:dyDescent="0.2">
      <c r="A340" s="64"/>
      <c r="B340" s="64"/>
      <c r="C340" s="64"/>
      <c r="D340" s="64"/>
      <c r="E340" s="64"/>
    </row>
    <row r="341" spans="1:5" x14ac:dyDescent="0.2">
      <c r="A341" s="64"/>
      <c r="B341" s="64"/>
      <c r="C341" s="64"/>
      <c r="D341" s="64"/>
      <c r="E341" s="64"/>
    </row>
    <row r="342" spans="1:5" x14ac:dyDescent="0.2">
      <c r="A342" s="64"/>
      <c r="B342" s="64"/>
      <c r="C342" s="64"/>
      <c r="D342" s="64"/>
      <c r="E342" s="64"/>
    </row>
    <row r="343" spans="1:5" x14ac:dyDescent="0.2">
      <c r="A343" s="64"/>
      <c r="B343" s="64"/>
      <c r="C343" s="64"/>
      <c r="D343" s="64"/>
      <c r="E343" s="64"/>
    </row>
    <row r="344" spans="1:5" x14ac:dyDescent="0.2">
      <c r="A344" s="64"/>
      <c r="B344" s="64"/>
      <c r="C344" s="64"/>
      <c r="D344" s="64"/>
      <c r="E344" s="64"/>
    </row>
    <row r="345" spans="1:5" x14ac:dyDescent="0.2">
      <c r="A345" s="64"/>
      <c r="B345" s="64"/>
      <c r="C345" s="64"/>
      <c r="D345" s="64"/>
      <c r="E345" s="64"/>
    </row>
    <row r="346" spans="1:5" x14ac:dyDescent="0.2">
      <c r="A346" s="64"/>
      <c r="B346" s="64"/>
      <c r="C346" s="64"/>
      <c r="D346" s="64"/>
      <c r="E346" s="64"/>
    </row>
    <row r="347" spans="1:5" x14ac:dyDescent="0.2">
      <c r="A347" s="64"/>
      <c r="B347" s="64"/>
      <c r="C347" s="64"/>
      <c r="D347" s="64"/>
      <c r="E347" s="64"/>
    </row>
    <row r="348" spans="1:5" x14ac:dyDescent="0.2">
      <c r="A348" s="64"/>
      <c r="B348" s="64"/>
      <c r="C348" s="64"/>
      <c r="D348" s="64"/>
      <c r="E348" s="64"/>
    </row>
    <row r="349" spans="1:5" x14ac:dyDescent="0.2">
      <c r="A349" s="64"/>
      <c r="B349" s="64"/>
      <c r="C349" s="64"/>
      <c r="D349" s="64"/>
      <c r="E349" s="64"/>
    </row>
    <row r="350" spans="1:5" x14ac:dyDescent="0.2">
      <c r="A350" s="64"/>
      <c r="B350" s="64"/>
      <c r="C350" s="64"/>
      <c r="D350" s="64"/>
      <c r="E350" s="64"/>
    </row>
    <row r="351" spans="1:5" x14ac:dyDescent="0.2">
      <c r="A351" s="64"/>
      <c r="B351" s="64"/>
      <c r="C351" s="64"/>
      <c r="D351" s="64"/>
      <c r="E351" s="64"/>
    </row>
    <row r="352" spans="1:5" x14ac:dyDescent="0.2">
      <c r="A352" s="64"/>
      <c r="B352" s="64"/>
      <c r="C352" s="64"/>
      <c r="D352" s="64"/>
      <c r="E352" s="64"/>
    </row>
    <row r="353" spans="1:5" x14ac:dyDescent="0.2">
      <c r="A353" s="64"/>
      <c r="B353" s="64"/>
      <c r="C353" s="64"/>
      <c r="D353" s="64"/>
      <c r="E353" s="64"/>
    </row>
    <row r="354" spans="1:5" x14ac:dyDescent="0.2">
      <c r="A354" s="64"/>
      <c r="B354" s="64"/>
      <c r="C354" s="64"/>
      <c r="D354" s="64"/>
      <c r="E354" s="64"/>
    </row>
    <row r="355" spans="1:5" x14ac:dyDescent="0.2">
      <c r="A355" s="64"/>
      <c r="B355" s="64"/>
      <c r="C355" s="64"/>
      <c r="D355" s="64"/>
      <c r="E355" s="64"/>
    </row>
    <row r="356" spans="1:5" x14ac:dyDescent="0.2">
      <c r="A356" s="64"/>
      <c r="B356" s="64"/>
      <c r="C356" s="64"/>
      <c r="D356" s="64"/>
      <c r="E356" s="64"/>
    </row>
    <row r="357" spans="1:5" x14ac:dyDescent="0.2">
      <c r="A357" s="64"/>
      <c r="B357" s="64"/>
      <c r="C357" s="64"/>
      <c r="D357" s="64"/>
      <c r="E357" s="64"/>
    </row>
    <row r="358" spans="1:5" x14ac:dyDescent="0.2">
      <c r="A358" s="64"/>
      <c r="B358" s="64"/>
      <c r="C358" s="64"/>
      <c r="D358" s="64"/>
      <c r="E358" s="64"/>
    </row>
    <row r="359" spans="1:5" x14ac:dyDescent="0.2">
      <c r="A359" s="64"/>
      <c r="B359" s="64"/>
      <c r="C359" s="64"/>
      <c r="D359" s="64"/>
      <c r="E359" s="64"/>
    </row>
    <row r="360" spans="1:5" x14ac:dyDescent="0.2">
      <c r="A360" s="64"/>
      <c r="B360" s="64"/>
      <c r="C360" s="64"/>
      <c r="D360" s="64"/>
      <c r="E360" s="64"/>
    </row>
    <row r="361" spans="1:5" x14ac:dyDescent="0.2">
      <c r="A361" s="64"/>
      <c r="B361" s="64"/>
      <c r="C361" s="64"/>
      <c r="D361" s="64"/>
      <c r="E361" s="64"/>
    </row>
    <row r="362" spans="1:5" x14ac:dyDescent="0.2">
      <c r="A362" s="64"/>
      <c r="B362" s="64"/>
      <c r="C362" s="64"/>
      <c r="D362" s="64"/>
      <c r="E362" s="64"/>
    </row>
    <row r="363" spans="1:5" x14ac:dyDescent="0.2">
      <c r="A363" s="64"/>
      <c r="B363" s="64"/>
      <c r="C363" s="64"/>
      <c r="D363" s="64"/>
      <c r="E363" s="64"/>
    </row>
    <row r="364" spans="1:5" x14ac:dyDescent="0.2">
      <c r="A364" s="64"/>
      <c r="B364" s="64"/>
      <c r="C364" s="64"/>
      <c r="D364" s="64"/>
      <c r="E364" s="64"/>
    </row>
    <row r="365" spans="1:5" x14ac:dyDescent="0.2">
      <c r="A365" s="64"/>
      <c r="B365" s="64"/>
      <c r="C365" s="64"/>
      <c r="D365" s="64"/>
      <c r="E365" s="64"/>
    </row>
    <row r="366" spans="1:5" x14ac:dyDescent="0.2">
      <c r="A366" s="64"/>
      <c r="B366" s="64"/>
      <c r="C366" s="64"/>
      <c r="D366" s="64"/>
      <c r="E366" s="64"/>
    </row>
    <row r="367" spans="1:5" x14ac:dyDescent="0.2">
      <c r="A367" s="64"/>
      <c r="B367" s="64"/>
      <c r="C367" s="64"/>
      <c r="D367" s="64"/>
      <c r="E367" s="64"/>
    </row>
    <row r="368" spans="1:5" x14ac:dyDescent="0.2">
      <c r="A368" s="64"/>
      <c r="B368" s="64"/>
      <c r="C368" s="64"/>
      <c r="D368" s="64"/>
      <c r="E368" s="64"/>
    </row>
    <row r="369" spans="1:5" x14ac:dyDescent="0.2">
      <c r="A369" s="64"/>
      <c r="B369" s="64"/>
      <c r="C369" s="64"/>
      <c r="D369" s="64"/>
      <c r="E369" s="64"/>
    </row>
    <row r="370" spans="1:5" x14ac:dyDescent="0.2">
      <c r="A370" s="64"/>
      <c r="B370" s="64"/>
      <c r="C370" s="64"/>
      <c r="D370" s="64"/>
      <c r="E370" s="64"/>
    </row>
    <row r="371" spans="1:5" x14ac:dyDescent="0.2">
      <c r="A371" s="64"/>
      <c r="B371" s="64"/>
      <c r="C371" s="64"/>
      <c r="D371" s="64"/>
      <c r="E371" s="64"/>
    </row>
    <row r="372" spans="1:5" x14ac:dyDescent="0.2">
      <c r="A372" s="64"/>
      <c r="B372" s="64"/>
      <c r="C372" s="64"/>
      <c r="D372" s="64"/>
      <c r="E372" s="64"/>
    </row>
    <row r="373" spans="1:5" x14ac:dyDescent="0.2">
      <c r="A373" s="64"/>
      <c r="B373" s="64"/>
      <c r="C373" s="64"/>
      <c r="D373" s="64"/>
      <c r="E373" s="64"/>
    </row>
    <row r="374" spans="1:5" x14ac:dyDescent="0.2">
      <c r="A374" s="64"/>
      <c r="B374" s="64"/>
      <c r="C374" s="64"/>
      <c r="D374" s="64"/>
      <c r="E374" s="64"/>
    </row>
    <row r="375" spans="1:5" x14ac:dyDescent="0.2">
      <c r="A375" s="64"/>
      <c r="B375" s="64"/>
      <c r="C375" s="64"/>
      <c r="D375" s="64"/>
      <c r="E375" s="64"/>
    </row>
    <row r="376" spans="1:5" x14ac:dyDescent="0.2">
      <c r="A376" s="64"/>
      <c r="B376" s="64"/>
      <c r="C376" s="64"/>
      <c r="D376" s="64"/>
      <c r="E376" s="64"/>
    </row>
    <row r="377" spans="1:5" x14ac:dyDescent="0.2">
      <c r="A377" s="64"/>
      <c r="B377" s="64"/>
      <c r="C377" s="64"/>
      <c r="D377" s="64"/>
      <c r="E377" s="64"/>
    </row>
    <row r="378" spans="1:5" x14ac:dyDescent="0.2">
      <c r="A378" s="64"/>
      <c r="B378" s="64"/>
      <c r="C378" s="64"/>
      <c r="D378" s="64"/>
      <c r="E378" s="64"/>
    </row>
    <row r="379" spans="1:5" x14ac:dyDescent="0.2">
      <c r="A379" s="64"/>
      <c r="B379" s="64"/>
      <c r="C379" s="64"/>
      <c r="D379" s="64"/>
      <c r="E379" s="64"/>
    </row>
    <row r="380" spans="1:5" x14ac:dyDescent="0.2">
      <c r="A380" s="64"/>
      <c r="B380" s="64"/>
      <c r="C380" s="64"/>
      <c r="D380" s="64"/>
      <c r="E380" s="64"/>
    </row>
    <row r="381" spans="1:5" x14ac:dyDescent="0.2">
      <c r="A381" s="64"/>
      <c r="B381" s="64"/>
      <c r="C381" s="64"/>
      <c r="D381" s="64"/>
      <c r="E381" s="64"/>
    </row>
    <row r="382" spans="1:5" x14ac:dyDescent="0.2">
      <c r="A382" s="64"/>
      <c r="B382" s="64"/>
      <c r="C382" s="64"/>
      <c r="D382" s="64"/>
      <c r="E382" s="64"/>
    </row>
    <row r="383" spans="1:5" x14ac:dyDescent="0.2">
      <c r="A383" s="64"/>
      <c r="B383" s="64"/>
      <c r="C383" s="64"/>
      <c r="D383" s="64"/>
      <c r="E383" s="64"/>
    </row>
    <row r="384" spans="1:5" x14ac:dyDescent="0.2">
      <c r="A384" s="64"/>
      <c r="B384" s="64"/>
      <c r="C384" s="64"/>
      <c r="D384" s="64"/>
      <c r="E384" s="64"/>
    </row>
    <row r="385" spans="1:5" x14ac:dyDescent="0.2">
      <c r="A385" s="64"/>
      <c r="B385" s="64"/>
      <c r="C385" s="64"/>
      <c r="D385" s="64"/>
      <c r="E385" s="64"/>
    </row>
    <row r="386" spans="1:5" x14ac:dyDescent="0.2">
      <c r="A386" s="64"/>
      <c r="B386" s="64"/>
      <c r="C386" s="64"/>
      <c r="D386" s="64"/>
      <c r="E386" s="64"/>
    </row>
    <row r="387" spans="1:5" x14ac:dyDescent="0.2">
      <c r="A387" s="64"/>
      <c r="B387" s="64"/>
      <c r="C387" s="64"/>
      <c r="D387" s="64"/>
      <c r="E387" s="64"/>
    </row>
    <row r="388" spans="1:5" x14ac:dyDescent="0.2">
      <c r="A388" s="64"/>
      <c r="B388" s="64"/>
      <c r="C388" s="64"/>
      <c r="D388" s="64"/>
      <c r="E388" s="64"/>
    </row>
    <row r="389" spans="1:5" x14ac:dyDescent="0.2">
      <c r="A389" s="64"/>
      <c r="B389" s="64"/>
      <c r="C389" s="64"/>
      <c r="D389" s="64"/>
      <c r="E389" s="64"/>
    </row>
    <row r="390" spans="1:5" x14ac:dyDescent="0.2">
      <c r="A390" s="64"/>
      <c r="B390" s="64"/>
      <c r="C390" s="64"/>
      <c r="D390" s="64"/>
      <c r="E390" s="64"/>
    </row>
    <row r="391" spans="1:5" x14ac:dyDescent="0.2">
      <c r="A391" s="64"/>
      <c r="B391" s="64"/>
      <c r="C391" s="64"/>
      <c r="D391" s="64"/>
      <c r="E391" s="64"/>
    </row>
    <row r="392" spans="1:5" x14ac:dyDescent="0.2">
      <c r="A392" s="64"/>
      <c r="B392" s="64"/>
      <c r="C392" s="64"/>
      <c r="D392" s="64"/>
      <c r="E392" s="64"/>
    </row>
    <row r="393" spans="1:5" x14ac:dyDescent="0.2">
      <c r="A393" s="64"/>
      <c r="B393" s="64"/>
      <c r="C393" s="64"/>
      <c r="D393" s="64"/>
      <c r="E393" s="64"/>
    </row>
    <row r="394" spans="1:5" x14ac:dyDescent="0.2">
      <c r="A394" s="64"/>
      <c r="B394" s="64"/>
      <c r="C394" s="64"/>
      <c r="D394" s="64"/>
      <c r="E394" s="64"/>
    </row>
    <row r="395" spans="1:5" x14ac:dyDescent="0.2">
      <c r="A395" s="64"/>
      <c r="B395" s="64"/>
      <c r="C395" s="64"/>
      <c r="D395" s="64"/>
      <c r="E395" s="64"/>
    </row>
    <row r="396" spans="1:5" x14ac:dyDescent="0.2">
      <c r="A396" s="64"/>
      <c r="B396" s="64"/>
      <c r="C396" s="64"/>
      <c r="D396" s="64"/>
      <c r="E396" s="64"/>
    </row>
    <row r="397" spans="1:5" x14ac:dyDescent="0.2">
      <c r="A397" s="64"/>
      <c r="B397" s="64"/>
      <c r="C397" s="64"/>
      <c r="D397" s="64"/>
      <c r="E397" s="64"/>
    </row>
    <row r="398" spans="1:5" x14ac:dyDescent="0.2">
      <c r="A398" s="64"/>
      <c r="B398" s="64"/>
      <c r="C398" s="64"/>
      <c r="D398" s="64"/>
      <c r="E398" s="64"/>
    </row>
    <row r="399" spans="1:5" x14ac:dyDescent="0.2">
      <c r="A399" s="64"/>
      <c r="B399" s="64"/>
      <c r="C399" s="64"/>
      <c r="D399" s="64"/>
      <c r="E399" s="64"/>
    </row>
    <row r="400" spans="1:5" x14ac:dyDescent="0.2">
      <c r="A400" s="64"/>
      <c r="B400" s="64"/>
      <c r="C400" s="64"/>
      <c r="D400" s="64"/>
      <c r="E400" s="64"/>
    </row>
    <row r="401" spans="1:5" x14ac:dyDescent="0.2">
      <c r="A401" s="64"/>
      <c r="B401" s="64"/>
      <c r="C401" s="64"/>
      <c r="D401" s="64"/>
      <c r="E401" s="64"/>
    </row>
    <row r="402" spans="1:5" x14ac:dyDescent="0.2">
      <c r="A402" s="64"/>
      <c r="B402" s="64"/>
      <c r="C402" s="64"/>
      <c r="D402" s="64"/>
      <c r="E402" s="64"/>
    </row>
    <row r="403" spans="1:5" x14ac:dyDescent="0.2">
      <c r="A403" s="64"/>
      <c r="B403" s="64"/>
      <c r="C403" s="64"/>
      <c r="D403" s="64"/>
      <c r="E403" s="64"/>
    </row>
    <row r="404" spans="1:5" x14ac:dyDescent="0.2">
      <c r="A404" s="64"/>
      <c r="B404" s="64"/>
      <c r="C404" s="64"/>
      <c r="D404" s="64"/>
      <c r="E404" s="64"/>
    </row>
    <row r="405" spans="1:5" x14ac:dyDescent="0.2">
      <c r="A405" s="64"/>
      <c r="B405" s="64"/>
      <c r="C405" s="64"/>
      <c r="D405" s="64"/>
      <c r="E405" s="64"/>
    </row>
    <row r="406" spans="1:5" x14ac:dyDescent="0.2">
      <c r="A406" s="64"/>
      <c r="B406" s="64"/>
      <c r="C406" s="64"/>
      <c r="D406" s="64"/>
      <c r="E406" s="64"/>
    </row>
    <row r="407" spans="1:5" x14ac:dyDescent="0.2">
      <c r="A407" s="64"/>
      <c r="B407" s="64"/>
      <c r="C407" s="64"/>
      <c r="D407" s="64"/>
      <c r="E407" s="64"/>
    </row>
    <row r="408" spans="1:5" x14ac:dyDescent="0.2">
      <c r="A408" s="64"/>
      <c r="B408" s="64"/>
      <c r="C408" s="64"/>
      <c r="D408" s="64"/>
      <c r="E408" s="64"/>
    </row>
    <row r="409" spans="1:5" x14ac:dyDescent="0.2">
      <c r="A409" s="64"/>
      <c r="B409" s="64"/>
      <c r="C409" s="64"/>
      <c r="D409" s="64"/>
      <c r="E409" s="64"/>
    </row>
    <row r="410" spans="1:5" x14ac:dyDescent="0.2">
      <c r="A410" s="64"/>
      <c r="B410" s="64"/>
      <c r="C410" s="64"/>
      <c r="D410" s="64"/>
      <c r="E410" s="64"/>
    </row>
    <row r="411" spans="1:5" x14ac:dyDescent="0.2">
      <c r="A411" s="64"/>
      <c r="B411" s="64"/>
      <c r="C411" s="64"/>
      <c r="D411" s="64"/>
      <c r="E411" s="64"/>
    </row>
    <row r="412" spans="1:5" x14ac:dyDescent="0.2">
      <c r="A412" s="64"/>
      <c r="B412" s="64"/>
      <c r="C412" s="64"/>
      <c r="D412" s="64"/>
      <c r="E412" s="64"/>
    </row>
    <row r="413" spans="1:5" x14ac:dyDescent="0.2">
      <c r="A413" s="64"/>
      <c r="B413" s="64"/>
      <c r="C413" s="64"/>
      <c r="D413" s="64"/>
      <c r="E413" s="64"/>
    </row>
    <row r="414" spans="1:5" x14ac:dyDescent="0.2">
      <c r="A414" s="64"/>
      <c r="B414" s="64"/>
      <c r="C414" s="64"/>
      <c r="D414" s="64"/>
      <c r="E414" s="64"/>
    </row>
    <row r="415" spans="1:5" x14ac:dyDescent="0.2">
      <c r="A415" s="64"/>
      <c r="B415" s="64"/>
      <c r="C415" s="64"/>
      <c r="D415" s="64"/>
      <c r="E415" s="64"/>
    </row>
    <row r="416" spans="1:5" x14ac:dyDescent="0.2">
      <c r="A416" s="64"/>
      <c r="B416" s="64"/>
      <c r="C416" s="64"/>
      <c r="D416" s="64"/>
      <c r="E416" s="64"/>
    </row>
    <row r="417" spans="1:5" x14ac:dyDescent="0.2">
      <c r="A417" s="64"/>
      <c r="B417" s="64"/>
      <c r="C417" s="64"/>
      <c r="D417" s="64"/>
      <c r="E417" s="64"/>
    </row>
    <row r="418" spans="1:5" x14ac:dyDescent="0.2">
      <c r="A418" s="64"/>
      <c r="B418" s="64"/>
      <c r="C418" s="64"/>
      <c r="D418" s="64"/>
      <c r="E418" s="64"/>
    </row>
    <row r="419" spans="1:5" x14ac:dyDescent="0.2">
      <c r="A419" s="64"/>
      <c r="B419" s="64"/>
      <c r="C419" s="64"/>
      <c r="D419" s="64"/>
      <c r="E419" s="64"/>
    </row>
    <row r="420" spans="1:5" x14ac:dyDescent="0.2">
      <c r="A420" s="64"/>
      <c r="B420" s="64"/>
      <c r="C420" s="64"/>
      <c r="D420" s="64"/>
      <c r="E420" s="64"/>
    </row>
    <row r="421" spans="1:5" x14ac:dyDescent="0.2">
      <c r="A421" s="64"/>
      <c r="B421" s="64"/>
      <c r="C421" s="64"/>
      <c r="D421" s="64"/>
      <c r="E421" s="64"/>
    </row>
    <row r="422" spans="1:5" x14ac:dyDescent="0.2">
      <c r="A422" s="64"/>
      <c r="B422" s="64"/>
      <c r="C422" s="64"/>
      <c r="D422" s="64"/>
      <c r="E422" s="64"/>
    </row>
    <row r="423" spans="1:5" x14ac:dyDescent="0.2">
      <c r="A423" s="64"/>
      <c r="B423" s="64"/>
      <c r="C423" s="64"/>
      <c r="D423" s="64"/>
      <c r="E423" s="64"/>
    </row>
    <row r="424" spans="1:5" x14ac:dyDescent="0.2">
      <c r="A424" s="64"/>
      <c r="B424" s="64"/>
      <c r="C424" s="64"/>
      <c r="D424" s="64"/>
      <c r="E424" s="64"/>
    </row>
    <row r="425" spans="1:5" x14ac:dyDescent="0.2">
      <c r="A425" s="64"/>
      <c r="B425" s="64"/>
      <c r="C425" s="64"/>
      <c r="D425" s="64"/>
      <c r="E425" s="64"/>
    </row>
    <row r="426" spans="1:5" x14ac:dyDescent="0.2">
      <c r="A426" s="64"/>
      <c r="B426" s="64"/>
      <c r="C426" s="64"/>
      <c r="D426" s="64"/>
      <c r="E426" s="64"/>
    </row>
    <row r="427" spans="1:5" x14ac:dyDescent="0.2">
      <c r="A427" s="64"/>
      <c r="B427" s="64"/>
      <c r="C427" s="64"/>
      <c r="D427" s="64"/>
      <c r="E427" s="64"/>
    </row>
    <row r="428" spans="1:5" x14ac:dyDescent="0.2">
      <c r="A428" s="64"/>
      <c r="B428" s="64"/>
      <c r="C428" s="64"/>
      <c r="D428" s="64"/>
      <c r="E428" s="64"/>
    </row>
    <row r="429" spans="1:5" x14ac:dyDescent="0.2">
      <c r="A429" s="64"/>
      <c r="B429" s="64"/>
      <c r="C429" s="64"/>
      <c r="D429" s="64"/>
      <c r="E429" s="64"/>
    </row>
    <row r="430" spans="1:5" x14ac:dyDescent="0.2">
      <c r="A430" s="64"/>
      <c r="B430" s="64"/>
      <c r="C430" s="64"/>
      <c r="D430" s="64"/>
      <c r="E430" s="64"/>
    </row>
    <row r="431" spans="1:5" x14ac:dyDescent="0.2">
      <c r="A431" s="64"/>
      <c r="B431" s="64"/>
      <c r="C431" s="64"/>
      <c r="D431" s="64"/>
      <c r="E431" s="64"/>
    </row>
    <row r="432" spans="1:5" x14ac:dyDescent="0.2">
      <c r="A432" s="64"/>
      <c r="B432" s="64"/>
      <c r="C432" s="64"/>
      <c r="D432" s="64"/>
      <c r="E432" s="64"/>
    </row>
    <row r="433" spans="1:5" x14ac:dyDescent="0.2">
      <c r="A433" s="64"/>
      <c r="B433" s="64"/>
      <c r="C433" s="64"/>
      <c r="D433" s="64"/>
      <c r="E433" s="64"/>
    </row>
    <row r="434" spans="1:5" x14ac:dyDescent="0.2">
      <c r="A434" s="64"/>
      <c r="B434" s="64"/>
      <c r="C434" s="64"/>
      <c r="D434" s="64"/>
      <c r="E434" s="64"/>
    </row>
    <row r="435" spans="1:5" x14ac:dyDescent="0.2">
      <c r="A435" s="64"/>
      <c r="B435" s="64"/>
      <c r="C435" s="64"/>
      <c r="D435" s="64"/>
      <c r="E435" s="64"/>
    </row>
    <row r="436" spans="1:5" x14ac:dyDescent="0.2">
      <c r="A436" s="64"/>
      <c r="B436" s="64"/>
      <c r="C436" s="64"/>
      <c r="D436" s="64"/>
      <c r="E436" s="64"/>
    </row>
    <row r="437" spans="1:5" x14ac:dyDescent="0.2">
      <c r="A437" s="64"/>
      <c r="B437" s="64"/>
      <c r="C437" s="64"/>
      <c r="D437" s="64"/>
      <c r="E437" s="64"/>
    </row>
    <row r="438" spans="1:5" x14ac:dyDescent="0.2">
      <c r="A438" s="64"/>
      <c r="B438" s="64"/>
      <c r="C438" s="64"/>
      <c r="D438" s="64"/>
      <c r="E438" s="64"/>
    </row>
    <row r="439" spans="1:5" x14ac:dyDescent="0.2">
      <c r="A439" s="64"/>
      <c r="B439" s="64"/>
      <c r="C439" s="64"/>
      <c r="D439" s="64"/>
      <c r="E439" s="64"/>
    </row>
    <row r="440" spans="1:5" x14ac:dyDescent="0.2">
      <c r="A440" s="64"/>
      <c r="B440" s="64"/>
      <c r="C440" s="64"/>
      <c r="D440" s="64"/>
      <c r="E440" s="64"/>
    </row>
    <row r="441" spans="1:5" x14ac:dyDescent="0.2">
      <c r="A441" s="64"/>
      <c r="B441" s="64"/>
      <c r="C441" s="64"/>
      <c r="D441" s="64"/>
      <c r="E441" s="64"/>
    </row>
    <row r="442" spans="1:5" x14ac:dyDescent="0.2">
      <c r="A442" s="64"/>
      <c r="B442" s="64"/>
      <c r="C442" s="64"/>
      <c r="D442" s="64"/>
      <c r="E442" s="64"/>
    </row>
    <row r="443" spans="1:5" x14ac:dyDescent="0.2">
      <c r="A443" s="64"/>
      <c r="B443" s="64"/>
      <c r="C443" s="64"/>
      <c r="D443" s="64"/>
      <c r="E443" s="64"/>
    </row>
    <row r="444" spans="1:5" x14ac:dyDescent="0.2">
      <c r="A444" s="64"/>
      <c r="B444" s="64"/>
      <c r="C444" s="64"/>
      <c r="D444" s="64"/>
      <c r="E444" s="64"/>
    </row>
    <row r="445" spans="1:5" x14ac:dyDescent="0.2">
      <c r="A445" s="64"/>
      <c r="B445" s="64"/>
      <c r="C445" s="64"/>
      <c r="D445" s="64"/>
      <c r="E445" s="64"/>
    </row>
    <row r="446" spans="1:5" x14ac:dyDescent="0.2">
      <c r="A446" s="64"/>
      <c r="B446" s="64"/>
      <c r="C446" s="64"/>
      <c r="D446" s="64"/>
      <c r="E446" s="64"/>
    </row>
    <row r="447" spans="1:5" x14ac:dyDescent="0.2">
      <c r="A447" s="64"/>
      <c r="B447" s="64"/>
      <c r="C447" s="64"/>
      <c r="D447" s="64"/>
      <c r="E447" s="64"/>
    </row>
    <row r="448" spans="1:5" x14ac:dyDescent="0.2">
      <c r="A448" s="64"/>
      <c r="B448" s="64"/>
      <c r="C448" s="64"/>
      <c r="D448" s="64"/>
      <c r="E448" s="64"/>
    </row>
    <row r="449" spans="1:5" x14ac:dyDescent="0.2">
      <c r="A449" s="64"/>
      <c r="B449" s="64"/>
      <c r="C449" s="64"/>
      <c r="D449" s="64"/>
      <c r="E449" s="64"/>
    </row>
    <row r="450" spans="1:5" x14ac:dyDescent="0.2">
      <c r="A450" s="64"/>
      <c r="B450" s="64"/>
      <c r="C450" s="64"/>
      <c r="D450" s="64"/>
      <c r="E450" s="64"/>
    </row>
    <row r="451" spans="1:5" x14ac:dyDescent="0.2">
      <c r="A451" s="64"/>
      <c r="B451" s="64"/>
      <c r="C451" s="64"/>
      <c r="D451" s="64"/>
      <c r="E451" s="64"/>
    </row>
    <row r="452" spans="1:5" x14ac:dyDescent="0.2">
      <c r="A452" s="64"/>
      <c r="B452" s="64"/>
      <c r="C452" s="64"/>
      <c r="D452" s="64"/>
      <c r="E452" s="64"/>
    </row>
    <row r="453" spans="1:5" x14ac:dyDescent="0.2">
      <c r="A453" s="64"/>
      <c r="B453" s="64"/>
      <c r="C453" s="64"/>
      <c r="D453" s="64"/>
      <c r="E453" s="64"/>
    </row>
    <row r="454" spans="1:5" x14ac:dyDescent="0.2">
      <c r="A454" s="64"/>
      <c r="B454" s="64"/>
      <c r="C454" s="64"/>
      <c r="D454" s="64"/>
      <c r="E454" s="64"/>
    </row>
    <row r="455" spans="1:5" x14ac:dyDescent="0.2">
      <c r="A455" s="64"/>
      <c r="B455" s="64"/>
      <c r="C455" s="64"/>
      <c r="D455" s="64"/>
      <c r="E455" s="64"/>
    </row>
    <row r="456" spans="1:5" x14ac:dyDescent="0.2">
      <c r="A456" s="64"/>
      <c r="B456" s="64"/>
      <c r="C456" s="64"/>
      <c r="D456" s="64"/>
      <c r="E456" s="64"/>
    </row>
    <row r="457" spans="1:5" x14ac:dyDescent="0.2">
      <c r="A457" s="64"/>
      <c r="B457" s="64"/>
      <c r="C457" s="64"/>
      <c r="D457" s="64"/>
      <c r="E457" s="64"/>
    </row>
    <row r="458" spans="1:5" x14ac:dyDescent="0.2">
      <c r="A458" s="64"/>
      <c r="B458" s="64"/>
      <c r="C458" s="64"/>
      <c r="D458" s="64"/>
      <c r="E458" s="64"/>
    </row>
    <row r="459" spans="1:5" x14ac:dyDescent="0.2">
      <c r="A459" s="64"/>
      <c r="B459" s="64"/>
      <c r="C459" s="64"/>
      <c r="D459" s="64"/>
      <c r="E459" s="64"/>
    </row>
    <row r="460" spans="1:5" x14ac:dyDescent="0.2">
      <c r="A460" s="64"/>
      <c r="B460" s="64"/>
      <c r="C460" s="64"/>
      <c r="D460" s="64"/>
      <c r="E460" s="64"/>
    </row>
    <row r="461" spans="1:5" x14ac:dyDescent="0.2">
      <c r="A461" s="64"/>
      <c r="B461" s="64"/>
      <c r="C461" s="64"/>
      <c r="D461" s="64"/>
      <c r="E461" s="64"/>
    </row>
    <row r="462" spans="1:5" x14ac:dyDescent="0.2">
      <c r="A462" s="64"/>
      <c r="B462" s="64"/>
      <c r="C462" s="64"/>
      <c r="D462" s="64"/>
      <c r="E462" s="64"/>
    </row>
    <row r="463" spans="1:5" x14ac:dyDescent="0.2">
      <c r="A463" s="64"/>
      <c r="B463" s="64"/>
      <c r="C463" s="64"/>
      <c r="D463" s="64"/>
      <c r="E463" s="64"/>
    </row>
    <row r="464" spans="1:5" x14ac:dyDescent="0.2">
      <c r="A464" s="64"/>
      <c r="B464" s="64"/>
      <c r="C464" s="64"/>
      <c r="D464" s="64"/>
      <c r="E464" s="64"/>
    </row>
    <row r="465" spans="1:5" x14ac:dyDescent="0.2">
      <c r="A465" s="64"/>
      <c r="B465" s="64"/>
      <c r="C465" s="64"/>
      <c r="D465" s="64"/>
      <c r="E465" s="64"/>
    </row>
    <row r="466" spans="1:5" x14ac:dyDescent="0.2">
      <c r="A466" s="64"/>
      <c r="B466" s="64"/>
      <c r="C466" s="64"/>
      <c r="D466" s="64"/>
      <c r="E466" s="64"/>
    </row>
    <row r="467" spans="1:5" x14ac:dyDescent="0.2">
      <c r="A467" s="64"/>
      <c r="B467" s="64"/>
      <c r="C467" s="64"/>
      <c r="D467" s="64"/>
      <c r="E467" s="64"/>
    </row>
    <row r="468" spans="1:5" x14ac:dyDescent="0.2">
      <c r="A468" s="64"/>
      <c r="B468" s="64"/>
      <c r="C468" s="64"/>
      <c r="D468" s="64"/>
      <c r="E468" s="64"/>
    </row>
    <row r="469" spans="1:5" x14ac:dyDescent="0.2">
      <c r="A469" s="64"/>
      <c r="B469" s="64"/>
      <c r="C469" s="64"/>
      <c r="D469" s="64"/>
      <c r="E469" s="64"/>
    </row>
    <row r="470" spans="1:5" x14ac:dyDescent="0.2">
      <c r="A470" s="64"/>
      <c r="B470" s="64"/>
      <c r="C470" s="64"/>
      <c r="D470" s="64"/>
      <c r="E470" s="64"/>
    </row>
    <row r="471" spans="1:5" x14ac:dyDescent="0.2">
      <c r="A471" s="64"/>
      <c r="B471" s="64"/>
      <c r="C471" s="64"/>
      <c r="D471" s="64"/>
      <c r="E471" s="64"/>
    </row>
    <row r="472" spans="1:5" x14ac:dyDescent="0.2">
      <c r="A472" s="64"/>
      <c r="B472" s="64"/>
      <c r="C472" s="64"/>
      <c r="D472" s="64"/>
      <c r="E472" s="64"/>
    </row>
    <row r="473" spans="1:5" x14ac:dyDescent="0.2">
      <c r="A473" s="64"/>
      <c r="B473" s="64"/>
      <c r="C473" s="64"/>
      <c r="D473" s="64"/>
      <c r="E473" s="64"/>
    </row>
    <row r="474" spans="1:5" x14ac:dyDescent="0.2">
      <c r="A474" s="64"/>
      <c r="B474" s="64"/>
      <c r="C474" s="64"/>
      <c r="D474" s="64"/>
      <c r="E474" s="64"/>
    </row>
    <row r="475" spans="1:5" x14ac:dyDescent="0.2">
      <c r="A475" s="64"/>
      <c r="B475" s="64"/>
      <c r="C475" s="64"/>
      <c r="D475" s="64"/>
      <c r="E475" s="64"/>
    </row>
    <row r="476" spans="1:5" x14ac:dyDescent="0.2">
      <c r="A476" s="64"/>
      <c r="B476" s="64"/>
      <c r="C476" s="64"/>
      <c r="D476" s="64"/>
      <c r="E476" s="64"/>
    </row>
    <row r="477" spans="1:5" x14ac:dyDescent="0.2">
      <c r="A477" s="64"/>
      <c r="B477" s="64"/>
      <c r="C477" s="64"/>
      <c r="D477" s="64"/>
      <c r="E477" s="64"/>
    </row>
    <row r="478" spans="1:5" x14ac:dyDescent="0.2">
      <c r="A478" s="64"/>
      <c r="B478" s="64"/>
      <c r="C478" s="64"/>
      <c r="D478" s="64"/>
      <c r="E478" s="64"/>
    </row>
    <row r="479" spans="1:5" x14ac:dyDescent="0.2">
      <c r="A479" s="64"/>
      <c r="B479" s="64"/>
      <c r="C479" s="64"/>
      <c r="D479" s="64"/>
      <c r="E479" s="64"/>
    </row>
    <row r="480" spans="1:5" x14ac:dyDescent="0.2">
      <c r="A480" s="64"/>
      <c r="B480" s="64"/>
      <c r="C480" s="64"/>
      <c r="D480" s="64"/>
      <c r="E480" s="64"/>
    </row>
    <row r="481" spans="1:5" x14ac:dyDescent="0.2">
      <c r="A481" s="64"/>
      <c r="B481" s="64"/>
      <c r="C481" s="64"/>
      <c r="D481" s="64"/>
      <c r="E481" s="64"/>
    </row>
    <row r="482" spans="1:5" x14ac:dyDescent="0.2">
      <c r="A482" s="64"/>
      <c r="B482" s="64"/>
      <c r="C482" s="64"/>
      <c r="D482" s="64"/>
      <c r="E482" s="64"/>
    </row>
    <row r="483" spans="1:5" x14ac:dyDescent="0.2">
      <c r="A483" s="64"/>
      <c r="B483" s="64"/>
      <c r="C483" s="64"/>
      <c r="D483" s="64"/>
      <c r="E483" s="64"/>
    </row>
    <row r="484" spans="1:5" x14ac:dyDescent="0.2">
      <c r="A484" s="64"/>
      <c r="B484" s="64"/>
      <c r="C484" s="64"/>
      <c r="D484" s="64"/>
      <c r="E484" s="64"/>
    </row>
    <row r="485" spans="1:5" x14ac:dyDescent="0.2">
      <c r="A485" s="64"/>
      <c r="B485" s="64"/>
      <c r="C485" s="64"/>
      <c r="D485" s="64"/>
      <c r="E485" s="64"/>
    </row>
    <row r="486" spans="1:5" x14ac:dyDescent="0.2">
      <c r="A486" s="64"/>
      <c r="B486" s="64"/>
      <c r="C486" s="64"/>
      <c r="D486" s="64"/>
      <c r="E486" s="64"/>
    </row>
    <row r="487" spans="1:5" x14ac:dyDescent="0.2">
      <c r="A487" s="64"/>
      <c r="B487" s="64"/>
      <c r="C487" s="64"/>
      <c r="D487" s="64"/>
      <c r="E487" s="64"/>
    </row>
    <row r="488" spans="1:5" x14ac:dyDescent="0.2">
      <c r="A488" s="64"/>
      <c r="B488" s="64"/>
      <c r="C488" s="64"/>
      <c r="D488" s="64"/>
      <c r="E488" s="64"/>
    </row>
    <row r="489" spans="1:5" x14ac:dyDescent="0.2">
      <c r="A489" s="64"/>
      <c r="B489" s="64"/>
      <c r="C489" s="64"/>
      <c r="D489" s="64"/>
      <c r="E489" s="64"/>
    </row>
    <row r="490" spans="1:5" x14ac:dyDescent="0.2">
      <c r="A490" s="64"/>
      <c r="B490" s="64"/>
      <c r="C490" s="64"/>
      <c r="D490" s="64"/>
      <c r="E490" s="64"/>
    </row>
    <row r="491" spans="1:5" x14ac:dyDescent="0.2">
      <c r="A491" s="64"/>
      <c r="B491" s="64"/>
      <c r="C491" s="64"/>
      <c r="D491" s="64"/>
      <c r="E491" s="64"/>
    </row>
    <row r="492" spans="1:5" x14ac:dyDescent="0.2">
      <c r="A492" s="64"/>
      <c r="B492" s="64"/>
      <c r="C492" s="64"/>
      <c r="D492" s="64"/>
      <c r="E492" s="64"/>
    </row>
    <row r="493" spans="1:5" x14ac:dyDescent="0.2">
      <c r="A493" s="64"/>
      <c r="B493" s="64"/>
      <c r="C493" s="64"/>
      <c r="D493" s="64"/>
      <c r="E493" s="64"/>
    </row>
    <row r="494" spans="1:5" x14ac:dyDescent="0.2">
      <c r="A494" s="64"/>
      <c r="B494" s="64"/>
      <c r="C494" s="64"/>
      <c r="D494" s="64"/>
      <c r="E494" s="64"/>
    </row>
    <row r="495" spans="1:5" x14ac:dyDescent="0.2">
      <c r="A495" s="64"/>
      <c r="B495" s="64"/>
      <c r="C495" s="64"/>
      <c r="D495" s="64"/>
      <c r="E495" s="64"/>
    </row>
    <row r="496" spans="1:5" x14ac:dyDescent="0.2">
      <c r="A496" s="64"/>
      <c r="B496" s="64"/>
      <c r="C496" s="64"/>
      <c r="D496" s="64"/>
      <c r="E496" s="64"/>
    </row>
    <row r="497" spans="1:5" x14ac:dyDescent="0.2">
      <c r="A497" s="64"/>
      <c r="B497" s="64"/>
      <c r="C497" s="64"/>
      <c r="D497" s="64"/>
      <c r="E497" s="64"/>
    </row>
    <row r="498" spans="1:5" x14ac:dyDescent="0.2">
      <c r="A498" s="64"/>
      <c r="B498" s="64"/>
      <c r="C498" s="64"/>
      <c r="D498" s="64"/>
      <c r="E498" s="64"/>
    </row>
    <row r="499" spans="1:5" x14ac:dyDescent="0.2">
      <c r="A499" s="64"/>
      <c r="B499" s="64"/>
      <c r="C499" s="64"/>
      <c r="D499" s="64"/>
      <c r="E499" s="64"/>
    </row>
    <row r="500" spans="1:5" x14ac:dyDescent="0.2">
      <c r="A500" s="64"/>
      <c r="B500" s="64"/>
      <c r="C500" s="64"/>
      <c r="D500" s="64"/>
      <c r="E500" s="64"/>
    </row>
    <row r="501" spans="1:5" x14ac:dyDescent="0.2">
      <c r="A501" s="64"/>
      <c r="B501" s="64"/>
      <c r="C501" s="64"/>
      <c r="D501" s="64"/>
      <c r="E501" s="64"/>
    </row>
    <row r="502" spans="1:5" x14ac:dyDescent="0.2">
      <c r="A502" s="64"/>
      <c r="B502" s="64"/>
      <c r="C502" s="64"/>
      <c r="D502" s="64"/>
      <c r="E502" s="64"/>
    </row>
    <row r="503" spans="1:5" x14ac:dyDescent="0.2">
      <c r="A503" s="64"/>
      <c r="B503" s="64"/>
      <c r="C503" s="64"/>
      <c r="D503" s="64"/>
      <c r="E503" s="64"/>
    </row>
    <row r="504" spans="1:5" x14ac:dyDescent="0.2">
      <c r="A504" s="64"/>
      <c r="B504" s="64"/>
      <c r="C504" s="64"/>
      <c r="D504" s="64"/>
      <c r="E504" s="64"/>
    </row>
    <row r="505" spans="1:5" x14ac:dyDescent="0.2">
      <c r="A505" s="64"/>
      <c r="B505" s="64"/>
      <c r="C505" s="64"/>
      <c r="D505" s="64"/>
      <c r="E505" s="64"/>
    </row>
    <row r="506" spans="1:5" x14ac:dyDescent="0.2">
      <c r="A506" s="64"/>
      <c r="B506" s="64"/>
      <c r="C506" s="64"/>
      <c r="D506" s="64"/>
      <c r="E506" s="64"/>
    </row>
    <row r="507" spans="1:5" x14ac:dyDescent="0.2">
      <c r="A507" s="64"/>
      <c r="B507" s="64"/>
      <c r="C507" s="64"/>
      <c r="D507" s="64"/>
      <c r="E507" s="64"/>
    </row>
    <row r="508" spans="1:5" x14ac:dyDescent="0.2">
      <c r="A508" s="64"/>
      <c r="B508" s="64"/>
      <c r="C508" s="64"/>
      <c r="D508" s="64"/>
      <c r="E508" s="64"/>
    </row>
    <row r="509" spans="1:5" x14ac:dyDescent="0.2">
      <c r="A509" s="64"/>
      <c r="B509" s="64"/>
      <c r="C509" s="64"/>
      <c r="D509" s="64"/>
      <c r="E509" s="64"/>
    </row>
    <row r="510" spans="1:5" x14ac:dyDescent="0.2">
      <c r="A510" s="64"/>
      <c r="B510" s="64"/>
      <c r="C510" s="64"/>
      <c r="D510" s="64"/>
      <c r="E510" s="64"/>
    </row>
    <row r="511" spans="1:5" x14ac:dyDescent="0.2">
      <c r="A511" s="64"/>
      <c r="B511" s="64"/>
      <c r="C511" s="64"/>
      <c r="D511" s="64"/>
      <c r="E511" s="64"/>
    </row>
    <row r="512" spans="1:5" x14ac:dyDescent="0.2">
      <c r="A512" s="64"/>
      <c r="B512" s="64"/>
      <c r="C512" s="64"/>
      <c r="D512" s="64"/>
      <c r="E512" s="64"/>
    </row>
    <row r="513" spans="1:5" x14ac:dyDescent="0.2">
      <c r="A513" s="64"/>
      <c r="B513" s="64"/>
      <c r="C513" s="64"/>
      <c r="D513" s="64"/>
      <c r="E513" s="64"/>
    </row>
    <row r="514" spans="1:5" x14ac:dyDescent="0.2">
      <c r="A514" s="64"/>
      <c r="B514" s="64"/>
      <c r="C514" s="64"/>
      <c r="D514" s="64"/>
      <c r="E514" s="64"/>
    </row>
    <row r="515" spans="1:5" x14ac:dyDescent="0.2">
      <c r="A515" s="64"/>
      <c r="B515" s="64"/>
      <c r="C515" s="64"/>
      <c r="D515" s="64"/>
      <c r="E515" s="64"/>
    </row>
    <row r="516" spans="1:5" x14ac:dyDescent="0.2">
      <c r="A516" s="64"/>
      <c r="B516" s="64"/>
      <c r="C516" s="64"/>
      <c r="D516" s="64"/>
      <c r="E516" s="64"/>
    </row>
    <row r="517" spans="1:5" x14ac:dyDescent="0.2">
      <c r="A517" s="64"/>
      <c r="B517" s="64"/>
      <c r="C517" s="64"/>
      <c r="D517" s="64"/>
      <c r="E517" s="64"/>
    </row>
    <row r="518" spans="1:5" x14ac:dyDescent="0.2">
      <c r="A518" s="64"/>
      <c r="B518" s="64"/>
      <c r="C518" s="64"/>
      <c r="D518" s="64"/>
      <c r="E518" s="64"/>
    </row>
    <row r="519" spans="1:5" x14ac:dyDescent="0.2">
      <c r="A519" s="64"/>
      <c r="B519" s="64"/>
      <c r="C519" s="64"/>
      <c r="D519" s="64"/>
      <c r="E519" s="64"/>
    </row>
    <row r="520" spans="1:5" x14ac:dyDescent="0.2">
      <c r="A520" s="64"/>
      <c r="B520" s="64"/>
      <c r="C520" s="64"/>
      <c r="D520" s="64"/>
      <c r="E520" s="64"/>
    </row>
    <row r="521" spans="1:5" x14ac:dyDescent="0.2">
      <c r="A521" s="64"/>
      <c r="B521" s="64"/>
      <c r="C521" s="64"/>
      <c r="D521" s="64"/>
      <c r="E521" s="64"/>
    </row>
    <row r="522" spans="1:5" x14ac:dyDescent="0.2">
      <c r="A522" s="64"/>
      <c r="B522" s="64"/>
      <c r="C522" s="64"/>
      <c r="D522" s="64"/>
      <c r="E522" s="64"/>
    </row>
    <row r="523" spans="1:5" x14ac:dyDescent="0.2">
      <c r="A523" s="64"/>
      <c r="B523" s="64"/>
      <c r="C523" s="64"/>
      <c r="D523" s="64"/>
      <c r="E523" s="64"/>
    </row>
    <row r="524" spans="1:5" x14ac:dyDescent="0.2">
      <c r="A524" s="64"/>
      <c r="B524" s="64"/>
      <c r="C524" s="64"/>
      <c r="D524" s="64"/>
      <c r="E524" s="64"/>
    </row>
    <row r="525" spans="1:5" x14ac:dyDescent="0.2">
      <c r="A525" s="64"/>
      <c r="B525" s="64"/>
      <c r="C525" s="64"/>
      <c r="D525" s="64"/>
      <c r="E525" s="64"/>
    </row>
    <row r="526" spans="1:5" x14ac:dyDescent="0.2">
      <c r="A526" s="64"/>
      <c r="B526" s="64"/>
      <c r="C526" s="64"/>
      <c r="D526" s="64"/>
      <c r="E526" s="64"/>
    </row>
    <row r="527" spans="1:5" x14ac:dyDescent="0.2">
      <c r="A527" s="64"/>
      <c r="B527" s="64"/>
      <c r="C527" s="64"/>
      <c r="D527" s="64"/>
      <c r="E527" s="64"/>
    </row>
    <row r="528" spans="1:5" x14ac:dyDescent="0.2">
      <c r="A528" s="64"/>
      <c r="B528" s="64"/>
      <c r="C528" s="64"/>
      <c r="D528" s="64"/>
      <c r="E528" s="64"/>
    </row>
    <row r="529" spans="1:5" x14ac:dyDescent="0.2">
      <c r="A529" s="64"/>
      <c r="B529" s="64"/>
      <c r="C529" s="64"/>
      <c r="D529" s="64"/>
      <c r="E529" s="64"/>
    </row>
    <row r="530" spans="1:5" x14ac:dyDescent="0.2">
      <c r="A530" s="64"/>
      <c r="B530" s="64"/>
      <c r="C530" s="64"/>
      <c r="D530" s="64"/>
      <c r="E530" s="64"/>
    </row>
    <row r="531" spans="1:5" x14ac:dyDescent="0.2">
      <c r="A531" s="64"/>
      <c r="B531" s="64"/>
      <c r="C531" s="64"/>
      <c r="D531" s="64"/>
      <c r="E531" s="64"/>
    </row>
    <row r="532" spans="1:5" x14ac:dyDescent="0.2">
      <c r="A532" s="64"/>
      <c r="B532" s="64"/>
      <c r="C532" s="64"/>
      <c r="D532" s="64"/>
      <c r="E532" s="64"/>
    </row>
    <row r="533" spans="1:5" x14ac:dyDescent="0.2">
      <c r="A533" s="64"/>
      <c r="B533" s="64"/>
      <c r="C533" s="64"/>
      <c r="D533" s="64"/>
      <c r="E533" s="64"/>
    </row>
    <row r="534" spans="1:5" x14ac:dyDescent="0.2">
      <c r="A534" s="64"/>
      <c r="B534" s="64"/>
      <c r="C534" s="64"/>
      <c r="D534" s="64"/>
      <c r="E534" s="64"/>
    </row>
    <row r="535" spans="1:5" x14ac:dyDescent="0.2">
      <c r="A535" s="64"/>
      <c r="B535" s="64"/>
      <c r="C535" s="64"/>
      <c r="D535" s="64"/>
      <c r="E535" s="64"/>
    </row>
    <row r="536" spans="1:5" x14ac:dyDescent="0.2">
      <c r="A536" s="64"/>
      <c r="B536" s="64"/>
      <c r="C536" s="64"/>
      <c r="D536" s="64"/>
      <c r="E536" s="64"/>
    </row>
    <row r="537" spans="1:5" x14ac:dyDescent="0.2">
      <c r="A537" s="64"/>
      <c r="B537" s="64"/>
      <c r="C537" s="64"/>
      <c r="D537" s="64"/>
      <c r="E537" s="64"/>
    </row>
    <row r="538" spans="1:5" x14ac:dyDescent="0.2">
      <c r="A538" s="64"/>
      <c r="B538" s="64"/>
      <c r="C538" s="64"/>
      <c r="D538" s="64"/>
      <c r="E538" s="64"/>
    </row>
    <row r="539" spans="1:5" x14ac:dyDescent="0.2">
      <c r="A539" s="64"/>
      <c r="B539" s="64"/>
      <c r="C539" s="64"/>
      <c r="D539" s="64"/>
      <c r="E539" s="64"/>
    </row>
    <row r="540" spans="1:5" x14ac:dyDescent="0.2">
      <c r="A540" s="64"/>
      <c r="B540" s="64"/>
      <c r="C540" s="64"/>
      <c r="D540" s="64"/>
      <c r="E540" s="64"/>
    </row>
    <row r="541" spans="1:5" x14ac:dyDescent="0.2">
      <c r="A541" s="64"/>
      <c r="B541" s="64"/>
      <c r="C541" s="64"/>
      <c r="D541" s="64"/>
      <c r="E541" s="64"/>
    </row>
    <row r="542" spans="1:5" x14ac:dyDescent="0.2">
      <c r="A542" s="64"/>
      <c r="B542" s="64"/>
      <c r="C542" s="64"/>
      <c r="D542" s="64"/>
      <c r="E542" s="64"/>
    </row>
    <row r="543" spans="1:5" x14ac:dyDescent="0.2">
      <c r="A543" s="64"/>
      <c r="B543" s="64"/>
      <c r="C543" s="64"/>
      <c r="D543" s="64"/>
      <c r="E543" s="64"/>
    </row>
    <row r="544" spans="1:5" x14ac:dyDescent="0.2">
      <c r="A544" s="64"/>
      <c r="B544" s="64"/>
      <c r="C544" s="64"/>
      <c r="D544" s="64"/>
      <c r="E544" s="64"/>
    </row>
    <row r="545" spans="1:5" x14ac:dyDescent="0.2">
      <c r="A545" s="64"/>
      <c r="B545" s="64"/>
      <c r="C545" s="64"/>
      <c r="D545" s="64"/>
      <c r="E545" s="64"/>
    </row>
    <row r="546" spans="1:5" x14ac:dyDescent="0.2">
      <c r="A546" s="64"/>
      <c r="B546" s="64"/>
      <c r="C546" s="64"/>
      <c r="D546" s="64"/>
      <c r="E546" s="64"/>
    </row>
    <row r="547" spans="1:5" x14ac:dyDescent="0.2">
      <c r="A547" s="64"/>
      <c r="B547" s="64"/>
      <c r="C547" s="64"/>
      <c r="D547" s="64"/>
      <c r="E547" s="64"/>
    </row>
    <row r="548" spans="1:5" x14ac:dyDescent="0.2">
      <c r="A548" s="64"/>
      <c r="B548" s="64"/>
      <c r="C548" s="64"/>
      <c r="D548" s="64"/>
      <c r="E548" s="64"/>
    </row>
    <row r="549" spans="1:5" x14ac:dyDescent="0.2">
      <c r="A549" s="64"/>
      <c r="B549" s="64"/>
      <c r="C549" s="64"/>
      <c r="D549" s="64"/>
      <c r="E549" s="64"/>
    </row>
    <row r="550" spans="1:5" x14ac:dyDescent="0.2">
      <c r="A550" s="64"/>
      <c r="B550" s="64"/>
      <c r="C550" s="64"/>
      <c r="D550" s="64"/>
      <c r="E550" s="64"/>
    </row>
    <row r="551" spans="1:5" x14ac:dyDescent="0.2">
      <c r="A551" s="64"/>
      <c r="B551" s="64"/>
      <c r="C551" s="64"/>
      <c r="D551" s="64"/>
      <c r="E551" s="64"/>
    </row>
    <row r="552" spans="1:5" x14ac:dyDescent="0.2">
      <c r="A552" s="64"/>
      <c r="B552" s="64"/>
      <c r="C552" s="64"/>
      <c r="D552" s="64"/>
      <c r="E552" s="64"/>
    </row>
    <row r="553" spans="1:5" x14ac:dyDescent="0.2">
      <c r="A553" s="64"/>
      <c r="B553" s="64"/>
      <c r="C553" s="64"/>
      <c r="D553" s="64"/>
      <c r="E553" s="64"/>
    </row>
    <row r="554" spans="1:5" x14ac:dyDescent="0.2">
      <c r="A554" s="64"/>
      <c r="B554" s="64"/>
      <c r="C554" s="64"/>
      <c r="D554" s="64"/>
      <c r="E554" s="64"/>
    </row>
    <row r="555" spans="1:5" x14ac:dyDescent="0.2">
      <c r="A555" s="64"/>
      <c r="B555" s="64"/>
      <c r="C555" s="64"/>
      <c r="D555" s="64"/>
      <c r="E555" s="64"/>
    </row>
    <row r="556" spans="1:5" x14ac:dyDescent="0.2">
      <c r="A556" s="64"/>
      <c r="B556" s="64"/>
      <c r="C556" s="64"/>
      <c r="D556" s="64"/>
      <c r="E556" s="64"/>
    </row>
    <row r="557" spans="1:5" x14ac:dyDescent="0.2">
      <c r="A557" s="64"/>
      <c r="B557" s="64"/>
      <c r="C557" s="64"/>
      <c r="D557" s="64"/>
      <c r="E557" s="64"/>
    </row>
    <row r="558" spans="1:5" x14ac:dyDescent="0.2">
      <c r="A558" s="64"/>
      <c r="B558" s="64"/>
      <c r="C558" s="64"/>
      <c r="D558" s="64"/>
      <c r="E558" s="64"/>
    </row>
    <row r="559" spans="1:5" x14ac:dyDescent="0.2">
      <c r="A559" s="64"/>
      <c r="B559" s="64"/>
      <c r="C559" s="64"/>
      <c r="D559" s="64"/>
      <c r="E559" s="64"/>
    </row>
    <row r="560" spans="1:5" x14ac:dyDescent="0.2">
      <c r="A560" s="64"/>
      <c r="B560" s="64"/>
      <c r="C560" s="64"/>
      <c r="D560" s="64"/>
      <c r="E560" s="64"/>
    </row>
    <row r="561" spans="1:5" x14ac:dyDescent="0.2">
      <c r="A561" s="64"/>
      <c r="B561" s="64"/>
      <c r="C561" s="64"/>
      <c r="D561" s="64"/>
      <c r="E561" s="64"/>
    </row>
    <row r="562" spans="1:5" x14ac:dyDescent="0.2">
      <c r="A562" s="64"/>
      <c r="B562" s="64"/>
      <c r="C562" s="64"/>
      <c r="D562" s="64"/>
      <c r="E562" s="64"/>
    </row>
    <row r="563" spans="1:5" x14ac:dyDescent="0.2">
      <c r="A563" s="64"/>
      <c r="B563" s="64"/>
      <c r="C563" s="64"/>
      <c r="D563" s="64"/>
      <c r="E563" s="64"/>
    </row>
    <row r="564" spans="1:5" x14ac:dyDescent="0.2">
      <c r="A564" s="64"/>
      <c r="B564" s="64"/>
      <c r="C564" s="64"/>
      <c r="D564" s="64"/>
      <c r="E564" s="64"/>
    </row>
    <row r="565" spans="1:5" x14ac:dyDescent="0.2">
      <c r="A565" s="64"/>
      <c r="B565" s="64"/>
      <c r="C565" s="64"/>
      <c r="D565" s="64"/>
      <c r="E565" s="64"/>
    </row>
    <row r="566" spans="1:5" x14ac:dyDescent="0.2">
      <c r="A566" s="64"/>
      <c r="B566" s="64"/>
      <c r="C566" s="64"/>
      <c r="D566" s="64"/>
      <c r="E566" s="64"/>
    </row>
    <row r="567" spans="1:5" x14ac:dyDescent="0.2">
      <c r="A567" s="64"/>
      <c r="B567" s="64"/>
      <c r="C567" s="64"/>
      <c r="D567" s="64"/>
      <c r="E567" s="64"/>
    </row>
    <row r="568" spans="1:5" x14ac:dyDescent="0.2">
      <c r="A568" s="64"/>
      <c r="B568" s="64"/>
      <c r="C568" s="64"/>
      <c r="D568" s="64"/>
      <c r="E568" s="64"/>
    </row>
    <row r="569" spans="1:5" x14ac:dyDescent="0.2">
      <c r="A569" s="64"/>
      <c r="B569" s="64"/>
      <c r="C569" s="64"/>
      <c r="D569" s="64"/>
      <c r="E569" s="64"/>
    </row>
    <row r="570" spans="1:5" x14ac:dyDescent="0.2">
      <c r="A570" s="64"/>
      <c r="B570" s="64"/>
      <c r="C570" s="64"/>
      <c r="D570" s="64"/>
      <c r="E570" s="64"/>
    </row>
    <row r="571" spans="1:5" x14ac:dyDescent="0.2">
      <c r="A571" s="64"/>
      <c r="B571" s="64"/>
      <c r="C571" s="64"/>
      <c r="D571" s="64"/>
      <c r="E571" s="64"/>
    </row>
    <row r="572" spans="1:5" x14ac:dyDescent="0.2">
      <c r="A572" s="64"/>
      <c r="B572" s="64"/>
      <c r="C572" s="64"/>
      <c r="D572" s="64"/>
      <c r="E572" s="64"/>
    </row>
    <row r="573" spans="1:5" x14ac:dyDescent="0.2">
      <c r="A573" s="64"/>
      <c r="B573" s="64"/>
      <c r="C573" s="64"/>
      <c r="D573" s="64"/>
      <c r="E573" s="64"/>
    </row>
    <row r="574" spans="1:5" x14ac:dyDescent="0.2">
      <c r="A574" s="64"/>
      <c r="B574" s="64"/>
      <c r="C574" s="64"/>
      <c r="D574" s="64"/>
      <c r="E574" s="64"/>
    </row>
    <row r="575" spans="1:5" x14ac:dyDescent="0.2">
      <c r="A575" s="64"/>
      <c r="B575" s="64"/>
      <c r="C575" s="64"/>
      <c r="D575" s="64"/>
      <c r="E575" s="64"/>
    </row>
    <row r="576" spans="1:5" x14ac:dyDescent="0.2">
      <c r="A576" s="64"/>
      <c r="B576" s="64"/>
      <c r="C576" s="64"/>
      <c r="D576" s="64"/>
      <c r="E576" s="64"/>
    </row>
    <row r="577" spans="1:5" x14ac:dyDescent="0.2">
      <c r="A577" s="64"/>
      <c r="B577" s="64"/>
      <c r="C577" s="64"/>
      <c r="D577" s="64"/>
      <c r="E577" s="64"/>
    </row>
    <row r="578" spans="1:5" x14ac:dyDescent="0.2">
      <c r="A578" s="64"/>
      <c r="B578" s="64"/>
      <c r="C578" s="64"/>
      <c r="D578" s="64"/>
      <c r="E578" s="64"/>
    </row>
    <row r="579" spans="1:5" x14ac:dyDescent="0.2">
      <c r="A579" s="64"/>
      <c r="B579" s="64"/>
      <c r="C579" s="64"/>
      <c r="D579" s="64"/>
      <c r="E579" s="64"/>
    </row>
    <row r="580" spans="1:5" x14ac:dyDescent="0.2">
      <c r="A580" s="64"/>
      <c r="B580" s="64"/>
      <c r="C580" s="64"/>
      <c r="D580" s="64"/>
      <c r="E580" s="64"/>
    </row>
    <row r="581" spans="1:5" x14ac:dyDescent="0.2">
      <c r="A581" s="64"/>
      <c r="B581" s="64"/>
      <c r="C581" s="64"/>
      <c r="D581" s="64"/>
      <c r="E581" s="64"/>
    </row>
    <row r="582" spans="1:5" x14ac:dyDescent="0.2">
      <c r="A582" s="64"/>
      <c r="B582" s="64"/>
      <c r="C582" s="64"/>
      <c r="D582" s="64"/>
      <c r="E582" s="64"/>
    </row>
    <row r="583" spans="1:5" x14ac:dyDescent="0.2">
      <c r="A583" s="64"/>
      <c r="B583" s="64"/>
      <c r="C583" s="64"/>
      <c r="D583" s="64"/>
      <c r="E583" s="64"/>
    </row>
    <row r="584" spans="1:5" x14ac:dyDescent="0.2">
      <c r="A584" s="64"/>
      <c r="B584" s="64"/>
      <c r="C584" s="64"/>
      <c r="D584" s="64"/>
      <c r="E584" s="64"/>
    </row>
    <row r="585" spans="1:5" x14ac:dyDescent="0.2">
      <c r="A585" s="64"/>
      <c r="B585" s="64"/>
      <c r="C585" s="64"/>
      <c r="D585" s="64"/>
      <c r="E585" s="64"/>
    </row>
    <row r="586" spans="1:5" x14ac:dyDescent="0.2">
      <c r="A586" s="64"/>
      <c r="B586" s="64"/>
      <c r="C586" s="64"/>
      <c r="D586" s="64"/>
      <c r="E586" s="64"/>
    </row>
    <row r="587" spans="1:5" x14ac:dyDescent="0.2">
      <c r="A587" s="64"/>
      <c r="B587" s="64"/>
      <c r="C587" s="64"/>
      <c r="D587" s="64"/>
      <c r="E587" s="64"/>
    </row>
    <row r="588" spans="1:5" x14ac:dyDescent="0.2">
      <c r="A588" s="64"/>
      <c r="B588" s="64"/>
      <c r="C588" s="64"/>
      <c r="D588" s="64"/>
      <c r="E588" s="64"/>
    </row>
    <row r="589" spans="1:5" x14ac:dyDescent="0.2">
      <c r="A589" s="64"/>
      <c r="B589" s="64"/>
      <c r="C589" s="64"/>
      <c r="D589" s="64"/>
      <c r="E589" s="64"/>
    </row>
    <row r="590" spans="1:5" x14ac:dyDescent="0.2">
      <c r="A590" s="64"/>
      <c r="B590" s="64"/>
      <c r="C590" s="64"/>
      <c r="D590" s="64"/>
      <c r="E590" s="64"/>
    </row>
    <row r="591" spans="1:5" x14ac:dyDescent="0.2">
      <c r="A591" s="64"/>
      <c r="B591" s="64"/>
      <c r="C591" s="64"/>
      <c r="D591" s="64"/>
      <c r="E591" s="64"/>
    </row>
    <row r="592" spans="1:5" x14ac:dyDescent="0.2">
      <c r="A592" s="64"/>
      <c r="B592" s="64"/>
      <c r="C592" s="64"/>
      <c r="D592" s="64"/>
      <c r="E592" s="64"/>
    </row>
    <row r="593" spans="1:5" x14ac:dyDescent="0.2">
      <c r="A593" s="64"/>
      <c r="B593" s="64"/>
      <c r="C593" s="64"/>
      <c r="D593" s="64"/>
      <c r="E593" s="64"/>
    </row>
    <row r="594" spans="1:5" x14ac:dyDescent="0.2">
      <c r="A594" s="64"/>
      <c r="B594" s="64"/>
      <c r="C594" s="64"/>
      <c r="D594" s="64"/>
      <c r="E594" s="64"/>
    </row>
    <row r="595" spans="1:5" x14ac:dyDescent="0.2">
      <c r="A595" s="64"/>
      <c r="B595" s="64"/>
      <c r="C595" s="64"/>
      <c r="D595" s="64"/>
      <c r="E595" s="64"/>
    </row>
    <row r="596" spans="1:5" x14ac:dyDescent="0.2">
      <c r="A596" s="64"/>
      <c r="B596" s="64"/>
      <c r="C596" s="64"/>
      <c r="D596" s="64"/>
      <c r="E596" s="64"/>
    </row>
    <row r="597" spans="1:5" x14ac:dyDescent="0.2">
      <c r="A597" s="64"/>
      <c r="B597" s="64"/>
      <c r="C597" s="64"/>
      <c r="D597" s="64"/>
      <c r="E597" s="64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Samec 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2002-08-01T05:39:25Z</dcterms:created>
  <dcterms:modified xsi:type="dcterms:W3CDTF">2024-09-23T05:52:20Z</dcterms:modified>
</cp:coreProperties>
</file>