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FA3382-9095-4645-AD79-B0C2253A1E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60" i="3" l="1"/>
  <c r="F60" i="3"/>
  <c r="G60" i="3"/>
  <c r="K60" i="3"/>
  <c r="E61" i="3"/>
  <c r="F61" i="3"/>
  <c r="G61" i="3"/>
  <c r="K61" i="3"/>
  <c r="E45" i="3"/>
  <c r="F45" i="3"/>
  <c r="G45" i="3"/>
  <c r="J45" i="3"/>
  <c r="E46" i="3"/>
  <c r="F46" i="3"/>
  <c r="G46" i="3"/>
  <c r="J46" i="3"/>
  <c r="E47" i="3"/>
  <c r="F47" i="3"/>
  <c r="G47" i="3"/>
  <c r="K47" i="3"/>
  <c r="E48" i="3"/>
  <c r="F48" i="3"/>
  <c r="G48" i="3"/>
  <c r="J48" i="3"/>
  <c r="E49" i="3"/>
  <c r="F49" i="3"/>
  <c r="G49" i="3"/>
  <c r="K49" i="3"/>
  <c r="E50" i="3"/>
  <c r="F50" i="3"/>
  <c r="G50" i="3"/>
  <c r="J50" i="3"/>
  <c r="E51" i="3"/>
  <c r="F51" i="3"/>
  <c r="G51" i="3"/>
  <c r="J51" i="3"/>
  <c r="E52" i="3"/>
  <c r="F52" i="3"/>
  <c r="G52" i="3"/>
  <c r="K52" i="3"/>
  <c r="E53" i="3"/>
  <c r="F53" i="3"/>
  <c r="G53" i="3"/>
  <c r="K53" i="3"/>
  <c r="E54" i="3"/>
  <c r="F54" i="3"/>
  <c r="G54" i="3"/>
  <c r="K54" i="3"/>
  <c r="E55" i="3"/>
  <c r="F55" i="3"/>
  <c r="G55" i="3"/>
  <c r="K55" i="3"/>
  <c r="E56" i="3"/>
  <c r="F56" i="3"/>
  <c r="G56" i="3"/>
  <c r="K56" i="3"/>
  <c r="E57" i="3"/>
  <c r="F57" i="3"/>
  <c r="G57" i="3"/>
  <c r="K57" i="3"/>
  <c r="E58" i="3"/>
  <c r="F58" i="3"/>
  <c r="G58" i="3"/>
  <c r="K58" i="3"/>
  <c r="E59" i="3"/>
  <c r="F59" i="3"/>
  <c r="G59" i="3"/>
  <c r="K59" i="3"/>
  <c r="Q60" i="3"/>
  <c r="Q61" i="3"/>
  <c r="E37" i="3"/>
  <c r="F37" i="3"/>
  <c r="G37" i="3"/>
  <c r="K37" i="3"/>
  <c r="E38" i="3"/>
  <c r="F38" i="3"/>
  <c r="G38" i="3"/>
  <c r="K38" i="3"/>
  <c r="E39" i="3"/>
  <c r="F39" i="3"/>
  <c r="G39" i="3"/>
  <c r="J39" i="3"/>
  <c r="E40" i="3"/>
  <c r="F40" i="3"/>
  <c r="G40" i="3"/>
  <c r="E41" i="3"/>
  <c r="F41" i="3"/>
  <c r="G41" i="3"/>
  <c r="K41" i="3"/>
  <c r="E42" i="3"/>
  <c r="F42" i="3"/>
  <c r="G42" i="3"/>
  <c r="K42" i="3"/>
  <c r="E43" i="3"/>
  <c r="F43" i="3"/>
  <c r="G43" i="3"/>
  <c r="K43" i="3"/>
  <c r="E44" i="3"/>
  <c r="F44" i="3"/>
  <c r="G44" i="3"/>
  <c r="K44" i="3"/>
  <c r="Q57" i="3"/>
  <c r="Q56" i="3"/>
  <c r="Q59" i="3"/>
  <c r="Q58" i="3"/>
  <c r="K40" i="3"/>
  <c r="E36" i="3"/>
  <c r="F36" i="3"/>
  <c r="G36" i="3"/>
  <c r="I36" i="3"/>
  <c r="D9" i="3"/>
  <c r="C9" i="3"/>
  <c r="E21" i="3"/>
  <c r="F21" i="3"/>
  <c r="G21" i="3"/>
  <c r="J21" i="3"/>
  <c r="E22" i="3"/>
  <c r="F22" i="3"/>
  <c r="G22" i="3"/>
  <c r="J22" i="3"/>
  <c r="E24" i="3"/>
  <c r="F24" i="3"/>
  <c r="G24" i="3"/>
  <c r="J24" i="3"/>
  <c r="E25" i="3"/>
  <c r="F25" i="3"/>
  <c r="G25" i="3"/>
  <c r="J25" i="3"/>
  <c r="E26" i="3"/>
  <c r="F26" i="3"/>
  <c r="G26" i="3"/>
  <c r="J26" i="3"/>
  <c r="E27" i="3"/>
  <c r="F27" i="3"/>
  <c r="G27" i="3"/>
  <c r="J27" i="3"/>
  <c r="E28" i="3"/>
  <c r="F28" i="3"/>
  <c r="G28" i="3"/>
  <c r="J28" i="3"/>
  <c r="E29" i="3"/>
  <c r="F29" i="3"/>
  <c r="G29" i="3"/>
  <c r="J29" i="3"/>
  <c r="E30" i="3"/>
  <c r="F30" i="3"/>
  <c r="G30" i="3"/>
  <c r="J30" i="3"/>
  <c r="E31" i="3"/>
  <c r="F31" i="3"/>
  <c r="G31" i="3"/>
  <c r="J31" i="3"/>
  <c r="E33" i="3"/>
  <c r="F33" i="3"/>
  <c r="G33" i="3"/>
  <c r="J33" i="3"/>
  <c r="E34" i="3"/>
  <c r="F34" i="3"/>
  <c r="G34" i="3"/>
  <c r="J34" i="3"/>
  <c r="E23" i="3"/>
  <c r="F23" i="3"/>
  <c r="G23" i="3"/>
  <c r="I23" i="3"/>
  <c r="E32" i="3"/>
  <c r="F32" i="3"/>
  <c r="G32" i="3"/>
  <c r="I32" i="3"/>
  <c r="Q36" i="3"/>
  <c r="G27" i="4"/>
  <c r="C27" i="4"/>
  <c r="E27" i="4"/>
  <c r="G32" i="4"/>
  <c r="C32" i="4"/>
  <c r="E32" i="4"/>
  <c r="G31" i="4"/>
  <c r="C31" i="4"/>
  <c r="E31" i="4"/>
  <c r="G26" i="4"/>
  <c r="C26" i="4"/>
  <c r="E26" i="4"/>
  <c r="G25" i="4"/>
  <c r="C25" i="4"/>
  <c r="E25" i="4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30" i="4"/>
  <c r="C30" i="4"/>
  <c r="E30" i="4"/>
  <c r="G29" i="4"/>
  <c r="C29" i="4"/>
  <c r="E29" i="4"/>
  <c r="G28" i="4"/>
  <c r="C28" i="4"/>
  <c r="E28" i="4"/>
  <c r="G12" i="4"/>
  <c r="C12" i="4"/>
  <c r="E12" i="4"/>
  <c r="G11" i="4"/>
  <c r="C11" i="4"/>
  <c r="E11" i="4"/>
  <c r="H27" i="4"/>
  <c r="B27" i="4"/>
  <c r="D27" i="4"/>
  <c r="A27" i="4"/>
  <c r="H32" i="4"/>
  <c r="D32" i="4"/>
  <c r="B32" i="4"/>
  <c r="A32" i="4"/>
  <c r="H31" i="4"/>
  <c r="B31" i="4"/>
  <c r="D31" i="4"/>
  <c r="A31" i="4"/>
  <c r="H26" i="4"/>
  <c r="D26" i="4"/>
  <c r="B26" i="4"/>
  <c r="A26" i="4"/>
  <c r="H25" i="4"/>
  <c r="B25" i="4"/>
  <c r="D25" i="4"/>
  <c r="A25" i="4"/>
  <c r="H24" i="4"/>
  <c r="D24" i="4"/>
  <c r="B24" i="4"/>
  <c r="A24" i="4"/>
  <c r="H23" i="4"/>
  <c r="B23" i="4"/>
  <c r="D23" i="4"/>
  <c r="A23" i="4"/>
  <c r="H22" i="4"/>
  <c r="D22" i="4"/>
  <c r="B22" i="4"/>
  <c r="A22" i="4"/>
  <c r="H21" i="4"/>
  <c r="B21" i="4"/>
  <c r="D21" i="4"/>
  <c r="A21" i="4"/>
  <c r="H20" i="4"/>
  <c r="D20" i="4"/>
  <c r="B20" i="4"/>
  <c r="A20" i="4"/>
  <c r="H19" i="4"/>
  <c r="B19" i="4"/>
  <c r="D19" i="4"/>
  <c r="A19" i="4"/>
  <c r="H18" i="4"/>
  <c r="D18" i="4"/>
  <c r="B18" i="4"/>
  <c r="A18" i="4"/>
  <c r="H17" i="4"/>
  <c r="B17" i="4"/>
  <c r="D17" i="4"/>
  <c r="A1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30" i="4"/>
  <c r="D30" i="4"/>
  <c r="B30" i="4"/>
  <c r="A30" i="4"/>
  <c r="H29" i="4"/>
  <c r="B29" i="4"/>
  <c r="D29" i="4"/>
  <c r="A29" i="4"/>
  <c r="H28" i="4"/>
  <c r="D28" i="4"/>
  <c r="B28" i="4"/>
  <c r="A28" i="4"/>
  <c r="H12" i="4"/>
  <c r="B12" i="4"/>
  <c r="D12" i="4"/>
  <c r="A12" i="4"/>
  <c r="H11" i="4"/>
  <c r="D11" i="4"/>
  <c r="B11" i="4"/>
  <c r="A11" i="4"/>
  <c r="Q50" i="3"/>
  <c r="Q51" i="3"/>
  <c r="Q53" i="3"/>
  <c r="Q54" i="3"/>
  <c r="Q55" i="3"/>
  <c r="Q49" i="3"/>
  <c r="Q52" i="3"/>
  <c r="Q44" i="3"/>
  <c r="Q47" i="3"/>
  <c r="Q45" i="3"/>
  <c r="Q46" i="3"/>
  <c r="Q48" i="3"/>
  <c r="Q43" i="3"/>
  <c r="Q42" i="3"/>
  <c r="Q41" i="3"/>
  <c r="E35" i="3"/>
  <c r="F35" i="3"/>
  <c r="F17" i="3"/>
  <c r="C17" i="3"/>
  <c r="Q40" i="3"/>
  <c r="U35" i="3"/>
  <c r="Q39" i="3"/>
  <c r="Q38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7" i="3"/>
  <c r="C15" i="2"/>
  <c r="C18" i="2"/>
  <c r="E21" i="2"/>
  <c r="F21" i="2"/>
  <c r="G21" i="2"/>
  <c r="Q21" i="2"/>
  <c r="E22" i="2"/>
  <c r="F22" i="2"/>
  <c r="G22" i="2"/>
  <c r="H22" i="2"/>
  <c r="Q22" i="2"/>
  <c r="E23" i="2"/>
  <c r="F23" i="2"/>
  <c r="G23" i="2"/>
  <c r="I23" i="2"/>
  <c r="Q23" i="2"/>
  <c r="E24" i="2"/>
  <c r="F24" i="2"/>
  <c r="G24" i="2"/>
  <c r="H24" i="2"/>
  <c r="Q24" i="2"/>
  <c r="E25" i="2"/>
  <c r="F25" i="2"/>
  <c r="G25" i="2"/>
  <c r="H25" i="2"/>
  <c r="Q25" i="2"/>
  <c r="E26" i="2"/>
  <c r="F26" i="2"/>
  <c r="G26" i="2"/>
  <c r="H26" i="2"/>
  <c r="Q26" i="2"/>
  <c r="E27" i="2"/>
  <c r="F27" i="2"/>
  <c r="G27" i="2"/>
  <c r="H27" i="2"/>
  <c r="Q27" i="2"/>
  <c r="E28" i="2"/>
  <c r="F28" i="2"/>
  <c r="G28" i="2"/>
  <c r="H28" i="2"/>
  <c r="Q28" i="2"/>
  <c r="E29" i="2"/>
  <c r="F29" i="2"/>
  <c r="G29" i="2"/>
  <c r="H29" i="2"/>
  <c r="Q29" i="2"/>
  <c r="E30" i="2"/>
  <c r="F30" i="2"/>
  <c r="G30" i="2"/>
  <c r="H30" i="2"/>
  <c r="Q30" i="2"/>
  <c r="E31" i="2"/>
  <c r="F31" i="2"/>
  <c r="G31" i="2"/>
  <c r="H31" i="2"/>
  <c r="Q31" i="2"/>
  <c r="E32" i="2"/>
  <c r="F32" i="2"/>
  <c r="G32" i="2"/>
  <c r="I32" i="2"/>
  <c r="Q32" i="2"/>
  <c r="E33" i="2"/>
  <c r="F33" i="2"/>
  <c r="G33" i="2"/>
  <c r="H33" i="2"/>
  <c r="Q33" i="2"/>
  <c r="E34" i="2"/>
  <c r="F34" i="2"/>
  <c r="G34" i="2"/>
  <c r="H34" i="2"/>
  <c r="Q34" i="2"/>
  <c r="E35" i="2"/>
  <c r="F35" i="2"/>
  <c r="G35" i="2"/>
  <c r="J35" i="2"/>
  <c r="Q35" i="2"/>
  <c r="E36" i="2"/>
  <c r="F36" i="2"/>
  <c r="G36" i="2"/>
  <c r="J36" i="2"/>
  <c r="Q36" i="2"/>
  <c r="Q36" i="1"/>
  <c r="E36" i="1"/>
  <c r="F36" i="1"/>
  <c r="G36" i="1"/>
  <c r="J36" i="1"/>
  <c r="C15" i="1"/>
  <c r="C18" i="1"/>
  <c r="E22" i="1"/>
  <c r="F22" i="1"/>
  <c r="G22" i="1"/>
  <c r="H22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3" i="1"/>
  <c r="F33" i="1"/>
  <c r="G33" i="1"/>
  <c r="H33" i="1"/>
  <c r="E34" i="1"/>
  <c r="F34" i="1"/>
  <c r="G34" i="1"/>
  <c r="H34" i="1"/>
  <c r="E35" i="1"/>
  <c r="F35" i="1"/>
  <c r="G35" i="1"/>
  <c r="J35" i="1"/>
  <c r="E23" i="1"/>
  <c r="F23" i="1"/>
  <c r="G23" i="1"/>
  <c r="I23" i="1"/>
  <c r="E32" i="1"/>
  <c r="F32" i="1"/>
  <c r="G32" i="1"/>
  <c r="I32" i="1"/>
  <c r="E21" i="1"/>
  <c r="F21" i="1"/>
  <c r="G21" i="1"/>
  <c r="Q22" i="1"/>
  <c r="Q24" i="1"/>
  <c r="Q25" i="1"/>
  <c r="Q26" i="1"/>
  <c r="Q27" i="1"/>
  <c r="Q28" i="1"/>
  <c r="Q29" i="1"/>
  <c r="Q30" i="1"/>
  <c r="Q31" i="1"/>
  <c r="Q33" i="1"/>
  <c r="Q34" i="1"/>
  <c r="Q35" i="1"/>
  <c r="Q23" i="1"/>
  <c r="Q32" i="1"/>
  <c r="Q21" i="1"/>
  <c r="C12" i="1"/>
  <c r="C16" i="1"/>
  <c r="D18" i="1"/>
  <c r="H21" i="1"/>
  <c r="C11" i="1"/>
  <c r="C12" i="2"/>
  <c r="C16" i="2"/>
  <c r="D18" i="2"/>
  <c r="H21" i="2"/>
  <c r="C11" i="2"/>
  <c r="O25" i="1"/>
  <c r="O22" i="1"/>
  <c r="O31" i="1"/>
  <c r="O32" i="1"/>
  <c r="O26" i="1"/>
  <c r="O35" i="1"/>
  <c r="O29" i="1"/>
  <c r="O36" i="1"/>
  <c r="O30" i="1"/>
  <c r="O21" i="1"/>
  <c r="O24" i="1"/>
  <c r="O33" i="1"/>
  <c r="O27" i="1"/>
  <c r="O23" i="1"/>
  <c r="O34" i="1"/>
  <c r="O28" i="1"/>
  <c r="O21" i="2"/>
  <c r="O25" i="2"/>
  <c r="O29" i="2"/>
  <c r="O33" i="2"/>
  <c r="O36" i="2"/>
  <c r="O24" i="2"/>
  <c r="O28" i="2"/>
  <c r="O32" i="2"/>
  <c r="O22" i="2"/>
  <c r="O26" i="2"/>
  <c r="O30" i="2"/>
  <c r="O34" i="2"/>
  <c r="O23" i="2"/>
  <c r="O27" i="2"/>
  <c r="O31" i="2"/>
  <c r="O35" i="2"/>
  <c r="C11" i="3"/>
  <c r="C12" i="3"/>
  <c r="C16" i="3" l="1"/>
  <c r="D18" i="3" s="1"/>
  <c r="O50" i="3"/>
  <c r="C15" i="3"/>
  <c r="O49" i="3"/>
  <c r="O48" i="3"/>
  <c r="O55" i="3"/>
  <c r="O41" i="3"/>
  <c r="O51" i="3"/>
  <c r="O42" i="3"/>
  <c r="O36" i="3"/>
  <c r="O47" i="3"/>
  <c r="O40" i="3"/>
  <c r="O57" i="3"/>
  <c r="O45" i="3"/>
  <c r="O46" i="3"/>
  <c r="O39" i="3"/>
  <c r="O60" i="3"/>
  <c r="O37" i="3"/>
  <c r="O53" i="3"/>
  <c r="O38" i="3"/>
  <c r="O35" i="3"/>
  <c r="O44" i="3"/>
  <c r="O43" i="3"/>
  <c r="O54" i="3"/>
  <c r="O52" i="3"/>
  <c r="O59" i="3"/>
  <c r="O58" i="3"/>
  <c r="O56" i="3"/>
  <c r="O61" i="3"/>
  <c r="C18" i="3" l="1"/>
  <c r="F18" i="3"/>
  <c r="F19" i="3" s="1"/>
</calcChain>
</file>

<file path=xl/sharedStrings.xml><?xml version="1.0" encoding="utf-8"?>
<sst xmlns="http://schemas.openxmlformats.org/spreadsheetml/2006/main" count="426" uniqueCount="176">
  <si>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</si>
  <si>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</si>
  <si>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</si>
  <si>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</si>
  <si>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</si>
  <si>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</si>
  <si>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</si>
  <si>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</si>
  <si>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</si>
  <si>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</si>
  <si>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</si>
  <si>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</si>
  <si>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</si>
  <si>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</si>
  <si>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</si>
  <si>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</si>
  <si>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</si>
  <si>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</si>
  <si>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</si>
  <si>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</si>
  <si>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</si>
  <si>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</si>
  <si>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</si>
  <si>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</si>
  <si>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</si>
  <si>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</si>
  <si>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</si>
  <si>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</si>
  <si>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</si>
  <si>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</si>
  <si>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</si>
  <si>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</si>
  <si>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DI CVn</t>
  </si>
  <si>
    <t>GSC 2530-2276</t>
  </si>
  <si>
    <t>aka ROTSE  J123201.49+352959.7</t>
  </si>
  <si>
    <t>ROTSE 1 files</t>
  </si>
  <si>
    <t>IBVS 5224</t>
  </si>
  <si>
    <t>IBVS 5060</t>
  </si>
  <si>
    <t>II</t>
  </si>
  <si>
    <t>I</t>
  </si>
  <si>
    <t>ROTSE</t>
  </si>
  <si>
    <t>Nelson</t>
  </si>
  <si>
    <t>not avail.</t>
  </si>
  <si>
    <t>RHN 2005</t>
  </si>
  <si>
    <t>IBVS 5672</t>
  </si>
  <si>
    <t>e</t>
  </si>
  <si>
    <t># of data points:</t>
  </si>
  <si>
    <t>DI CVn / GSC 02530-02276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</si>
  <si>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</si>
  <si>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</si>
  <si>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</si>
  <si>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</si>
  <si>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</si>
  <si>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</si>
  <si>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</si>
  <si>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</si>
  <si>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5875</t>
  </si>
  <si>
    <t>IBVS 5894</t>
  </si>
  <si>
    <t>IBVS 5945</t>
  </si>
  <si>
    <t>IBVS 5992</t>
  </si>
  <si>
    <t>IBVS 6010</t>
  </si>
  <si>
    <t>IBVS 6029</t>
  </si>
  <si>
    <t>IBVS 6048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</si>
  <si>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</si>
  <si>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</si>
  <si>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</si>
  <si>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</si>
  <si>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</si>
  <si>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</si>
  <si>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</si>
  <si>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</si>
  <si>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</si>
  <si>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</si>
  <si>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</si>
  <si>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</si>
  <si>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2451251.691 </t>
  </si>
  <si>
    <t> 14.03.1999 04:35 </t>
  </si>
  <si>
    <t> 0.018 </t>
  </si>
  <si>
    <t>E </t>
  </si>
  <si>
    <t>?</t>
  </si>
  <si>
    <t> R.Diethelm </t>
  </si>
  <si>
    <t>IBVS 5060 </t>
  </si>
  <si>
    <t>2451312.7322 </t>
  </si>
  <si>
    <t> 14.05.1999 05:34 </t>
  </si>
  <si>
    <t> 0.0190 </t>
  </si>
  <si>
    <t>2452337.555 </t>
  </si>
  <si>
    <t> 04.03.2002 01:19 </t>
  </si>
  <si>
    <t> 0.004 </t>
  </si>
  <si>
    <t> BBS 127 </t>
  </si>
  <si>
    <t>2453416.8559 </t>
  </si>
  <si>
    <t> 15.02.2005 08:32 </t>
  </si>
  <si>
    <t> 0.0042 </t>
  </si>
  <si>
    <t> R. Nelson </t>
  </si>
  <si>
    <t>IBVS 5672 </t>
  </si>
  <si>
    <t>2453815.6842 </t>
  </si>
  <si>
    <t> 21.03.2006 04:25 </t>
  </si>
  <si>
    <t> 0.0039 </t>
  </si>
  <si>
    <t>C </t>
  </si>
  <si>
    <t>o</t>
  </si>
  <si>
    <t>IBVS 5760 </t>
  </si>
  <si>
    <t>2454205.4860 </t>
  </si>
  <si>
    <t> 14.04.2007 23:39 </t>
  </si>
  <si>
    <t> 0.0031 </t>
  </si>
  <si>
    <t>-I</t>
  </si>
  <si>
    <t> F.Agerer </t>
  </si>
  <si>
    <t>BAVM 186 </t>
  </si>
  <si>
    <t>2454539.7536 </t>
  </si>
  <si>
    <t> 14.03.2008 06:05 </t>
  </si>
  <si>
    <t>1209</t>
  </si>
  <si>
    <t> 0.0012 </t>
  </si>
  <si>
    <t> R.Nelson </t>
  </si>
  <si>
    <t>IBVS 5875 </t>
  </si>
  <si>
    <t>2454882.8984 </t>
  </si>
  <si>
    <t> 20.02.2009 09:33 </t>
  </si>
  <si>
    <t>2330.5</t>
  </si>
  <si>
    <t> 0.0034 </t>
  </si>
  <si>
    <t>IBVS 5894 </t>
  </si>
  <si>
    <t>2454955.7171 </t>
  </si>
  <si>
    <t> 04.05.2009 05:12 </t>
  </si>
  <si>
    <t>2568.5</t>
  </si>
  <si>
    <t> 0.0019 </t>
  </si>
  <si>
    <t>2455276.6782 </t>
  </si>
  <si>
    <t> 21.03.2010 04:16 </t>
  </si>
  <si>
    <t>3617.5</t>
  </si>
  <si>
    <t>IBVS 5945 </t>
  </si>
  <si>
    <t>2455609.8730 </t>
  </si>
  <si>
    <t> 17.02.2011 08:57 </t>
  </si>
  <si>
    <t>4706.5</t>
  </si>
  <si>
    <t> -0.0007 </t>
  </si>
  <si>
    <t>IBVS 5992 </t>
  </si>
  <si>
    <t>2455669.3866 </t>
  </si>
  <si>
    <t> 17.04.2011 21:16 </t>
  </si>
  <si>
    <t>4901</t>
  </si>
  <si>
    <t> 0.0022 </t>
  </si>
  <si>
    <t>BAVM 220 </t>
  </si>
  <si>
    <t>2455669.5386 </t>
  </si>
  <si>
    <t> 18.04.2011 00:55 </t>
  </si>
  <si>
    <t>4901.5</t>
  </si>
  <si>
    <t>2455679.7891 </t>
  </si>
  <si>
    <t> 28.04.2011 06:56 </t>
  </si>
  <si>
    <t>4935</t>
  </si>
  <si>
    <t> 0.0018 </t>
  </si>
  <si>
    <t>2455700.4406 </t>
  </si>
  <si>
    <t> 18.05.2011 22:34 </t>
  </si>
  <si>
    <t>5002.5</t>
  </si>
  <si>
    <t> 0.0005 </t>
  </si>
  <si>
    <t>2455982.8469 </t>
  </si>
  <si>
    <t> 25.02.2012 08:19 </t>
  </si>
  <si>
    <t>5925.5</t>
  </si>
  <si>
    <t> -0.0012 </t>
  </si>
  <si>
    <t>IBVS 6029 </t>
  </si>
  <si>
    <t>2456012.3754 </t>
  </si>
  <si>
    <t> 25.03.2012 21:00 </t>
  </si>
  <si>
    <t>6022</t>
  </si>
  <si>
    <t> 0.0014 </t>
  </si>
  <si>
    <t>BAVM 228 </t>
  </si>
  <si>
    <t>2456012.5278 </t>
  </si>
  <si>
    <t> 26.03.2012 00:40 </t>
  </si>
  <si>
    <t>6022.5</t>
  </si>
  <si>
    <t> 0.0008 </t>
  </si>
  <si>
    <t>2456047.7125 </t>
  </si>
  <si>
    <t> 30.04.2012 05:06 </t>
  </si>
  <si>
    <t>6137.5</t>
  </si>
  <si>
    <t>2456352.9153 </t>
  </si>
  <si>
    <t> 01.03.2013 09:58 </t>
  </si>
  <si>
    <t>7135</t>
  </si>
  <si>
    <t> -0.0005 </t>
  </si>
  <si>
    <t>IBVS 6063 </t>
  </si>
  <si>
    <t>2456352.9162 </t>
  </si>
  <si>
    <t> 01.03.2013 09:59 </t>
  </si>
  <si>
    <t> 0.0004 </t>
  </si>
  <si>
    <t>R</t>
  </si>
  <si>
    <t>2456352.9172 </t>
  </si>
  <si>
    <t> 01.03.2013 10:00 </t>
  </si>
  <si>
    <t>B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</si>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</sst>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5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 applyAlignment="1">
      <alignment horizontal="center"/>
    </xf>
    <xf numFmtId="0" fontId="9" fillId="0" borderId="5" xfId="0" applyFont="1" applyBorder="1">
      <alignment vertical="top"/>
    </xf>
    <xf numFmtId="0" fontId="0" fillId="0" borderId="5" xfId="0" applyBorder="1" applyAlignment="1">
      <alignment horizontal="right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0" fillId="0" borderId="0" xfId="0" applyFont="1" applyAlignment="1"/>
    <xf numFmtId="0" fontId="7" fillId="0" borderId="0" xfId="0" applyFont="1" applyAlignment="1">
      <alignment wrapText="1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172" fontId="10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8" fillId="24" borderId="20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7" fillId="0" borderId="0" xfId="0" applyFont="1" applyBorder="1">
      <alignment vertical="top"/>
    </xf>
    <xf numFmtId="0" fontId="7" fillId="0" borderId="0" xfId="0" applyFont="1" applyFill="1" applyAlignment="1">
      <alignment vertical="top"/>
    </xf>
    <xf numFmtId="0" fontId="20" fillId="0" borderId="10" xfId="0" applyFont="1" applyBorder="1" applyAlignment="1">
      <alignment horizontal="center"/>
    </xf>
    <xf numFmtId="0" fontId="16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6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CVn - O-C Diagr.</a:t>
            </a:r>
          </a:p>
        </c:rich>
      </c:tx>
      <c:layout>
        <c:manualLayout>
          <c:xMode val="edge"/>
          <c:yMode val="edge"/>
          <c:x val="0.3811808930582241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2048868696528"/>
          <c:y val="0.14814859468012961"/>
          <c:w val="0.80063920554102741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3-4295-801C-EBACE5CCF5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2">
                  <c:v>3.2402138385805301E-3</c:v>
                </c:pt>
                <c:pt idx="11">
                  <c:v>4.1999999957624823E-3</c:v>
                </c:pt>
                <c:pt idx="15">
                  <c:v>-6.5067482209997252E-3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53-4295-801C-EBACE5CCF5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-3.7737861639470793E-3</c:v>
                </c:pt>
                <c:pt idx="1">
                  <c:v>-3.7737861639470793E-3</c:v>
                </c:pt>
                <c:pt idx="3">
                  <c:v>-1.3459276968205813E-2</c:v>
                </c:pt>
                <c:pt idx="4">
                  <c:v>-1.5709204235463403E-3</c:v>
                </c:pt>
                <c:pt idx="5">
                  <c:v>-4.6597861364716664E-4</c:v>
                </c:pt>
                <c:pt idx="6">
                  <c:v>-4.6597861364716664E-4</c:v>
                </c:pt>
                <c:pt idx="7">
                  <c:v>3.7441342719830573E-3</c:v>
                </c:pt>
                <c:pt idx="8">
                  <c:v>3.7441342719830573E-3</c:v>
                </c:pt>
                <c:pt idx="9">
                  <c:v>3.6530760844470933E-3</c:v>
                </c:pt>
                <c:pt idx="10">
                  <c:v>-2.983000005770009E-3</c:v>
                </c:pt>
                <c:pt idx="12">
                  <c:v>-7.3260581848444417E-3</c:v>
                </c:pt>
                <c:pt idx="13">
                  <c:v>8.0441093887202442E-3</c:v>
                </c:pt>
                <c:pt idx="18">
                  <c:v>1.3528732451959513E-3</c:v>
                </c:pt>
                <c:pt idx="24">
                  <c:v>7.0691482615075074E-3</c:v>
                </c:pt>
                <c:pt idx="25">
                  <c:v>6.0860900848638266E-3</c:v>
                </c:pt>
                <c:pt idx="27">
                  <c:v>5.5083377083064988E-3</c:v>
                </c:pt>
                <c:pt idx="29">
                  <c:v>7.8527085643145256E-3</c:v>
                </c:pt>
                <c:pt idx="30">
                  <c:v>7.2696503921179101E-3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53-4295-801C-EBACE5CCF5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">
                  <c:v>-1.0493359586689621E-3</c:v>
                </c:pt>
                <c:pt idx="17">
                  <c:v>2.8511603886727244E-4</c:v>
                </c:pt>
                <c:pt idx="19">
                  <c:v>9.7074981749756262E-4</c:v>
                </c:pt>
                <c:pt idx="20">
                  <c:v>4.7712519444758072E-3</c:v>
                </c:pt>
                <c:pt idx="21">
                  <c:v>3.5355582440388389E-3</c:v>
                </c:pt>
                <c:pt idx="22">
                  <c:v>6.1794964785804041E-3</c:v>
                </c:pt>
                <c:pt idx="23">
                  <c:v>3.8787803059676662E-3</c:v>
                </c:pt>
                <c:pt idx="26">
                  <c:v>6.7211920177214779E-3</c:v>
                </c:pt>
                <c:pt idx="28">
                  <c:v>5.0829373140004463E-3</c:v>
                </c:pt>
                <c:pt idx="31">
                  <c:v>5.8662689771153964E-3</c:v>
                </c:pt>
                <c:pt idx="32">
                  <c:v>7.5451997545314953E-3</c:v>
                </c:pt>
                <c:pt idx="33">
                  <c:v>8.3851997551391833E-3</c:v>
                </c:pt>
                <c:pt idx="34">
                  <c:v>9.3651997594861314E-3</c:v>
                </c:pt>
                <c:pt idx="35">
                  <c:v>1.0583772353129461E-2</c:v>
                </c:pt>
                <c:pt idx="36">
                  <c:v>1.0400714170827996E-2</c:v>
                </c:pt>
                <c:pt idx="37">
                  <c:v>1.0187496744038071E-2</c:v>
                </c:pt>
                <c:pt idx="38">
                  <c:v>1.0604438561131246E-2</c:v>
                </c:pt>
                <c:pt idx="39">
                  <c:v>1.0950027717626654E-2</c:v>
                </c:pt>
                <c:pt idx="40">
                  <c:v>1.0866969540074933E-2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53-4295-801C-EBACE5CCF5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53-4295-801C-EBACE5CCF5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53-4295-801C-EBACE5CCF5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53-4295-801C-EBACE5CCF5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4">
                  <c:v>-4.5134763075456667E-3</c:v>
                </c:pt>
                <c:pt idx="15">
                  <c:v>-3.547076408650921E-3</c:v>
                </c:pt>
                <c:pt idx="16">
                  <c:v>-5.3028380391533046E-4</c:v>
                </c:pt>
                <c:pt idx="17">
                  <c:v>5.8449696441148502E-4</c:v>
                </c:pt>
                <c:pt idx="18">
                  <c:v>1.6740487088291013E-3</c:v>
                </c:pt>
                <c:pt idx="19">
                  <c:v>2.6083778146189342E-3</c:v>
                </c:pt>
                <c:pt idx="20">
                  <c:v>3.5675083337432323E-3</c:v>
                </c:pt>
                <c:pt idx="21">
                  <c:v>3.7710509673157542E-3</c:v>
                </c:pt>
                <c:pt idx="22">
                  <c:v>4.6681779531038857E-3</c:v>
                </c:pt>
                <c:pt idx="23">
                  <c:v>5.5995137848705934E-3</c:v>
                </c:pt>
                <c:pt idx="24">
                  <c:v>5.7658542984414139E-3</c:v>
                </c:pt>
                <c:pt idx="25">
                  <c:v>5.766281909016146E-3</c:v>
                </c:pt>
                <c:pt idx="26">
                  <c:v>5.7949318175232025E-3</c:v>
                </c:pt>
                <c:pt idx="27">
                  <c:v>5.8526592451120492E-3</c:v>
                </c:pt>
                <c:pt idx="28">
                  <c:v>6.6420283660676696E-3</c:v>
                </c:pt>
                <c:pt idx="29">
                  <c:v>6.7245572069909816E-3</c:v>
                </c:pt>
                <c:pt idx="30">
                  <c:v>6.7249848175657137E-3</c:v>
                </c:pt>
                <c:pt idx="31">
                  <c:v>6.8233352497541174E-3</c:v>
                </c:pt>
                <c:pt idx="32">
                  <c:v>7.676418346344833E-3</c:v>
                </c:pt>
                <c:pt idx="33">
                  <c:v>7.676418346344833E-3</c:v>
                </c:pt>
                <c:pt idx="34">
                  <c:v>7.676418346344833E-3</c:v>
                </c:pt>
                <c:pt idx="35">
                  <c:v>9.8550942246053361E-3</c:v>
                </c:pt>
                <c:pt idx="36">
                  <c:v>9.8555218351800665E-3</c:v>
                </c:pt>
                <c:pt idx="37">
                  <c:v>1.092283782971161E-2</c:v>
                </c:pt>
                <c:pt idx="38">
                  <c:v>1.092326544028634E-2</c:v>
                </c:pt>
                <c:pt idx="39">
                  <c:v>1.1822958089522866E-2</c:v>
                </c:pt>
                <c:pt idx="40">
                  <c:v>1.18233857000976E-2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53-4295-801C-EBACE5CCF5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">
                  <c:v>-3.5261291486676782E-5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53-4295-801C-EBACE5CC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370616"/>
        <c:axId val="1"/>
      </c:scatterChart>
      <c:valAx>
        <c:axId val="594370616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0641935308329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37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84403504585849"/>
          <c:y val="0.91975600272188196"/>
          <c:w val="0.7671463076684792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CVn - O-C Diagr.</a:t>
            </a:r>
          </a:p>
        </c:rich>
      </c:tx>
      <c:layout>
        <c:manualLayout>
          <c:xMode val="edge"/>
          <c:yMode val="edge"/>
          <c:x val="0.380573582760753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6816450425808"/>
          <c:y val="0.14769252958613219"/>
          <c:w val="0.8025483946963907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D9-4AD4-A3F4-187CA7F1E1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2">
                  <c:v>3.2402138385805301E-3</c:v>
                </c:pt>
                <c:pt idx="11">
                  <c:v>4.1999999957624823E-3</c:v>
                </c:pt>
                <c:pt idx="15">
                  <c:v>-6.5067482209997252E-3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D9-4AD4-A3F4-187CA7F1E1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-3.7737861639470793E-3</c:v>
                </c:pt>
                <c:pt idx="1">
                  <c:v>-3.7737861639470793E-3</c:v>
                </c:pt>
                <c:pt idx="3">
                  <c:v>-1.3459276968205813E-2</c:v>
                </c:pt>
                <c:pt idx="4">
                  <c:v>-1.5709204235463403E-3</c:v>
                </c:pt>
                <c:pt idx="5">
                  <c:v>-4.6597861364716664E-4</c:v>
                </c:pt>
                <c:pt idx="6">
                  <c:v>-4.6597861364716664E-4</c:v>
                </c:pt>
                <c:pt idx="7">
                  <c:v>3.7441342719830573E-3</c:v>
                </c:pt>
                <c:pt idx="8">
                  <c:v>3.7441342719830573E-3</c:v>
                </c:pt>
                <c:pt idx="9">
                  <c:v>3.6530760844470933E-3</c:v>
                </c:pt>
                <c:pt idx="10">
                  <c:v>-2.983000005770009E-3</c:v>
                </c:pt>
                <c:pt idx="12">
                  <c:v>-7.3260581848444417E-3</c:v>
                </c:pt>
                <c:pt idx="13">
                  <c:v>8.0441093887202442E-3</c:v>
                </c:pt>
                <c:pt idx="18">
                  <c:v>1.3528732451959513E-3</c:v>
                </c:pt>
                <c:pt idx="24">
                  <c:v>7.0691482615075074E-3</c:v>
                </c:pt>
                <c:pt idx="25">
                  <c:v>6.0860900848638266E-3</c:v>
                </c:pt>
                <c:pt idx="27">
                  <c:v>5.5083377083064988E-3</c:v>
                </c:pt>
                <c:pt idx="29">
                  <c:v>7.8527085643145256E-3</c:v>
                </c:pt>
                <c:pt idx="30">
                  <c:v>7.2696503921179101E-3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D9-4AD4-A3F4-187CA7F1E1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">
                  <c:v>-1.0493359586689621E-3</c:v>
                </c:pt>
                <c:pt idx="17">
                  <c:v>2.8511603886727244E-4</c:v>
                </c:pt>
                <c:pt idx="19">
                  <c:v>9.7074981749756262E-4</c:v>
                </c:pt>
                <c:pt idx="20">
                  <c:v>4.7712519444758072E-3</c:v>
                </c:pt>
                <c:pt idx="21">
                  <c:v>3.5355582440388389E-3</c:v>
                </c:pt>
                <c:pt idx="22">
                  <c:v>6.1794964785804041E-3</c:v>
                </c:pt>
                <c:pt idx="23">
                  <c:v>3.8787803059676662E-3</c:v>
                </c:pt>
                <c:pt idx="26">
                  <c:v>6.7211920177214779E-3</c:v>
                </c:pt>
                <c:pt idx="28">
                  <c:v>5.0829373140004463E-3</c:v>
                </c:pt>
                <c:pt idx="31">
                  <c:v>5.8662689771153964E-3</c:v>
                </c:pt>
                <c:pt idx="32">
                  <c:v>7.5451997545314953E-3</c:v>
                </c:pt>
                <c:pt idx="33">
                  <c:v>8.3851997551391833E-3</c:v>
                </c:pt>
                <c:pt idx="34">
                  <c:v>9.3651997594861314E-3</c:v>
                </c:pt>
                <c:pt idx="35">
                  <c:v>1.0583772353129461E-2</c:v>
                </c:pt>
                <c:pt idx="36">
                  <c:v>1.0400714170827996E-2</c:v>
                </c:pt>
                <c:pt idx="37">
                  <c:v>1.0187496744038071E-2</c:v>
                </c:pt>
                <c:pt idx="38">
                  <c:v>1.0604438561131246E-2</c:v>
                </c:pt>
                <c:pt idx="39">
                  <c:v>1.0950027717626654E-2</c:v>
                </c:pt>
                <c:pt idx="40">
                  <c:v>1.0866969540074933E-2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D9-4AD4-A3F4-187CA7F1E1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D9-4AD4-A3F4-187CA7F1E1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D9-4AD4-A3F4-187CA7F1E1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2.0999999999999999E-3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5.9999999999999995E-4</c:v>
                  </c:pt>
                  <c:pt idx="32">
                    <c:v>1.7000000000000001E-4</c:v>
                  </c:pt>
                  <c:pt idx="33">
                    <c:v>1.2E-4</c:v>
                  </c:pt>
                  <c:pt idx="34">
                    <c:v>1.2E-4</c:v>
                  </c:pt>
                  <c:pt idx="35">
                    <c:v>8.9999999999999998E-4</c:v>
                  </c:pt>
                  <c:pt idx="36">
                    <c:v>1E-4</c:v>
                  </c:pt>
                  <c:pt idx="37">
                    <c:v>1.2999999999999999E-3</c:v>
                  </c:pt>
                  <c:pt idx="38">
                    <c:v>1E-3</c:v>
                  </c:pt>
                  <c:pt idx="39">
                    <c:v>3.0000000000000001E-3</c:v>
                  </c:pt>
                  <c:pt idx="4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D9-4AD4-A3F4-187CA7F1E1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4">
                  <c:v>-4.5134763075456667E-3</c:v>
                </c:pt>
                <c:pt idx="15">
                  <c:v>-3.547076408650921E-3</c:v>
                </c:pt>
                <c:pt idx="16">
                  <c:v>-5.3028380391533046E-4</c:v>
                </c:pt>
                <c:pt idx="17">
                  <c:v>5.8449696441148502E-4</c:v>
                </c:pt>
                <c:pt idx="18">
                  <c:v>1.6740487088291013E-3</c:v>
                </c:pt>
                <c:pt idx="19">
                  <c:v>2.6083778146189342E-3</c:v>
                </c:pt>
                <c:pt idx="20">
                  <c:v>3.5675083337432323E-3</c:v>
                </c:pt>
                <c:pt idx="21">
                  <c:v>3.7710509673157542E-3</c:v>
                </c:pt>
                <c:pt idx="22">
                  <c:v>4.6681779531038857E-3</c:v>
                </c:pt>
                <c:pt idx="23">
                  <c:v>5.5995137848705934E-3</c:v>
                </c:pt>
                <c:pt idx="24">
                  <c:v>5.7658542984414139E-3</c:v>
                </c:pt>
                <c:pt idx="25">
                  <c:v>5.766281909016146E-3</c:v>
                </c:pt>
                <c:pt idx="26">
                  <c:v>5.7949318175232025E-3</c:v>
                </c:pt>
                <c:pt idx="27">
                  <c:v>5.8526592451120492E-3</c:v>
                </c:pt>
                <c:pt idx="28">
                  <c:v>6.6420283660676696E-3</c:v>
                </c:pt>
                <c:pt idx="29">
                  <c:v>6.7245572069909816E-3</c:v>
                </c:pt>
                <c:pt idx="30">
                  <c:v>6.7249848175657137E-3</c:v>
                </c:pt>
                <c:pt idx="31">
                  <c:v>6.8233352497541174E-3</c:v>
                </c:pt>
                <c:pt idx="32">
                  <c:v>7.676418346344833E-3</c:v>
                </c:pt>
                <c:pt idx="33">
                  <c:v>7.676418346344833E-3</c:v>
                </c:pt>
                <c:pt idx="34">
                  <c:v>7.676418346344833E-3</c:v>
                </c:pt>
                <c:pt idx="35">
                  <c:v>9.8550942246053361E-3</c:v>
                </c:pt>
                <c:pt idx="36">
                  <c:v>9.8555218351800665E-3</c:v>
                </c:pt>
                <c:pt idx="37">
                  <c:v>1.092283782971161E-2</c:v>
                </c:pt>
                <c:pt idx="38">
                  <c:v>1.092326544028634E-2</c:v>
                </c:pt>
                <c:pt idx="39">
                  <c:v>1.1822958089522866E-2</c:v>
                </c:pt>
                <c:pt idx="40">
                  <c:v>1.18233857000976E-2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D9-4AD4-A3F4-187CA7F1E1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3349.5</c:v>
                </c:pt>
                <c:pt idx="16">
                  <c:v>6877</c:v>
                </c:pt>
                <c:pt idx="17">
                  <c:v>8180.5</c:v>
                </c:pt>
                <c:pt idx="18">
                  <c:v>9454.5</c:v>
                </c:pt>
                <c:pt idx="19">
                  <c:v>10547</c:v>
                </c:pt>
                <c:pt idx="20">
                  <c:v>11668.5</c:v>
                </c:pt>
                <c:pt idx="21">
                  <c:v>11906.5</c:v>
                </c:pt>
                <c:pt idx="22">
                  <c:v>12955.5</c:v>
                </c:pt>
                <c:pt idx="23">
                  <c:v>14044.5</c:v>
                </c:pt>
                <c:pt idx="24">
                  <c:v>14239</c:v>
                </c:pt>
                <c:pt idx="25">
                  <c:v>14239.5</c:v>
                </c:pt>
                <c:pt idx="26">
                  <c:v>14273</c:v>
                </c:pt>
                <c:pt idx="27">
                  <c:v>14340.5</c:v>
                </c:pt>
                <c:pt idx="28">
                  <c:v>15263.5</c:v>
                </c:pt>
                <c:pt idx="29">
                  <c:v>15360</c:v>
                </c:pt>
                <c:pt idx="30">
                  <c:v>15360.5</c:v>
                </c:pt>
                <c:pt idx="31">
                  <c:v>15475.5</c:v>
                </c:pt>
                <c:pt idx="32">
                  <c:v>16473</c:v>
                </c:pt>
                <c:pt idx="33">
                  <c:v>16473</c:v>
                </c:pt>
                <c:pt idx="34">
                  <c:v>16473</c:v>
                </c:pt>
                <c:pt idx="35">
                  <c:v>19020.5</c:v>
                </c:pt>
                <c:pt idx="36">
                  <c:v>19021</c:v>
                </c:pt>
                <c:pt idx="37">
                  <c:v>20269</c:v>
                </c:pt>
                <c:pt idx="38">
                  <c:v>20269.5</c:v>
                </c:pt>
                <c:pt idx="39">
                  <c:v>21321.5</c:v>
                </c:pt>
                <c:pt idx="40">
                  <c:v>21322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">
                  <c:v>-3.5261291486676782E-5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D9-4AD4-A3F4-187CA7F1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415344"/>
        <c:axId val="1"/>
      </c:scatterChart>
      <c:valAx>
        <c:axId val="422415344"/>
        <c:scaling>
          <c:orientation val="minMax"/>
          <c:max val="1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551114231740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5541401273885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1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15940284534495"/>
          <c:y val="0.92000129214617399"/>
          <c:w val="0.7659242355852015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CVn - O-C Diagr.</a:t>
            </a:r>
          </a:p>
        </c:rich>
      </c:tx>
      <c:layout>
        <c:manualLayout>
          <c:xMode val="edge"/>
          <c:yMode val="edge"/>
          <c:x val="0.345041756144118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85958167167895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6876.5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7.9149999510264024E-4</c:v>
                </c:pt>
                <c:pt idx="1">
                  <c:v>7.9149999510264024E-4</c:v>
                </c:pt>
                <c:pt idx="3">
                  <c:v>-9.5805000091786496E-3</c:v>
                </c:pt>
                <c:pt idx="4">
                  <c:v>1.1979999981122091E-3</c:v>
                </c:pt>
                <c:pt idx="5">
                  <c:v>2.2914999935892411E-3</c:v>
                </c:pt>
                <c:pt idx="6">
                  <c:v>2.2914999935892411E-3</c:v>
                </c:pt>
                <c:pt idx="7">
                  <c:v>5.5405000020982698E-3</c:v>
                </c:pt>
                <c:pt idx="8">
                  <c:v>5.5405000020982698E-3</c:v>
                </c:pt>
                <c:pt idx="9">
                  <c:v>5.438000000140164E-3</c:v>
                </c:pt>
                <c:pt idx="10">
                  <c:v>-2.983000005770009E-3</c:v>
                </c:pt>
                <c:pt idx="12">
                  <c:v>-7.3375000065425411E-3</c:v>
                </c:pt>
                <c:pt idx="13">
                  <c:v>6.0989999983576126E-3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CE-497B-8DED-016DC2A3881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6876.5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2">
                  <c:v>7.8054999976302497E-3</c:v>
                </c:pt>
                <c:pt idx="11">
                  <c:v>4.1999999957624823E-3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CE-497B-8DED-016DC2A3881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6876.5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4">
                  <c:v>-5.0825500002247281E-2</c:v>
                </c:pt>
                <c:pt idx="15">
                  <c:v>-5.4256274233921431E-3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CE-497B-8DED-016DC2A3881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6876.5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CE-497B-8DED-016DC2A3881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6876.5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CE-497B-8DED-016DC2A3881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6876.5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CE-497B-8DED-016DC2A3881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6876.5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CE-497B-8DED-016DC2A3881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6876.5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-2.223883865698406E-4</c:v>
                </c:pt>
                <c:pt idx="1">
                  <c:v>-2.223883865698406E-4</c:v>
                </c:pt>
                <c:pt idx="2">
                  <c:v>-2.223883865698406E-4</c:v>
                </c:pt>
                <c:pt idx="3">
                  <c:v>-3.0579597150083983E-4</c:v>
                </c:pt>
                <c:pt idx="4">
                  <c:v>-4.4063823380595521E-4</c:v>
                </c:pt>
                <c:pt idx="5">
                  <c:v>-4.4202836022147186E-4</c:v>
                </c:pt>
                <c:pt idx="6">
                  <c:v>-4.4202836022147186E-4</c:v>
                </c:pt>
                <c:pt idx="7">
                  <c:v>-5.587989791248707E-4</c:v>
                </c:pt>
                <c:pt idx="8">
                  <c:v>-5.587989791248707E-4</c:v>
                </c:pt>
                <c:pt idx="9">
                  <c:v>-5.6018910554038741E-4</c:v>
                </c:pt>
                <c:pt idx="10">
                  <c:v>-7.770488263609853E-4</c:v>
                </c:pt>
                <c:pt idx="11">
                  <c:v>-7.770488263609853E-4</c:v>
                </c:pt>
                <c:pt idx="12">
                  <c:v>-7.784389527765019E-4</c:v>
                </c:pt>
                <c:pt idx="13">
                  <c:v>-1.0133703169988163E-3</c:v>
                </c:pt>
                <c:pt idx="14">
                  <c:v>-6.9478199848394097E-3</c:v>
                </c:pt>
                <c:pt idx="15">
                  <c:v>-1.9895457418961517E-2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CE-497B-8DED-016DC2A38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39968"/>
        <c:axId val="1"/>
      </c:scatterChart>
      <c:valAx>
        <c:axId val="3324399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43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123966942148761E-2"/>
          <c:y val="0.91925596256989606"/>
          <c:w val="0.9566124379080713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CVn - O-C Diagr.</a:t>
            </a:r>
          </a:p>
        </c:rich>
      </c:tx>
      <c:layout>
        <c:manualLayout>
          <c:xMode val="edge"/>
          <c:yMode val="edge"/>
          <c:x val="0.345041756144118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85958167167895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6877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7.9149999510264024E-4</c:v>
                </c:pt>
                <c:pt idx="1">
                  <c:v>7.9149999510264024E-4</c:v>
                </c:pt>
                <c:pt idx="3">
                  <c:v>-9.5805000091786496E-3</c:v>
                </c:pt>
                <c:pt idx="4">
                  <c:v>1.1979999981122091E-3</c:v>
                </c:pt>
                <c:pt idx="5">
                  <c:v>2.2914999935892411E-3</c:v>
                </c:pt>
                <c:pt idx="6">
                  <c:v>2.2914999935892411E-3</c:v>
                </c:pt>
                <c:pt idx="7">
                  <c:v>5.5405000020982698E-3</c:v>
                </c:pt>
                <c:pt idx="8">
                  <c:v>5.5405000020982698E-3</c:v>
                </c:pt>
                <c:pt idx="9">
                  <c:v>5.438000000140164E-3</c:v>
                </c:pt>
                <c:pt idx="10">
                  <c:v>-2.983000005770009E-3</c:v>
                </c:pt>
                <c:pt idx="12">
                  <c:v>-7.3375000065425411E-3</c:v>
                </c:pt>
                <c:pt idx="13">
                  <c:v>6.0989999983576126E-3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08-4CEB-B752-44357ED8AF3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6877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2">
                  <c:v>7.8054999976302497E-3</c:v>
                </c:pt>
                <c:pt idx="11">
                  <c:v>4.1999999957624823E-3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08-4CEB-B752-44357ED8AF3D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6877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4">
                  <c:v>-5.0825500002247281E-2</c:v>
                </c:pt>
                <c:pt idx="15">
                  <c:v>-0.15842012742359657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08-4CEB-B752-44357ED8AF3D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6877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08-4CEB-B752-44357ED8AF3D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6877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08-4CEB-B752-44357ED8AF3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6877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08-4CEB-B752-44357ED8AF3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2">
                    <c:v>2E-3</c:v>
                  </c:pt>
                  <c:pt idx="11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6877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08-4CEB-B752-44357ED8AF3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-199.5</c:v>
                </c:pt>
                <c:pt idx="1">
                  <c:v>-199.5</c:v>
                </c:pt>
                <c:pt idx="2">
                  <c:v>-199.5</c:v>
                </c:pt>
                <c:pt idx="3">
                  <c:v>-169.5</c:v>
                </c:pt>
                <c:pt idx="4">
                  <c:v>-121</c:v>
                </c:pt>
                <c:pt idx="5">
                  <c:v>-120.5</c:v>
                </c:pt>
                <c:pt idx="6">
                  <c:v>-120.5</c:v>
                </c:pt>
                <c:pt idx="7">
                  <c:v>-78.5</c:v>
                </c:pt>
                <c:pt idx="8">
                  <c:v>-78.5</c:v>
                </c:pt>
                <c:pt idx="9">
                  <c:v>-78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85</c:v>
                </c:pt>
                <c:pt idx="14">
                  <c:v>2219.5</c:v>
                </c:pt>
                <c:pt idx="15">
                  <c:v>6877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4.0479289983668962E-3</c:v>
                </c:pt>
                <c:pt idx="1">
                  <c:v>4.0479289983668962E-3</c:v>
                </c:pt>
                <c:pt idx="2">
                  <c:v>4.0479289983668962E-3</c:v>
                </c:pt>
                <c:pt idx="3">
                  <c:v>3.361419801937732E-3</c:v>
                </c:pt>
                <c:pt idx="4">
                  <c:v>2.2515632677105831E-3</c:v>
                </c:pt>
                <c:pt idx="5">
                  <c:v>2.2401214477700969E-3</c:v>
                </c:pt>
                <c:pt idx="6">
                  <c:v>2.2401214477700969E-3</c:v>
                </c:pt>
                <c:pt idx="7">
                  <c:v>1.2790085727692668E-3</c:v>
                </c:pt>
                <c:pt idx="8">
                  <c:v>1.2790085727692668E-3</c:v>
                </c:pt>
                <c:pt idx="9">
                  <c:v>1.2675667528287808E-3</c:v>
                </c:pt>
                <c:pt idx="10">
                  <c:v>-5.1735715788704673E-4</c:v>
                </c:pt>
                <c:pt idx="11">
                  <c:v>-5.1735715788704673E-4</c:v>
                </c:pt>
                <c:pt idx="12">
                  <c:v>-5.2879897782753284E-4</c:v>
                </c:pt>
                <c:pt idx="13">
                  <c:v>-2.4624665477696794E-3</c:v>
                </c:pt>
                <c:pt idx="14">
                  <c:v>-5.1307595873704724E-2</c:v>
                </c:pt>
                <c:pt idx="15">
                  <c:v>-0.15788814861933248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08-4CEB-B752-44357ED8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125000"/>
        <c:axId val="1"/>
      </c:scatterChart>
      <c:valAx>
        <c:axId val="5331250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12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5123966942148761E-2"/>
          <c:y val="0.91925596256989606"/>
          <c:w val="0.9917364048502201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18</xdr:col>
      <xdr:colOff>200025</xdr:colOff>
      <xdr:row>17</xdr:row>
      <xdr:rowOff>161925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E2E0F0E5-D571-8556-6C5A-34720A9CB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485775</xdr:colOff>
      <xdr:row>0</xdr:row>
      <xdr:rowOff>0</xdr:rowOff>
    </xdr:from>
    <xdr:to>
      <xdr:col>27</xdr:col>
      <xdr:colOff>295275</xdr:colOff>
      <xdr:row>18</xdr:row>
      <xdr:rowOff>28575</xdr:rowOff>
    </xdr:to>
    <xdr:graphicFrame macro="">
      <xdr:nvGraphicFramePr>
        <xdr:cNvPr id="52230" name="Chart 4">
          <a:extLst>
            <a:ext uri="{FF2B5EF4-FFF2-40B4-BE49-F238E27FC236}">
              <a16:creationId xmlns:a16="http://schemas.microsoft.com/office/drawing/2014/main" id="{E1290958-AFA8-8EEF-6BFA-3E2B9954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79D689-CC1B-1A6F-AD4A-E1CA2EEBE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7F12A67-7176-90B7-E0D6-753EC46EE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4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672" TargetMode="External"/><Relationship Id="rId21" Type="http://schemas.openxmlformats.org/officeDocument/2006/relationships/hyperlink" Target="http://www.konkoly.hu/cgi-bin/IBVS?6063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060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konkoly.hu/cgi-bin/IBVS?6063" TargetMode="External"/><Relationship Id="rId1" Type="http://schemas.openxmlformats.org/officeDocument/2006/relationships/hyperlink" Target="http://www.konkoly.hu/cgi-bin/IBVS?5060" TargetMode="External"/><Relationship Id="rId6" Type="http://schemas.openxmlformats.org/officeDocument/2006/relationships/hyperlink" Target="http://www.konkoly.hu/cgi-bin/IBVS?5875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5760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2"/>
  </sheetPr>
  <dimension ref="A1:U1085"/>
  <sheetViews>
    <sheetView tabSelected="1" workbookViewId="0">
      <pane xSplit="14" ySplit="22" topLeftCell="O45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30" t="s">
        <v>47</v>
      </c>
      <c r="B1" s="24"/>
      <c r="C1" s="26" t="s">
        <v>33</v>
      </c>
      <c r="D1" s="24"/>
      <c r="E1" s="24"/>
      <c r="F1" s="24"/>
    </row>
    <row r="2" spans="1:6" x14ac:dyDescent="0.2">
      <c r="A2" s="25" t="s">
        <v>27</v>
      </c>
      <c r="B2" s="24" t="s">
        <v>45</v>
      </c>
      <c r="C2" s="24" t="s">
        <v>34</v>
      </c>
      <c r="D2" s="24"/>
      <c r="E2" s="24"/>
      <c r="F2" s="24"/>
    </row>
    <row r="3" spans="1:6" ht="13.5" thickBot="1" x14ac:dyDescent="0.25"/>
    <row r="4" spans="1:6" ht="13.5" thickBot="1" x14ac:dyDescent="0.25">
      <c r="A4" s="7" t="s">
        <v>2</v>
      </c>
      <c r="C4" s="32" t="s">
        <v>42</v>
      </c>
      <c r="D4" s="33" t="s">
        <v>42</v>
      </c>
    </row>
    <row r="5" spans="1:6" x14ac:dyDescent="0.2">
      <c r="A5" s="42" t="s">
        <v>49</v>
      </c>
      <c r="B5" s="25"/>
      <c r="C5" s="43">
        <v>-9.5</v>
      </c>
      <c r="D5" s="25" t="s">
        <v>50</v>
      </c>
    </row>
    <row r="6" spans="1:6" x14ac:dyDescent="0.2">
      <c r="A6" s="7" t="s">
        <v>3</v>
      </c>
    </row>
    <row r="7" spans="1:6" x14ac:dyDescent="0.2">
      <c r="A7" s="24" t="s">
        <v>4</v>
      </c>
      <c r="B7" s="24"/>
      <c r="C7" s="24">
        <v>51312.728000000003</v>
      </c>
    </row>
    <row r="8" spans="1:6" x14ac:dyDescent="0.2">
      <c r="A8" s="24" t="s">
        <v>5</v>
      </c>
      <c r="B8" s="24"/>
      <c r="C8" s="24">
        <v>0.30596611636011906</v>
      </c>
    </row>
    <row r="9" spans="1:6" x14ac:dyDescent="0.2">
      <c r="A9" s="55" t="s">
        <v>55</v>
      </c>
      <c r="B9" s="56">
        <v>37</v>
      </c>
      <c r="C9" s="53" t="str">
        <f>"F"&amp;B9</f>
        <v>F37</v>
      </c>
      <c r="D9" s="34" t="str">
        <f>"G"&amp;B9</f>
        <v>G37</v>
      </c>
    </row>
    <row r="10" spans="1:6" ht="13.5" thickBot="1" x14ac:dyDescent="0.25">
      <c r="A10" s="25"/>
      <c r="B10" s="25"/>
      <c r="C10" s="6" t="s">
        <v>22</v>
      </c>
      <c r="D10" s="6" t="s">
        <v>23</v>
      </c>
      <c r="E10" s="25"/>
    </row>
    <row r="11" spans="1:6" x14ac:dyDescent="0.2">
      <c r="A11" s="25" t="s">
        <v>17</v>
      </c>
      <c r="B11" s="25"/>
      <c r="C11" s="54">
        <f ca="1">INTERCEPT(INDIRECT($D$9):G988,INDIRECT($C$9):F988)</f>
        <v>-6.4116396487818523E-3</v>
      </c>
      <c r="D11" s="5"/>
      <c r="E11" s="25"/>
    </row>
    <row r="12" spans="1:6" x14ac:dyDescent="0.2">
      <c r="A12" s="25" t="s">
        <v>18</v>
      </c>
      <c r="B12" s="25"/>
      <c r="C12" s="54">
        <f ca="1">SLOPE(INDIRECT($D$9):G988,INDIRECT($C$9):F988)</f>
        <v>8.5522114946437717E-7</v>
      </c>
      <c r="D12" s="5"/>
      <c r="E12" s="25"/>
    </row>
    <row r="13" spans="1:6" x14ac:dyDescent="0.2">
      <c r="A13" s="25" t="s">
        <v>21</v>
      </c>
      <c r="B13" s="25"/>
      <c r="C13" s="5" t="s">
        <v>15</v>
      </c>
    </row>
    <row r="14" spans="1:6" x14ac:dyDescent="0.2">
      <c r="A14" s="25"/>
      <c r="B14" s="25"/>
      <c r="C14" s="25"/>
    </row>
    <row r="15" spans="1:6" x14ac:dyDescent="0.2">
      <c r="A15" s="44" t="s">
        <v>19</v>
      </c>
      <c r="B15" s="25"/>
      <c r="C15" s="45">
        <f ca="1">(C7+C11)+(C8+C12)*INT(MAX(F21:F3529))</f>
        <v>57836.549356416166</v>
      </c>
      <c r="E15" s="5"/>
      <c r="F15" s="25"/>
    </row>
    <row r="16" spans="1:6" x14ac:dyDescent="0.2">
      <c r="A16" s="48" t="s">
        <v>6</v>
      </c>
      <c r="B16" s="25"/>
      <c r="C16" s="49">
        <f ca="1">+C8+C12</f>
        <v>0.30596697158126851</v>
      </c>
      <c r="E16" s="25"/>
      <c r="F16" s="25"/>
    </row>
    <row r="17" spans="1:21" ht="13.5" thickBot="1" x14ac:dyDescent="0.25">
      <c r="A17" s="46" t="s">
        <v>46</v>
      </c>
      <c r="B17" s="25"/>
      <c r="C17" s="25">
        <f>COUNT(C21:C2187)</f>
        <v>41</v>
      </c>
      <c r="E17" s="46" t="s">
        <v>51</v>
      </c>
      <c r="F17" s="47">
        <f ca="1">TODAY()+15018.5-B5/24</f>
        <v>60339.5</v>
      </c>
    </row>
    <row r="18" spans="1:21" ht="14.25" thickTop="1" thickBot="1" x14ac:dyDescent="0.25">
      <c r="A18" s="48" t="s">
        <v>7</v>
      </c>
      <c r="B18" s="25"/>
      <c r="C18" s="51">
        <f ca="1">+C15</f>
        <v>57836.549356416166</v>
      </c>
      <c r="D18" s="52">
        <f ca="1">+C16</f>
        <v>0.30596697158126851</v>
      </c>
      <c r="E18" s="46" t="s">
        <v>52</v>
      </c>
      <c r="F18" s="47">
        <f ca="1">ROUND(2*(F17-C15)/C16,0)/2+1</f>
        <v>8181.5</v>
      </c>
    </row>
    <row r="19" spans="1:21" ht="13.5" thickTop="1" x14ac:dyDescent="0.2">
      <c r="E19" s="46" t="s">
        <v>53</v>
      </c>
      <c r="F19" s="50">
        <f ca="1">+C15+C16*F18-15018.5-C5/24</f>
        <v>45321.713967741649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71</v>
      </c>
      <c r="I20" s="9" t="s">
        <v>74</v>
      </c>
      <c r="J20" s="9" t="s">
        <v>68</v>
      </c>
      <c r="K20" s="9" t="s">
        <v>66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  <c r="U20" s="83" t="s">
        <v>175</v>
      </c>
    </row>
    <row r="21" spans="1:21" x14ac:dyDescent="0.2">
      <c r="A21" s="27" t="s">
        <v>35</v>
      </c>
      <c r="B21" s="91"/>
      <c r="C21" s="36">
        <v>51251.683985999996</v>
      </c>
      <c r="D21" s="36"/>
      <c r="E21">
        <f t="shared" ref="E21:E44" si="0">+(C21-C$7)/C$8</f>
        <v>-199.51233400027289</v>
      </c>
      <c r="F21">
        <f t="shared" ref="F21:F44" si="1">ROUND(2*E21,0)/2</f>
        <v>-199.5</v>
      </c>
      <c r="G21">
        <f t="shared" ref="G21:G34" si="2">C21-($C$7+$C$8*$F21)</f>
        <v>-3.7737861639470793E-3</v>
      </c>
      <c r="J21">
        <f>+G21</f>
        <v>-3.7737861639470793E-3</v>
      </c>
      <c r="Q21" s="1">
        <f t="shared" ref="Q21:Q44" si="3">+C21-15018.5</f>
        <v>36233.183985999996</v>
      </c>
    </row>
    <row r="22" spans="1:21" x14ac:dyDescent="0.2">
      <c r="A22" s="24" t="s">
        <v>35</v>
      </c>
      <c r="B22" s="92"/>
      <c r="C22" s="37">
        <v>51251.683985999996</v>
      </c>
      <c r="D22" s="37"/>
      <c r="E22">
        <f t="shared" si="0"/>
        <v>-199.51233400027289</v>
      </c>
      <c r="F22">
        <f t="shared" si="1"/>
        <v>-199.5</v>
      </c>
      <c r="G22">
        <f t="shared" si="2"/>
        <v>-3.7737861639470793E-3</v>
      </c>
      <c r="J22">
        <f>+G22</f>
        <v>-3.7737861639470793E-3</v>
      </c>
      <c r="Q22" s="1">
        <f t="shared" si="3"/>
        <v>36233.183985999996</v>
      </c>
    </row>
    <row r="23" spans="1:21" x14ac:dyDescent="0.2">
      <c r="A23" s="24" t="s">
        <v>37</v>
      </c>
      <c r="B23" s="29" t="s">
        <v>38</v>
      </c>
      <c r="C23" s="38">
        <v>51251.690999999999</v>
      </c>
      <c r="D23" s="38">
        <v>2E-3</v>
      </c>
      <c r="E23">
        <f t="shared" si="0"/>
        <v>-199.48940989323131</v>
      </c>
      <c r="F23">
        <f t="shared" si="1"/>
        <v>-199.5</v>
      </c>
      <c r="G23">
        <f t="shared" si="2"/>
        <v>3.2402138385805301E-3</v>
      </c>
      <c r="I23">
        <f>+G23</f>
        <v>3.2402138385805301E-3</v>
      </c>
      <c r="Q23" s="1">
        <f t="shared" si="3"/>
        <v>36233.190999999999</v>
      </c>
      <c r="R23" t="s">
        <v>74</v>
      </c>
    </row>
    <row r="24" spans="1:21" x14ac:dyDescent="0.2">
      <c r="A24" s="24" t="s">
        <v>35</v>
      </c>
      <c r="B24" s="92"/>
      <c r="C24" s="37">
        <v>51260.853283999997</v>
      </c>
      <c r="D24" s="37"/>
      <c r="E24">
        <f t="shared" si="0"/>
        <v>-169.54398943623448</v>
      </c>
      <c r="F24">
        <f t="shared" si="1"/>
        <v>-169.5</v>
      </c>
      <c r="G24">
        <f t="shared" si="2"/>
        <v>-1.3459276968205813E-2</v>
      </c>
      <c r="J24">
        <f t="shared" ref="J24:J31" si="4">+G24</f>
        <v>-1.3459276968205813E-2</v>
      </c>
      <c r="Q24" s="1">
        <f t="shared" si="3"/>
        <v>36242.353283999997</v>
      </c>
    </row>
    <row r="25" spans="1:21" x14ac:dyDescent="0.2">
      <c r="A25" s="24" t="s">
        <v>35</v>
      </c>
      <c r="B25" s="92"/>
      <c r="C25" s="37">
        <v>51275.704529000002</v>
      </c>
      <c r="D25" s="37"/>
      <c r="E25">
        <f t="shared" si="0"/>
        <v>-121.00513429540732</v>
      </c>
      <c r="F25">
        <f t="shared" si="1"/>
        <v>-121</v>
      </c>
      <c r="G25">
        <f t="shared" si="2"/>
        <v>-1.5709204235463403E-3</v>
      </c>
      <c r="J25">
        <f t="shared" si="4"/>
        <v>-1.5709204235463403E-3</v>
      </c>
      <c r="Q25" s="1">
        <f t="shared" si="3"/>
        <v>36257.204529000002</v>
      </c>
    </row>
    <row r="26" spans="1:21" x14ac:dyDescent="0.2">
      <c r="A26" s="24" t="s">
        <v>35</v>
      </c>
      <c r="B26" s="92"/>
      <c r="C26" s="37">
        <v>51275.858616999998</v>
      </c>
      <c r="D26" s="37"/>
      <c r="E26">
        <f t="shared" si="0"/>
        <v>-120.50152297455661</v>
      </c>
      <c r="F26">
        <f t="shared" si="1"/>
        <v>-120.5</v>
      </c>
      <c r="G26">
        <f t="shared" si="2"/>
        <v>-4.6597861364716664E-4</v>
      </c>
      <c r="J26">
        <f t="shared" si="4"/>
        <v>-4.6597861364716664E-4</v>
      </c>
      <c r="Q26" s="1">
        <f t="shared" si="3"/>
        <v>36257.358616999998</v>
      </c>
    </row>
    <row r="27" spans="1:21" x14ac:dyDescent="0.2">
      <c r="A27" s="24" t="s">
        <v>35</v>
      </c>
      <c r="B27" s="92"/>
      <c r="C27" s="37">
        <v>51275.858616999998</v>
      </c>
      <c r="D27" s="37"/>
      <c r="E27">
        <f t="shared" si="0"/>
        <v>-120.50152297455661</v>
      </c>
      <c r="F27">
        <f t="shared" si="1"/>
        <v>-120.5</v>
      </c>
      <c r="G27">
        <f t="shared" si="2"/>
        <v>-4.6597861364716664E-4</v>
      </c>
      <c r="J27">
        <f t="shared" si="4"/>
        <v>-4.6597861364716664E-4</v>
      </c>
      <c r="Q27" s="1">
        <f t="shared" si="3"/>
        <v>36257.358616999998</v>
      </c>
    </row>
    <row r="28" spans="1:21" x14ac:dyDescent="0.2">
      <c r="A28" s="24" t="s">
        <v>35</v>
      </c>
      <c r="B28" s="92"/>
      <c r="C28" s="37">
        <v>51288.713404000002</v>
      </c>
      <c r="D28" s="37"/>
      <c r="E28">
        <f t="shared" si="0"/>
        <v>-78.487762912073421</v>
      </c>
      <c r="F28">
        <f t="shared" si="1"/>
        <v>-78.5</v>
      </c>
      <c r="G28">
        <f t="shared" si="2"/>
        <v>3.7441342719830573E-3</v>
      </c>
      <c r="J28">
        <f t="shared" si="4"/>
        <v>3.7441342719830573E-3</v>
      </c>
      <c r="Q28" s="1">
        <f t="shared" si="3"/>
        <v>36270.213404000002</v>
      </c>
    </row>
    <row r="29" spans="1:21" x14ac:dyDescent="0.2">
      <c r="A29" s="24" t="s">
        <v>35</v>
      </c>
      <c r="B29" s="92"/>
      <c r="C29" s="37">
        <v>51288.713404000002</v>
      </c>
      <c r="D29" s="37"/>
      <c r="E29">
        <f t="shared" si="0"/>
        <v>-78.487762912073421</v>
      </c>
      <c r="F29">
        <f t="shared" si="1"/>
        <v>-78.5</v>
      </c>
      <c r="G29">
        <f t="shared" si="2"/>
        <v>3.7441342719830573E-3</v>
      </c>
      <c r="J29">
        <f t="shared" si="4"/>
        <v>3.7441342719830573E-3</v>
      </c>
      <c r="Q29" s="1">
        <f t="shared" si="3"/>
        <v>36270.213404000002</v>
      </c>
    </row>
    <row r="30" spans="1:21" x14ac:dyDescent="0.2">
      <c r="A30" s="24" t="s">
        <v>35</v>
      </c>
      <c r="B30" s="92"/>
      <c r="C30" s="37">
        <v>51288.866296</v>
      </c>
      <c r="D30" s="37"/>
      <c r="E30">
        <f t="shared" si="0"/>
        <v>-77.988060520785439</v>
      </c>
      <c r="F30">
        <f t="shared" si="1"/>
        <v>-78</v>
      </c>
      <c r="G30">
        <f t="shared" si="2"/>
        <v>3.6530760844470933E-3</v>
      </c>
      <c r="J30">
        <f t="shared" si="4"/>
        <v>3.6530760844470933E-3</v>
      </c>
      <c r="Q30" s="1">
        <f t="shared" si="3"/>
        <v>36270.366296</v>
      </c>
    </row>
    <row r="31" spans="1:21" x14ac:dyDescent="0.2">
      <c r="A31" s="24" t="s">
        <v>35</v>
      </c>
      <c r="B31" s="92"/>
      <c r="C31" s="37">
        <v>51312.725016999997</v>
      </c>
      <c r="D31" s="37"/>
      <c r="E31">
        <f t="shared" si="0"/>
        <v>-9.7494455963190643E-3</v>
      </c>
      <c r="F31">
        <f t="shared" si="1"/>
        <v>0</v>
      </c>
      <c r="G31">
        <f t="shared" si="2"/>
        <v>-2.983000005770009E-3</v>
      </c>
      <c r="J31">
        <f t="shared" si="4"/>
        <v>-2.983000005770009E-3</v>
      </c>
      <c r="Q31" s="1">
        <f t="shared" si="3"/>
        <v>36294.225016999997</v>
      </c>
    </row>
    <row r="32" spans="1:21" x14ac:dyDescent="0.2">
      <c r="A32" s="24" t="s">
        <v>37</v>
      </c>
      <c r="B32" s="5" t="s">
        <v>39</v>
      </c>
      <c r="C32" s="41">
        <v>51312.732199999999</v>
      </c>
      <c r="D32" s="41">
        <v>4.0000000000000002E-4</v>
      </c>
      <c r="E32">
        <f t="shared" si="0"/>
        <v>1.3727010185726331E-2</v>
      </c>
      <c r="F32">
        <f t="shared" si="1"/>
        <v>0</v>
      </c>
      <c r="G32">
        <f t="shared" si="2"/>
        <v>4.1999999957624823E-3</v>
      </c>
      <c r="I32">
        <f>+G32</f>
        <v>4.1999999957624823E-3</v>
      </c>
      <c r="Q32" s="1">
        <f t="shared" si="3"/>
        <v>36294.232199999999</v>
      </c>
    </row>
    <row r="33" spans="1:21" x14ac:dyDescent="0.2">
      <c r="A33" s="24" t="s">
        <v>35</v>
      </c>
      <c r="B33" s="93"/>
      <c r="C33" s="39">
        <v>51312.873656999996</v>
      </c>
      <c r="D33" s="39"/>
      <c r="E33">
        <f t="shared" si="0"/>
        <v>0.47605598203634109</v>
      </c>
      <c r="F33">
        <f t="shared" si="1"/>
        <v>0.5</v>
      </c>
      <c r="G33">
        <f t="shared" si="2"/>
        <v>-7.3260581848444417E-3</v>
      </c>
      <c r="J33">
        <f>+G33</f>
        <v>-7.3260581848444417E-3</v>
      </c>
      <c r="Q33" s="1">
        <f t="shared" si="3"/>
        <v>36294.373656999996</v>
      </c>
    </row>
    <row r="34" spans="1:21" x14ac:dyDescent="0.2">
      <c r="A34" s="25" t="s">
        <v>35</v>
      </c>
      <c r="B34" s="93"/>
      <c r="C34" s="39">
        <v>51338.743164</v>
      </c>
      <c r="D34" s="39"/>
      <c r="E34">
        <f t="shared" si="0"/>
        <v>85.026290850380121</v>
      </c>
      <c r="F34">
        <f t="shared" si="1"/>
        <v>85</v>
      </c>
      <c r="G34">
        <f t="shared" si="2"/>
        <v>8.0441093887202442E-3</v>
      </c>
      <c r="J34">
        <f>+G34</f>
        <v>8.0441093887202442E-3</v>
      </c>
      <c r="Q34" s="1">
        <f t="shared" si="3"/>
        <v>36320.243164</v>
      </c>
    </row>
    <row r="35" spans="1:21" x14ac:dyDescent="0.2">
      <c r="A35" s="81" t="s">
        <v>36</v>
      </c>
      <c r="B35" s="93"/>
      <c r="C35" s="53">
        <v>51991.819759999998</v>
      </c>
      <c r="D35" s="39">
        <v>5.9999999999999995E-4</v>
      </c>
      <c r="E35">
        <f t="shared" si="0"/>
        <v>2219.4998847542697</v>
      </c>
      <c r="F35">
        <f t="shared" si="1"/>
        <v>2219.5</v>
      </c>
      <c r="O35">
        <f t="shared" ref="O35:O61" ca="1" si="5">+C$11+C$12*$F35</f>
        <v>-4.5134763075456667E-3</v>
      </c>
      <c r="Q35" s="1">
        <f t="shared" si="3"/>
        <v>36973.319759999998</v>
      </c>
      <c r="U35">
        <f>C35-($C$7+$C$8*$F35)</f>
        <v>-3.5261291486676782E-5</v>
      </c>
    </row>
    <row r="36" spans="1:21" x14ac:dyDescent="0.2">
      <c r="A36" s="77" t="s">
        <v>88</v>
      </c>
      <c r="B36" s="78" t="s">
        <v>38</v>
      </c>
      <c r="C36" s="79">
        <v>52337.555</v>
      </c>
      <c r="D36" s="80" t="s">
        <v>74</v>
      </c>
      <c r="E36" s="60">
        <f t="shared" si="0"/>
        <v>3349.4787337620955</v>
      </c>
      <c r="F36">
        <f t="shared" si="1"/>
        <v>3349.5</v>
      </c>
      <c r="G36">
        <f t="shared" ref="G36:G61" si="6">C36-($C$7+$C$8*$F36)</f>
        <v>-6.5067482209997252E-3</v>
      </c>
      <c r="I36">
        <f>+G36</f>
        <v>-6.5067482209997252E-3</v>
      </c>
      <c r="O36">
        <f t="shared" ca="1" si="5"/>
        <v>-3.547076408650921E-3</v>
      </c>
      <c r="Q36" s="1">
        <f t="shared" si="3"/>
        <v>37319.055</v>
      </c>
    </row>
    <row r="37" spans="1:21" x14ac:dyDescent="0.2">
      <c r="A37" s="35" t="s">
        <v>44</v>
      </c>
      <c r="B37" s="16"/>
      <c r="C37" s="40">
        <v>53416.855932872582</v>
      </c>
      <c r="D37" s="40">
        <v>2.9999999999999997E-4</v>
      </c>
      <c r="E37">
        <f t="shared" si="0"/>
        <v>6876.9965704177584</v>
      </c>
      <c r="F37">
        <f t="shared" si="1"/>
        <v>6877</v>
      </c>
      <c r="G37">
        <f t="shared" si="6"/>
        <v>-1.0493359586689621E-3</v>
      </c>
      <c r="K37">
        <f>+G37</f>
        <v>-1.0493359586689621E-3</v>
      </c>
      <c r="O37">
        <f t="shared" ca="1" si="5"/>
        <v>-5.3028380391533046E-4</v>
      </c>
      <c r="Q37" s="1">
        <f t="shared" si="3"/>
        <v>38398.355932872582</v>
      </c>
    </row>
    <row r="38" spans="1:21" x14ac:dyDescent="0.2">
      <c r="A38" s="82" t="s">
        <v>48</v>
      </c>
      <c r="B38" s="5"/>
      <c r="C38" s="10">
        <v>53815.684099999999</v>
      </c>
      <c r="D38" s="10">
        <v>1E-4</v>
      </c>
      <c r="E38">
        <f t="shared" si="0"/>
        <v>8180.5009318549555</v>
      </c>
      <c r="F38">
        <f t="shared" si="1"/>
        <v>8180.5</v>
      </c>
      <c r="G38">
        <f t="shared" si="6"/>
        <v>2.8511603886727244E-4</v>
      </c>
      <c r="K38">
        <f>+G38</f>
        <v>2.8511603886727244E-4</v>
      </c>
      <c r="O38">
        <f t="shared" ca="1" si="5"/>
        <v>5.8449696441148502E-4</v>
      </c>
      <c r="Q38" s="1">
        <f t="shared" si="3"/>
        <v>38797.184099999999</v>
      </c>
    </row>
    <row r="39" spans="1:21" x14ac:dyDescent="0.2">
      <c r="A39" s="14" t="s">
        <v>54</v>
      </c>
      <c r="B39" s="16"/>
      <c r="C39" s="41">
        <v>54205.485999999997</v>
      </c>
      <c r="D39" s="41">
        <v>5.0000000000000001E-4</v>
      </c>
      <c r="E39">
        <f t="shared" si="0"/>
        <v>9454.5044216440201</v>
      </c>
      <c r="F39">
        <f t="shared" si="1"/>
        <v>9454.5</v>
      </c>
      <c r="G39">
        <f t="shared" si="6"/>
        <v>1.3528732451959513E-3</v>
      </c>
      <c r="J39">
        <f>+G39</f>
        <v>1.3528732451959513E-3</v>
      </c>
      <c r="O39">
        <f t="shared" ca="1" si="5"/>
        <v>1.6740487088291013E-3</v>
      </c>
      <c r="Q39" s="1">
        <f t="shared" si="3"/>
        <v>39186.985999999997</v>
      </c>
    </row>
    <row r="40" spans="1:21" x14ac:dyDescent="0.2">
      <c r="A40" s="7" t="s">
        <v>56</v>
      </c>
      <c r="B40" s="5"/>
      <c r="C40" s="57">
        <v>54539.753599999996</v>
      </c>
      <c r="D40" s="13">
        <v>2.9999999999999997E-4</v>
      </c>
      <c r="E40">
        <f t="shared" si="0"/>
        <v>10547.003172736346</v>
      </c>
      <c r="F40">
        <f t="shared" si="1"/>
        <v>10547</v>
      </c>
      <c r="G40">
        <f t="shared" si="6"/>
        <v>9.7074981749756262E-4</v>
      </c>
      <c r="K40">
        <f>+G40</f>
        <v>9.7074981749756262E-4</v>
      </c>
      <c r="O40">
        <f t="shared" ca="1" si="5"/>
        <v>2.6083778146189342E-3</v>
      </c>
      <c r="Q40" s="1">
        <f t="shared" si="3"/>
        <v>39521.253599999996</v>
      </c>
      <c r="U40" s="34"/>
    </row>
    <row r="41" spans="1:21" x14ac:dyDescent="0.2">
      <c r="A41" s="58" t="s">
        <v>57</v>
      </c>
      <c r="B41" s="59" t="s">
        <v>38</v>
      </c>
      <c r="C41" s="58">
        <v>54882.898399999998</v>
      </c>
      <c r="D41" s="58">
        <v>8.9999999999999998E-4</v>
      </c>
      <c r="E41" s="60">
        <f t="shared" si="0"/>
        <v>11668.515594053364</v>
      </c>
      <c r="F41">
        <f t="shared" si="1"/>
        <v>11668.5</v>
      </c>
      <c r="G41">
        <f t="shared" si="6"/>
        <v>4.7712519444758072E-3</v>
      </c>
      <c r="K41">
        <f>+G41</f>
        <v>4.7712519444758072E-3</v>
      </c>
      <c r="O41">
        <f t="shared" ca="1" si="5"/>
        <v>3.5675083337432323E-3</v>
      </c>
      <c r="Q41" s="1">
        <f t="shared" si="3"/>
        <v>39864.398399999998</v>
      </c>
    </row>
    <row r="42" spans="1:21" x14ac:dyDescent="0.2">
      <c r="A42" s="58" t="s">
        <v>57</v>
      </c>
      <c r="B42" s="59" t="s">
        <v>38</v>
      </c>
      <c r="C42" s="58">
        <v>54955.717100000002</v>
      </c>
      <c r="D42" s="61"/>
      <c r="E42" s="60">
        <f t="shared" si="0"/>
        <v>11906.511555391438</v>
      </c>
      <c r="F42">
        <f t="shared" si="1"/>
        <v>11906.5</v>
      </c>
      <c r="G42">
        <f t="shared" si="6"/>
        <v>3.5355582440388389E-3</v>
      </c>
      <c r="K42">
        <f>+G42</f>
        <v>3.5355582440388389E-3</v>
      </c>
      <c r="O42">
        <f t="shared" ca="1" si="5"/>
        <v>3.7710509673157542E-3</v>
      </c>
      <c r="Q42" s="1">
        <f t="shared" si="3"/>
        <v>39937.217100000002</v>
      </c>
    </row>
    <row r="43" spans="1:21" x14ac:dyDescent="0.2">
      <c r="A43" s="62" t="s">
        <v>58</v>
      </c>
      <c r="B43" s="63" t="s">
        <v>38</v>
      </c>
      <c r="C43" s="62">
        <v>55276.678200000002</v>
      </c>
      <c r="D43" s="62">
        <v>5.0000000000000001E-4</v>
      </c>
      <c r="E43" s="60">
        <f t="shared" si="0"/>
        <v>12955.520196669326</v>
      </c>
      <c r="F43">
        <f t="shared" si="1"/>
        <v>12955.5</v>
      </c>
      <c r="G43">
        <f t="shared" si="6"/>
        <v>6.1794964785804041E-3</v>
      </c>
      <c r="K43">
        <f>+G43</f>
        <v>6.1794964785804041E-3</v>
      </c>
      <c r="O43">
        <f t="shared" ca="1" si="5"/>
        <v>4.6681779531038857E-3</v>
      </c>
      <c r="Q43" s="1">
        <f t="shared" si="3"/>
        <v>40258.178200000002</v>
      </c>
    </row>
    <row r="44" spans="1:21" x14ac:dyDescent="0.2">
      <c r="A44" s="62" t="s">
        <v>59</v>
      </c>
      <c r="B44" s="63" t="s">
        <v>38</v>
      </c>
      <c r="C44" s="62">
        <v>55609.873</v>
      </c>
      <c r="D44" s="62">
        <v>2.0000000000000001E-4</v>
      </c>
      <c r="E44" s="60">
        <f t="shared" si="0"/>
        <v>14044.512677156383</v>
      </c>
      <c r="F44">
        <f t="shared" si="1"/>
        <v>14044.5</v>
      </c>
      <c r="G44">
        <f t="shared" si="6"/>
        <v>3.8787803059676662E-3</v>
      </c>
      <c r="K44">
        <f>+G44</f>
        <v>3.8787803059676662E-3</v>
      </c>
      <c r="O44">
        <f t="shared" ca="1" si="5"/>
        <v>5.5995137848705934E-3</v>
      </c>
      <c r="Q44" s="1">
        <f t="shared" si="3"/>
        <v>40591.373</v>
      </c>
    </row>
    <row r="45" spans="1:21" x14ac:dyDescent="0.2">
      <c r="A45" s="62" t="s">
        <v>60</v>
      </c>
      <c r="B45" s="63" t="s">
        <v>39</v>
      </c>
      <c r="C45" s="62">
        <v>55669.386599999998</v>
      </c>
      <c r="D45" s="62">
        <v>2.0999999999999999E-3</v>
      </c>
      <c r="E45" s="60">
        <f t="shared" ref="E45:E61" si="7">+(C45-C$7)/C$8</f>
        <v>14239.023104350064</v>
      </c>
      <c r="F45">
        <f t="shared" ref="F45:F61" si="8">ROUND(2*E45,0)/2</f>
        <v>14239</v>
      </c>
      <c r="G45">
        <f t="shared" si="6"/>
        <v>7.0691482615075074E-3</v>
      </c>
      <c r="J45">
        <f>+G45</f>
        <v>7.0691482615075074E-3</v>
      </c>
      <c r="O45">
        <f t="shared" ca="1" si="5"/>
        <v>5.7658542984414139E-3</v>
      </c>
      <c r="Q45" s="1">
        <f t="shared" ref="Q45:Q61" si="9">+C45-15018.5</f>
        <v>40650.886599999998</v>
      </c>
    </row>
    <row r="46" spans="1:21" x14ac:dyDescent="0.2">
      <c r="A46" s="62" t="s">
        <v>60</v>
      </c>
      <c r="B46" s="63" t="s">
        <v>39</v>
      </c>
      <c r="C46" s="62">
        <v>55669.5386</v>
      </c>
      <c r="D46" s="62">
        <v>1E-3</v>
      </c>
      <c r="E46" s="60">
        <f t="shared" si="7"/>
        <v>14239.519891385864</v>
      </c>
      <c r="F46">
        <f t="shared" si="8"/>
        <v>14239.5</v>
      </c>
      <c r="G46">
        <f t="shared" si="6"/>
        <v>6.0860900848638266E-3</v>
      </c>
      <c r="J46">
        <f>+G46</f>
        <v>6.0860900848638266E-3</v>
      </c>
      <c r="O46">
        <f t="shared" ca="1" si="5"/>
        <v>5.766281909016146E-3</v>
      </c>
      <c r="Q46" s="1">
        <f t="shared" si="9"/>
        <v>40651.0386</v>
      </c>
    </row>
    <row r="47" spans="1:21" x14ac:dyDescent="0.2">
      <c r="A47" s="62" t="s">
        <v>59</v>
      </c>
      <c r="B47" s="63" t="s">
        <v>39</v>
      </c>
      <c r="C47" s="62">
        <v>55679.789100000002</v>
      </c>
      <c r="D47" s="62">
        <v>5.0000000000000001E-4</v>
      </c>
      <c r="E47" s="60">
        <f t="shared" si="7"/>
        <v>14273.02196711224</v>
      </c>
      <c r="F47">
        <f t="shared" si="8"/>
        <v>14273</v>
      </c>
      <c r="G47">
        <f t="shared" si="6"/>
        <v>6.7211920177214779E-3</v>
      </c>
      <c r="K47">
        <f>+G47</f>
        <v>6.7211920177214779E-3</v>
      </c>
      <c r="O47">
        <f t="shared" ca="1" si="5"/>
        <v>5.7949318175232025E-3</v>
      </c>
      <c r="Q47" s="1">
        <f t="shared" si="9"/>
        <v>40661.289100000002</v>
      </c>
    </row>
    <row r="48" spans="1:21" x14ac:dyDescent="0.2">
      <c r="A48" s="62" t="s">
        <v>60</v>
      </c>
      <c r="B48" s="63" t="s">
        <v>39</v>
      </c>
      <c r="C48" s="62">
        <v>55700.440600000002</v>
      </c>
      <c r="D48" s="62">
        <v>2.0999999999999999E-3</v>
      </c>
      <c r="E48" s="60">
        <f t="shared" si="7"/>
        <v>14340.518003097131</v>
      </c>
      <c r="F48">
        <f t="shared" si="8"/>
        <v>14340.5</v>
      </c>
      <c r="G48">
        <f t="shared" si="6"/>
        <v>5.5083377083064988E-3</v>
      </c>
      <c r="J48">
        <f>+G48</f>
        <v>5.5083377083064988E-3</v>
      </c>
      <c r="O48">
        <f t="shared" ca="1" si="5"/>
        <v>5.8526592451120492E-3</v>
      </c>
      <c r="Q48" s="1">
        <f t="shared" si="9"/>
        <v>40681.940600000002</v>
      </c>
    </row>
    <row r="49" spans="1:17" x14ac:dyDescent="0.2">
      <c r="A49" s="58" t="s">
        <v>61</v>
      </c>
      <c r="B49" s="59" t="s">
        <v>38</v>
      </c>
      <c r="C49" s="58">
        <v>55982.846899999997</v>
      </c>
      <c r="D49" s="58">
        <v>2.7000000000000001E-3</v>
      </c>
      <c r="E49" s="60">
        <f t="shared" si="7"/>
        <v>15263.516612745807</v>
      </c>
      <c r="F49">
        <f t="shared" si="8"/>
        <v>15263.5</v>
      </c>
      <c r="G49">
        <f t="shared" si="6"/>
        <v>5.0829373140004463E-3</v>
      </c>
      <c r="K49">
        <f>+G49</f>
        <v>5.0829373140004463E-3</v>
      </c>
      <c r="O49">
        <f t="shared" ca="1" si="5"/>
        <v>6.6420283660676696E-3</v>
      </c>
      <c r="Q49" s="1">
        <f t="shared" si="9"/>
        <v>40964.346899999997</v>
      </c>
    </row>
    <row r="50" spans="1:17" x14ac:dyDescent="0.2">
      <c r="A50" s="84" t="s">
        <v>62</v>
      </c>
      <c r="B50" s="59" t="s">
        <v>39</v>
      </c>
      <c r="C50" s="58">
        <v>56012.375399999997</v>
      </c>
      <c r="D50" s="58">
        <v>4.0000000000000002E-4</v>
      </c>
      <c r="E50" s="60">
        <f t="shared" si="7"/>
        <v>15360.025665288233</v>
      </c>
      <c r="F50">
        <f t="shared" si="8"/>
        <v>15360</v>
      </c>
      <c r="G50">
        <f t="shared" si="6"/>
        <v>7.8527085643145256E-3</v>
      </c>
      <c r="J50">
        <f>+G50</f>
        <v>7.8527085643145256E-3</v>
      </c>
      <c r="O50">
        <f t="shared" ca="1" si="5"/>
        <v>6.7245572069909816E-3</v>
      </c>
      <c r="Q50" s="1">
        <f t="shared" si="9"/>
        <v>40993.875399999997</v>
      </c>
    </row>
    <row r="51" spans="1:17" x14ac:dyDescent="0.2">
      <c r="A51" s="84" t="s">
        <v>62</v>
      </c>
      <c r="B51" s="59" t="s">
        <v>38</v>
      </c>
      <c r="C51" s="58">
        <v>56012.527800000003</v>
      </c>
      <c r="D51" s="58">
        <v>5.0000000000000001E-4</v>
      </c>
      <c r="E51" s="60">
        <f t="shared" si="7"/>
        <v>15360.523759658352</v>
      </c>
      <c r="F51">
        <f t="shared" si="8"/>
        <v>15360.5</v>
      </c>
      <c r="G51">
        <f t="shared" si="6"/>
        <v>7.2696503921179101E-3</v>
      </c>
      <c r="J51">
        <f>+G51</f>
        <v>7.2696503921179101E-3</v>
      </c>
      <c r="O51">
        <f t="shared" ca="1" si="5"/>
        <v>6.7249848175657137E-3</v>
      </c>
      <c r="Q51" s="1">
        <f t="shared" si="9"/>
        <v>40994.027800000003</v>
      </c>
    </row>
    <row r="52" spans="1:17" x14ac:dyDescent="0.2">
      <c r="A52" s="58" t="s">
        <v>61</v>
      </c>
      <c r="B52" s="59" t="s">
        <v>38</v>
      </c>
      <c r="C52" s="58">
        <v>56047.712500000001</v>
      </c>
      <c r="D52" s="58">
        <v>5.9999999999999995E-4</v>
      </c>
      <c r="E52" s="60">
        <f t="shared" si="7"/>
        <v>15475.519172936683</v>
      </c>
      <c r="F52">
        <f t="shared" si="8"/>
        <v>15475.5</v>
      </c>
      <c r="G52">
        <f t="shared" si="6"/>
        <v>5.8662689771153964E-3</v>
      </c>
      <c r="K52">
        <f t="shared" ref="K52:K59" si="10">+G52</f>
        <v>5.8662689771153964E-3</v>
      </c>
      <c r="O52">
        <f t="shared" ca="1" si="5"/>
        <v>6.8233352497541174E-3</v>
      </c>
      <c r="Q52" s="1">
        <f t="shared" si="9"/>
        <v>41029.212500000001</v>
      </c>
    </row>
    <row r="53" spans="1:17" x14ac:dyDescent="0.2">
      <c r="A53" s="84" t="s">
        <v>63</v>
      </c>
      <c r="B53" s="90" t="s">
        <v>39</v>
      </c>
      <c r="C53" s="58">
        <v>56352.915379999999</v>
      </c>
      <c r="D53" s="58">
        <v>1.7000000000000001E-4</v>
      </c>
      <c r="E53" s="60">
        <f t="shared" si="7"/>
        <v>16473.024660246188</v>
      </c>
      <c r="F53">
        <f t="shared" si="8"/>
        <v>16473</v>
      </c>
      <c r="G53">
        <f t="shared" si="6"/>
        <v>7.5451997545314953E-3</v>
      </c>
      <c r="K53">
        <f t="shared" si="10"/>
        <v>7.5451997545314953E-3</v>
      </c>
      <c r="O53">
        <f t="shared" ca="1" si="5"/>
        <v>7.676418346344833E-3</v>
      </c>
      <c r="Q53" s="1">
        <f t="shared" si="9"/>
        <v>41334.415379999999</v>
      </c>
    </row>
    <row r="54" spans="1:17" x14ac:dyDescent="0.2">
      <c r="A54" s="84" t="s">
        <v>63</v>
      </c>
      <c r="B54" s="90" t="s">
        <v>39</v>
      </c>
      <c r="C54" s="58">
        <v>56352.916219999999</v>
      </c>
      <c r="D54" s="58">
        <v>1.2E-4</v>
      </c>
      <c r="E54" s="60">
        <f t="shared" si="7"/>
        <v>16473.02740564823</v>
      </c>
      <c r="F54">
        <f t="shared" si="8"/>
        <v>16473</v>
      </c>
      <c r="G54">
        <f t="shared" si="6"/>
        <v>8.3851997551391833E-3</v>
      </c>
      <c r="K54">
        <f t="shared" si="10"/>
        <v>8.3851997551391833E-3</v>
      </c>
      <c r="O54">
        <f t="shared" ca="1" si="5"/>
        <v>7.676418346344833E-3</v>
      </c>
      <c r="Q54" s="1">
        <f t="shared" si="9"/>
        <v>41334.416219999999</v>
      </c>
    </row>
    <row r="55" spans="1:17" x14ac:dyDescent="0.2">
      <c r="A55" s="84" t="s">
        <v>63</v>
      </c>
      <c r="B55" s="90" t="s">
        <v>39</v>
      </c>
      <c r="C55" s="58">
        <v>56352.917200000004</v>
      </c>
      <c r="D55" s="58">
        <v>1.2E-4</v>
      </c>
      <c r="E55" s="60">
        <f t="shared" si="7"/>
        <v>16473.03060861729</v>
      </c>
      <c r="F55">
        <f t="shared" si="8"/>
        <v>16473</v>
      </c>
      <c r="G55">
        <f t="shared" si="6"/>
        <v>9.3651997594861314E-3</v>
      </c>
      <c r="K55">
        <f t="shared" si="10"/>
        <v>9.3651997594861314E-3</v>
      </c>
      <c r="O55">
        <f t="shared" ca="1" si="5"/>
        <v>7.676418346344833E-3</v>
      </c>
      <c r="Q55" s="1">
        <f t="shared" si="9"/>
        <v>41334.417200000004</v>
      </c>
    </row>
    <row r="56" spans="1:17" x14ac:dyDescent="0.2">
      <c r="A56" s="85" t="s">
        <v>1</v>
      </c>
      <c r="B56" s="86" t="s">
        <v>39</v>
      </c>
      <c r="C56" s="87">
        <v>57132.367100000003</v>
      </c>
      <c r="D56" s="87">
        <v>8.9999999999999998E-4</v>
      </c>
      <c r="E56" s="60">
        <f t="shared" si="7"/>
        <v>19020.534591321684</v>
      </c>
      <c r="F56">
        <f t="shared" si="8"/>
        <v>19020.5</v>
      </c>
      <c r="G56">
        <f t="shared" si="6"/>
        <v>1.0583772353129461E-2</v>
      </c>
      <c r="K56">
        <f t="shared" si="10"/>
        <v>1.0583772353129461E-2</v>
      </c>
      <c r="O56">
        <f t="shared" ca="1" si="5"/>
        <v>9.8550942246053361E-3</v>
      </c>
      <c r="Q56" s="1">
        <f t="shared" si="9"/>
        <v>42113.867100000003</v>
      </c>
    </row>
    <row r="57" spans="1:17" x14ac:dyDescent="0.2">
      <c r="A57" s="85" t="s">
        <v>1</v>
      </c>
      <c r="B57" s="86" t="s">
        <v>39</v>
      </c>
      <c r="C57" s="87">
        <v>57132.519899999999</v>
      </c>
      <c r="D57" s="87">
        <v>1E-4</v>
      </c>
      <c r="E57" s="60">
        <f t="shared" si="7"/>
        <v>19021.033993026078</v>
      </c>
      <c r="F57">
        <f t="shared" si="8"/>
        <v>19021</v>
      </c>
      <c r="G57">
        <f t="shared" si="6"/>
        <v>1.0400714170827996E-2</v>
      </c>
      <c r="K57">
        <f t="shared" si="10"/>
        <v>1.0400714170827996E-2</v>
      </c>
      <c r="O57">
        <f t="shared" ca="1" si="5"/>
        <v>9.8555218351800665E-3</v>
      </c>
      <c r="Q57" s="1">
        <f t="shared" si="9"/>
        <v>42114.019899999999</v>
      </c>
    </row>
    <row r="58" spans="1:17" x14ac:dyDescent="0.2">
      <c r="A58" s="85" t="s">
        <v>1</v>
      </c>
      <c r="B58" s="86" t="s">
        <v>39</v>
      </c>
      <c r="C58" s="87">
        <v>57514.365400000002</v>
      </c>
      <c r="D58" s="87">
        <v>1.2999999999999999E-3</v>
      </c>
      <c r="E58" s="60">
        <f t="shared" si="7"/>
        <v>20269.033296159942</v>
      </c>
      <c r="F58">
        <f t="shared" si="8"/>
        <v>20269</v>
      </c>
      <c r="G58">
        <f t="shared" si="6"/>
        <v>1.0187496744038071E-2</v>
      </c>
      <c r="K58">
        <f t="shared" si="10"/>
        <v>1.0187496744038071E-2</v>
      </c>
      <c r="O58">
        <f t="shared" ca="1" si="5"/>
        <v>1.092283782971161E-2</v>
      </c>
      <c r="Q58" s="1">
        <f t="shared" si="9"/>
        <v>42495.865400000002</v>
      </c>
    </row>
    <row r="59" spans="1:17" x14ac:dyDescent="0.2">
      <c r="A59" s="85" t="s">
        <v>1</v>
      </c>
      <c r="B59" s="86" t="s">
        <v>39</v>
      </c>
      <c r="C59" s="87">
        <v>57514.518799999998</v>
      </c>
      <c r="D59" s="87">
        <v>1E-3</v>
      </c>
      <c r="E59" s="60">
        <f t="shared" si="7"/>
        <v>20269.534658865785</v>
      </c>
      <c r="F59">
        <f t="shared" si="8"/>
        <v>20269.5</v>
      </c>
      <c r="G59">
        <f t="shared" si="6"/>
        <v>1.0604438561131246E-2</v>
      </c>
      <c r="K59">
        <f t="shared" si="10"/>
        <v>1.0604438561131246E-2</v>
      </c>
      <c r="O59">
        <f t="shared" ca="1" si="5"/>
        <v>1.092326544028634E-2</v>
      </c>
      <c r="Q59" s="1">
        <f t="shared" si="9"/>
        <v>42496.018799999998</v>
      </c>
    </row>
    <row r="60" spans="1:17" x14ac:dyDescent="0.2">
      <c r="A60" s="88" t="s">
        <v>0</v>
      </c>
      <c r="B60" s="94" t="s">
        <v>39</v>
      </c>
      <c r="C60" s="89">
        <v>57836.395499999999</v>
      </c>
      <c r="D60" s="89">
        <v>3.0000000000000001E-3</v>
      </c>
      <c r="E60" s="60">
        <f t="shared" si="7"/>
        <v>21321.535788367182</v>
      </c>
      <c r="F60">
        <f t="shared" si="8"/>
        <v>21321.5</v>
      </c>
      <c r="G60">
        <f t="shared" si="6"/>
        <v>1.0950027717626654E-2</v>
      </c>
      <c r="K60">
        <f>+G60</f>
        <v>1.0950027717626654E-2</v>
      </c>
      <c r="O60">
        <f t="shared" ca="1" si="5"/>
        <v>1.1822958089522866E-2</v>
      </c>
      <c r="Q60" s="1">
        <f t="shared" si="9"/>
        <v>42817.895499999999</v>
      </c>
    </row>
    <row r="61" spans="1:17" x14ac:dyDescent="0.2">
      <c r="A61" s="88" t="s">
        <v>0</v>
      </c>
      <c r="B61" s="94" t="s">
        <v>39</v>
      </c>
      <c r="C61" s="89">
        <v>57836.5484</v>
      </c>
      <c r="D61" s="89">
        <v>7.9000000000000008E-3</v>
      </c>
      <c r="E61" s="60">
        <f t="shared" si="7"/>
        <v>21322.035516905165</v>
      </c>
      <c r="F61">
        <f t="shared" si="8"/>
        <v>21322</v>
      </c>
      <c r="G61">
        <f t="shared" si="6"/>
        <v>1.0866969540074933E-2</v>
      </c>
      <c r="K61">
        <f>+G61</f>
        <v>1.0866969540074933E-2</v>
      </c>
      <c r="O61">
        <f t="shared" ca="1" si="5"/>
        <v>1.18233857000976E-2</v>
      </c>
      <c r="Q61" s="1">
        <f t="shared" si="9"/>
        <v>42818.0484</v>
      </c>
    </row>
    <row r="62" spans="1:17" x14ac:dyDescent="0.2">
      <c r="B62" s="5"/>
      <c r="C62" s="41"/>
      <c r="D62" s="41"/>
    </row>
    <row r="63" spans="1:17" x14ac:dyDescent="0.2">
      <c r="B63" s="5"/>
      <c r="C63" s="41"/>
      <c r="D63" s="41"/>
    </row>
    <row r="64" spans="1:17" x14ac:dyDescent="0.2">
      <c r="B64" s="5"/>
      <c r="C64" s="41"/>
      <c r="D64" s="41"/>
    </row>
    <row r="65" spans="2:4" x14ac:dyDescent="0.2">
      <c r="B65" s="5"/>
      <c r="C65" s="41"/>
      <c r="D65" s="41"/>
    </row>
    <row r="66" spans="2:4" x14ac:dyDescent="0.2">
      <c r="B66" s="5"/>
      <c r="C66" s="41"/>
      <c r="D66" s="41"/>
    </row>
    <row r="67" spans="2:4" x14ac:dyDescent="0.2">
      <c r="B67" s="5"/>
      <c r="C67" s="41"/>
      <c r="D67" s="41"/>
    </row>
    <row r="68" spans="2:4" x14ac:dyDescent="0.2">
      <c r="B68" s="5"/>
      <c r="C68" s="41"/>
      <c r="D68" s="41"/>
    </row>
    <row r="69" spans="2:4" x14ac:dyDescent="0.2">
      <c r="B69" s="5"/>
      <c r="C69" s="41"/>
      <c r="D69" s="41"/>
    </row>
    <row r="70" spans="2:4" x14ac:dyDescent="0.2">
      <c r="B70" s="5"/>
      <c r="C70" s="41"/>
      <c r="D70" s="41"/>
    </row>
    <row r="71" spans="2:4" x14ac:dyDescent="0.2">
      <c r="B71" s="5"/>
      <c r="C71" s="41"/>
      <c r="D71" s="41"/>
    </row>
    <row r="72" spans="2:4" x14ac:dyDescent="0.2">
      <c r="B72" s="5"/>
      <c r="C72" s="41"/>
      <c r="D72" s="41"/>
    </row>
    <row r="73" spans="2:4" x14ac:dyDescent="0.2">
      <c r="B73" s="5"/>
      <c r="C73" s="41"/>
      <c r="D73" s="41"/>
    </row>
    <row r="74" spans="2:4" x14ac:dyDescent="0.2">
      <c r="B74" s="5"/>
      <c r="C74" s="41"/>
      <c r="D74" s="41"/>
    </row>
    <row r="75" spans="2:4" x14ac:dyDescent="0.2">
      <c r="B75" s="5"/>
      <c r="C75" s="41"/>
      <c r="D75" s="41"/>
    </row>
    <row r="76" spans="2:4" x14ac:dyDescent="0.2">
      <c r="B76" s="5"/>
      <c r="C76" s="41"/>
      <c r="D76" s="41"/>
    </row>
    <row r="77" spans="2:4" x14ac:dyDescent="0.2">
      <c r="B77" s="41"/>
      <c r="C77" s="41"/>
      <c r="D77" s="41"/>
    </row>
    <row r="78" spans="2:4" x14ac:dyDescent="0.2">
      <c r="B78" s="41"/>
      <c r="C78" s="41"/>
      <c r="D78" s="41"/>
    </row>
    <row r="79" spans="2:4" x14ac:dyDescent="0.2">
      <c r="B79" s="41"/>
      <c r="C79" s="41"/>
      <c r="D79" s="41"/>
    </row>
    <row r="80" spans="2:4" x14ac:dyDescent="0.2">
      <c r="B80" s="41"/>
      <c r="C80" s="41"/>
      <c r="D80" s="41"/>
    </row>
    <row r="81" spans="2:4" x14ac:dyDescent="0.2">
      <c r="B81" s="41"/>
      <c r="C81" s="41"/>
      <c r="D81" s="41"/>
    </row>
    <row r="82" spans="2:4" x14ac:dyDescent="0.2">
      <c r="B82" s="41"/>
      <c r="C82" s="41"/>
      <c r="D82" s="41"/>
    </row>
    <row r="83" spans="2:4" x14ac:dyDescent="0.2">
      <c r="B83" s="41"/>
      <c r="C83" s="41"/>
      <c r="D83" s="41"/>
    </row>
    <row r="84" spans="2:4" x14ac:dyDescent="0.2">
      <c r="B84" s="41"/>
      <c r="C84" s="41"/>
      <c r="D84" s="41"/>
    </row>
    <row r="85" spans="2:4" x14ac:dyDescent="0.2">
      <c r="B85" s="41"/>
      <c r="C85" s="41"/>
      <c r="D85" s="41"/>
    </row>
    <row r="86" spans="2:4" x14ac:dyDescent="0.2">
      <c r="B86" s="41"/>
      <c r="C86" s="41"/>
      <c r="D86" s="41"/>
    </row>
    <row r="87" spans="2:4" x14ac:dyDescent="0.2">
      <c r="B87" s="41"/>
      <c r="C87" s="41"/>
      <c r="D87" s="41"/>
    </row>
    <row r="88" spans="2:4" x14ac:dyDescent="0.2">
      <c r="B88" s="41"/>
      <c r="C88" s="41"/>
      <c r="D88" s="41"/>
    </row>
    <row r="89" spans="2:4" x14ac:dyDescent="0.2">
      <c r="B89" s="41"/>
      <c r="C89" s="41"/>
      <c r="D89" s="41"/>
    </row>
    <row r="90" spans="2:4" x14ac:dyDescent="0.2">
      <c r="B90" s="41"/>
      <c r="C90" s="41"/>
      <c r="D90" s="41"/>
    </row>
    <row r="91" spans="2:4" x14ac:dyDescent="0.2">
      <c r="B91" s="41"/>
      <c r="C91" s="41"/>
      <c r="D91" s="41"/>
    </row>
    <row r="92" spans="2:4" x14ac:dyDescent="0.2">
      <c r="B92" s="41"/>
      <c r="C92" s="41"/>
      <c r="D92" s="41"/>
    </row>
    <row r="93" spans="2:4" x14ac:dyDescent="0.2">
      <c r="B93" s="41"/>
      <c r="C93" s="41"/>
      <c r="D93" s="41"/>
    </row>
    <row r="94" spans="2:4" x14ac:dyDescent="0.2">
      <c r="B94" s="41"/>
      <c r="C94" s="41"/>
      <c r="D94" s="41"/>
    </row>
    <row r="95" spans="2:4" x14ac:dyDescent="0.2">
      <c r="B95" s="41"/>
      <c r="C95" s="41"/>
      <c r="D95" s="41"/>
    </row>
    <row r="96" spans="2:4" x14ac:dyDescent="0.2">
      <c r="B96" s="41"/>
      <c r="C96" s="41"/>
      <c r="D96" s="41"/>
    </row>
    <row r="97" spans="2:4" x14ac:dyDescent="0.2">
      <c r="B97" s="41"/>
      <c r="C97" s="41"/>
      <c r="D97" s="41"/>
    </row>
    <row r="98" spans="2:4" x14ac:dyDescent="0.2">
      <c r="B98" s="41"/>
      <c r="C98" s="41"/>
      <c r="D98" s="41"/>
    </row>
    <row r="99" spans="2:4" x14ac:dyDescent="0.2">
      <c r="B99" s="41"/>
      <c r="C99" s="41"/>
      <c r="D99" s="41"/>
    </row>
    <row r="100" spans="2:4" x14ac:dyDescent="0.2">
      <c r="B100" s="41"/>
      <c r="C100" s="41"/>
      <c r="D100" s="41"/>
    </row>
    <row r="101" spans="2:4" x14ac:dyDescent="0.2">
      <c r="B101" s="41"/>
      <c r="C101" s="41"/>
      <c r="D101" s="41"/>
    </row>
    <row r="102" spans="2:4" x14ac:dyDescent="0.2">
      <c r="B102" s="41"/>
      <c r="C102" s="41"/>
      <c r="D102" s="41"/>
    </row>
    <row r="103" spans="2:4" x14ac:dyDescent="0.2">
      <c r="B103" s="41"/>
      <c r="C103" s="41"/>
      <c r="D103" s="41"/>
    </row>
    <row r="104" spans="2:4" x14ac:dyDescent="0.2">
      <c r="B104" s="41"/>
      <c r="C104" s="41"/>
      <c r="D104" s="41"/>
    </row>
    <row r="105" spans="2:4" x14ac:dyDescent="0.2">
      <c r="B105" s="41"/>
      <c r="C105" s="41"/>
      <c r="D105" s="41"/>
    </row>
    <row r="106" spans="2:4" x14ac:dyDescent="0.2">
      <c r="B106" s="41"/>
      <c r="C106" s="41"/>
      <c r="D106" s="41"/>
    </row>
    <row r="107" spans="2:4" x14ac:dyDescent="0.2">
      <c r="B107" s="41"/>
      <c r="C107" s="41"/>
      <c r="D107" s="41"/>
    </row>
    <row r="108" spans="2:4" x14ac:dyDescent="0.2">
      <c r="B108" s="41"/>
      <c r="C108" s="41"/>
      <c r="D108" s="41"/>
    </row>
    <row r="109" spans="2:4" x14ac:dyDescent="0.2">
      <c r="B109" s="41"/>
      <c r="C109" s="41"/>
      <c r="D109" s="41"/>
    </row>
    <row r="110" spans="2:4" x14ac:dyDescent="0.2">
      <c r="B110" s="41"/>
      <c r="C110" s="41"/>
      <c r="D110" s="41"/>
    </row>
    <row r="111" spans="2:4" x14ac:dyDescent="0.2">
      <c r="B111" s="41"/>
      <c r="C111" s="41"/>
      <c r="D111" s="41"/>
    </row>
    <row r="112" spans="2:4" x14ac:dyDescent="0.2">
      <c r="B112" s="41"/>
      <c r="C112" s="41"/>
      <c r="D112" s="41"/>
    </row>
    <row r="113" spans="2:4" x14ac:dyDescent="0.2">
      <c r="B113" s="41"/>
      <c r="C113" s="41"/>
      <c r="D113" s="41"/>
    </row>
    <row r="114" spans="2:4" x14ac:dyDescent="0.2">
      <c r="B114" s="41"/>
      <c r="C114" s="41"/>
      <c r="D114" s="41"/>
    </row>
    <row r="115" spans="2:4" x14ac:dyDescent="0.2">
      <c r="B115" s="41"/>
      <c r="C115" s="41"/>
      <c r="D115" s="41"/>
    </row>
    <row r="116" spans="2:4" x14ac:dyDescent="0.2">
      <c r="B116" s="41"/>
      <c r="C116" s="41"/>
      <c r="D116" s="41"/>
    </row>
    <row r="117" spans="2:4" x14ac:dyDescent="0.2">
      <c r="B117" s="41"/>
      <c r="C117" s="41"/>
      <c r="D117" s="41"/>
    </row>
    <row r="118" spans="2:4" x14ac:dyDescent="0.2">
      <c r="B118" s="41"/>
      <c r="C118" s="41"/>
      <c r="D118" s="41"/>
    </row>
    <row r="119" spans="2:4" x14ac:dyDescent="0.2">
      <c r="B119" s="41"/>
      <c r="C119" s="41"/>
      <c r="D119" s="41"/>
    </row>
    <row r="120" spans="2:4" x14ac:dyDescent="0.2">
      <c r="B120" s="41"/>
      <c r="C120" s="41"/>
      <c r="D120" s="41"/>
    </row>
    <row r="121" spans="2:4" x14ac:dyDescent="0.2">
      <c r="B121" s="41"/>
      <c r="C121" s="41"/>
      <c r="D121" s="41"/>
    </row>
    <row r="122" spans="2:4" x14ac:dyDescent="0.2">
      <c r="B122" s="41"/>
      <c r="C122" s="41"/>
      <c r="D122" s="41"/>
    </row>
    <row r="123" spans="2:4" x14ac:dyDescent="0.2">
      <c r="B123" s="41"/>
      <c r="C123" s="41"/>
      <c r="D123" s="41"/>
    </row>
    <row r="124" spans="2:4" x14ac:dyDescent="0.2">
      <c r="B124" s="41"/>
      <c r="C124" s="41"/>
      <c r="D124" s="41"/>
    </row>
    <row r="125" spans="2:4" x14ac:dyDescent="0.2">
      <c r="B125" s="41"/>
      <c r="C125" s="41"/>
      <c r="D125" s="41"/>
    </row>
    <row r="126" spans="2:4" x14ac:dyDescent="0.2">
      <c r="B126" s="41"/>
      <c r="C126" s="41"/>
      <c r="D126" s="41"/>
    </row>
    <row r="127" spans="2:4" x14ac:dyDescent="0.2">
      <c r="B127" s="41"/>
      <c r="C127" s="41"/>
      <c r="D127" s="41"/>
    </row>
    <row r="128" spans="2:4" x14ac:dyDescent="0.2">
      <c r="B128" s="41"/>
      <c r="C128" s="41"/>
      <c r="D128" s="41"/>
    </row>
    <row r="129" spans="3:4" x14ac:dyDescent="0.2">
      <c r="C129" s="41"/>
      <c r="D129" s="41"/>
    </row>
    <row r="130" spans="3:4" x14ac:dyDescent="0.2">
      <c r="C130" s="41"/>
      <c r="D130" s="41"/>
    </row>
    <row r="131" spans="3:4" x14ac:dyDescent="0.2">
      <c r="C131" s="41"/>
      <c r="D131" s="41"/>
    </row>
    <row r="132" spans="3:4" x14ac:dyDescent="0.2">
      <c r="C132" s="41"/>
      <c r="D132" s="41"/>
    </row>
    <row r="133" spans="3:4" x14ac:dyDescent="0.2">
      <c r="C133" s="41"/>
      <c r="D133" s="41"/>
    </row>
    <row r="134" spans="3:4" x14ac:dyDescent="0.2">
      <c r="C134" s="41"/>
      <c r="D134" s="41"/>
    </row>
    <row r="135" spans="3:4" x14ac:dyDescent="0.2">
      <c r="C135" s="41"/>
      <c r="D135" s="41"/>
    </row>
    <row r="136" spans="3:4" x14ac:dyDescent="0.2">
      <c r="C136" s="41"/>
      <c r="D136" s="41"/>
    </row>
    <row r="137" spans="3:4" x14ac:dyDescent="0.2">
      <c r="C137" s="41"/>
      <c r="D137" s="41"/>
    </row>
    <row r="138" spans="3:4" x14ac:dyDescent="0.2">
      <c r="C138" s="41"/>
      <c r="D138" s="41"/>
    </row>
    <row r="139" spans="3:4" x14ac:dyDescent="0.2">
      <c r="C139" s="41"/>
      <c r="D139" s="41"/>
    </row>
    <row r="140" spans="3:4" x14ac:dyDescent="0.2">
      <c r="C140" s="41"/>
      <c r="D140" s="41"/>
    </row>
    <row r="141" spans="3:4" x14ac:dyDescent="0.2">
      <c r="C141" s="41"/>
      <c r="D141" s="41"/>
    </row>
    <row r="142" spans="3:4" x14ac:dyDescent="0.2">
      <c r="C142" s="41"/>
      <c r="D142" s="41"/>
    </row>
    <row r="143" spans="3:4" x14ac:dyDescent="0.2">
      <c r="C143" s="41"/>
      <c r="D143" s="41"/>
    </row>
    <row r="144" spans="3:4" x14ac:dyDescent="0.2">
      <c r="C144" s="41"/>
      <c r="D144" s="41"/>
    </row>
    <row r="145" spans="3:4" x14ac:dyDescent="0.2">
      <c r="C145" s="41"/>
      <c r="D145" s="41"/>
    </row>
    <row r="146" spans="3:4" x14ac:dyDescent="0.2">
      <c r="C146" s="41"/>
      <c r="D146" s="41"/>
    </row>
    <row r="147" spans="3:4" x14ac:dyDescent="0.2">
      <c r="C147" s="41"/>
      <c r="D147" s="41"/>
    </row>
    <row r="148" spans="3:4" x14ac:dyDescent="0.2">
      <c r="C148" s="41"/>
      <c r="D148" s="41"/>
    </row>
    <row r="149" spans="3:4" x14ac:dyDescent="0.2">
      <c r="C149" s="41"/>
      <c r="D149" s="41"/>
    </row>
    <row r="150" spans="3:4" x14ac:dyDescent="0.2">
      <c r="C150" s="41"/>
      <c r="D150" s="41"/>
    </row>
    <row r="151" spans="3:4" x14ac:dyDescent="0.2">
      <c r="C151" s="41"/>
      <c r="D151" s="41"/>
    </row>
    <row r="152" spans="3:4" x14ac:dyDescent="0.2">
      <c r="C152" s="41"/>
      <c r="D152" s="41"/>
    </row>
    <row r="153" spans="3:4" x14ac:dyDescent="0.2">
      <c r="C153" s="41"/>
      <c r="D153" s="41"/>
    </row>
    <row r="154" spans="3:4" x14ac:dyDescent="0.2">
      <c r="C154" s="41"/>
      <c r="D154" s="41"/>
    </row>
    <row r="155" spans="3:4" x14ac:dyDescent="0.2">
      <c r="C155" s="41"/>
      <c r="D155" s="41"/>
    </row>
    <row r="156" spans="3:4" x14ac:dyDescent="0.2">
      <c r="C156" s="41"/>
      <c r="D156" s="41"/>
    </row>
    <row r="157" spans="3:4" x14ac:dyDescent="0.2">
      <c r="C157" s="41"/>
      <c r="D157" s="41"/>
    </row>
    <row r="158" spans="3:4" x14ac:dyDescent="0.2">
      <c r="C158" s="41"/>
      <c r="D158" s="41"/>
    </row>
    <row r="159" spans="3:4" x14ac:dyDescent="0.2">
      <c r="C159" s="41"/>
      <c r="D159" s="41"/>
    </row>
    <row r="160" spans="3:4" x14ac:dyDescent="0.2">
      <c r="C160" s="41"/>
      <c r="D160" s="41"/>
    </row>
    <row r="161" spans="3:4" x14ac:dyDescent="0.2">
      <c r="C161" s="41"/>
      <c r="D161" s="41"/>
    </row>
    <row r="162" spans="3:4" x14ac:dyDescent="0.2">
      <c r="C162" s="41"/>
      <c r="D162" s="41"/>
    </row>
    <row r="163" spans="3:4" x14ac:dyDescent="0.2">
      <c r="C163" s="41"/>
      <c r="D163" s="41"/>
    </row>
    <row r="164" spans="3:4" x14ac:dyDescent="0.2">
      <c r="C164" s="41"/>
      <c r="D164" s="41"/>
    </row>
    <row r="165" spans="3:4" x14ac:dyDescent="0.2">
      <c r="C165" s="41"/>
      <c r="D165" s="41"/>
    </row>
    <row r="166" spans="3:4" x14ac:dyDescent="0.2">
      <c r="C166" s="41"/>
      <c r="D166" s="41"/>
    </row>
    <row r="167" spans="3:4" x14ac:dyDescent="0.2">
      <c r="C167" s="41"/>
      <c r="D167" s="41"/>
    </row>
    <row r="168" spans="3:4" x14ac:dyDescent="0.2">
      <c r="C168" s="41"/>
      <c r="D168" s="41"/>
    </row>
    <row r="169" spans="3:4" x14ac:dyDescent="0.2">
      <c r="C169" s="41"/>
      <c r="D169" s="41"/>
    </row>
    <row r="170" spans="3:4" x14ac:dyDescent="0.2">
      <c r="C170" s="41"/>
      <c r="D170" s="41"/>
    </row>
    <row r="171" spans="3:4" x14ac:dyDescent="0.2">
      <c r="C171" s="41"/>
      <c r="D171" s="41"/>
    </row>
    <row r="172" spans="3:4" x14ac:dyDescent="0.2">
      <c r="C172" s="41"/>
      <c r="D172" s="41"/>
    </row>
    <row r="173" spans="3:4" x14ac:dyDescent="0.2">
      <c r="C173" s="41"/>
      <c r="D173" s="41"/>
    </row>
    <row r="174" spans="3:4" x14ac:dyDescent="0.2">
      <c r="C174" s="41"/>
      <c r="D174" s="41"/>
    </row>
    <row r="175" spans="3:4" x14ac:dyDescent="0.2">
      <c r="C175" s="41"/>
      <c r="D175" s="41"/>
    </row>
    <row r="176" spans="3:4" x14ac:dyDescent="0.2">
      <c r="C176" s="41"/>
      <c r="D176" s="41"/>
    </row>
    <row r="177" spans="3:4" x14ac:dyDescent="0.2">
      <c r="C177" s="41"/>
      <c r="D177" s="41"/>
    </row>
    <row r="178" spans="3:4" x14ac:dyDescent="0.2">
      <c r="C178" s="41"/>
      <c r="D178" s="41"/>
    </row>
    <row r="179" spans="3:4" x14ac:dyDescent="0.2">
      <c r="C179" s="41"/>
      <c r="D179" s="41"/>
    </row>
    <row r="180" spans="3:4" x14ac:dyDescent="0.2">
      <c r="C180" s="41"/>
      <c r="D180" s="41"/>
    </row>
    <row r="181" spans="3:4" x14ac:dyDescent="0.2">
      <c r="C181" s="41"/>
      <c r="D181" s="41"/>
    </row>
    <row r="182" spans="3:4" x14ac:dyDescent="0.2">
      <c r="C182" s="41"/>
      <c r="D182" s="41"/>
    </row>
    <row r="183" spans="3:4" x14ac:dyDescent="0.2">
      <c r="C183" s="41"/>
      <c r="D183" s="41"/>
    </row>
    <row r="184" spans="3:4" x14ac:dyDescent="0.2">
      <c r="C184" s="41"/>
      <c r="D184" s="41"/>
    </row>
    <row r="185" spans="3:4" x14ac:dyDescent="0.2">
      <c r="C185" s="41"/>
      <c r="D185" s="41"/>
    </row>
    <row r="186" spans="3:4" x14ac:dyDescent="0.2">
      <c r="C186" s="41"/>
      <c r="D186" s="41"/>
    </row>
    <row r="187" spans="3:4" x14ac:dyDescent="0.2">
      <c r="C187" s="41"/>
      <c r="D187" s="41"/>
    </row>
    <row r="188" spans="3:4" x14ac:dyDescent="0.2">
      <c r="C188" s="41"/>
      <c r="D188" s="41"/>
    </row>
    <row r="189" spans="3:4" x14ac:dyDescent="0.2">
      <c r="C189" s="41"/>
      <c r="D189" s="41"/>
    </row>
    <row r="190" spans="3:4" x14ac:dyDescent="0.2">
      <c r="C190" s="41"/>
      <c r="D190" s="41"/>
    </row>
    <row r="191" spans="3:4" x14ac:dyDescent="0.2">
      <c r="C191" s="41"/>
      <c r="D191" s="41"/>
    </row>
    <row r="192" spans="3:4" x14ac:dyDescent="0.2">
      <c r="C192" s="41"/>
      <c r="D192" s="41"/>
    </row>
    <row r="193" spans="3:4" x14ac:dyDescent="0.2">
      <c r="C193" s="41"/>
      <c r="D193" s="41"/>
    </row>
    <row r="194" spans="3:4" x14ac:dyDescent="0.2">
      <c r="C194" s="41"/>
      <c r="D194" s="41"/>
    </row>
    <row r="195" spans="3:4" x14ac:dyDescent="0.2">
      <c r="C195" s="41"/>
      <c r="D195" s="41"/>
    </row>
    <row r="196" spans="3:4" x14ac:dyDescent="0.2">
      <c r="C196" s="41"/>
      <c r="D196" s="41"/>
    </row>
    <row r="197" spans="3:4" x14ac:dyDescent="0.2">
      <c r="C197" s="41"/>
      <c r="D197" s="41"/>
    </row>
    <row r="198" spans="3:4" x14ac:dyDescent="0.2">
      <c r="C198" s="41"/>
      <c r="D198" s="41"/>
    </row>
    <row r="199" spans="3:4" x14ac:dyDescent="0.2">
      <c r="C199" s="41"/>
      <c r="D199" s="41"/>
    </row>
    <row r="200" spans="3:4" x14ac:dyDescent="0.2">
      <c r="C200" s="41"/>
      <c r="D200" s="41"/>
    </row>
    <row r="201" spans="3:4" x14ac:dyDescent="0.2">
      <c r="C201" s="41"/>
      <c r="D201" s="41"/>
    </row>
    <row r="202" spans="3:4" x14ac:dyDescent="0.2">
      <c r="C202" s="41"/>
      <c r="D202" s="41"/>
    </row>
    <row r="203" spans="3:4" x14ac:dyDescent="0.2">
      <c r="C203" s="41"/>
      <c r="D203" s="41"/>
    </row>
    <row r="204" spans="3:4" x14ac:dyDescent="0.2">
      <c r="C204" s="41"/>
      <c r="D204" s="41"/>
    </row>
    <row r="205" spans="3:4" x14ac:dyDescent="0.2">
      <c r="C205" s="41"/>
      <c r="D205" s="41"/>
    </row>
    <row r="206" spans="3:4" x14ac:dyDescent="0.2">
      <c r="C206" s="41"/>
      <c r="D206" s="41"/>
    </row>
    <row r="207" spans="3:4" x14ac:dyDescent="0.2">
      <c r="C207" s="41"/>
      <c r="D207" s="41"/>
    </row>
    <row r="208" spans="3:4" x14ac:dyDescent="0.2">
      <c r="C208" s="41"/>
      <c r="D208" s="41"/>
    </row>
    <row r="209" spans="3:4" x14ac:dyDescent="0.2">
      <c r="C209" s="41"/>
      <c r="D209" s="41"/>
    </row>
    <row r="210" spans="3:4" x14ac:dyDescent="0.2">
      <c r="C210" s="41"/>
      <c r="D210" s="41"/>
    </row>
    <row r="211" spans="3:4" x14ac:dyDescent="0.2">
      <c r="C211" s="41"/>
      <c r="D211" s="41"/>
    </row>
    <row r="212" spans="3:4" x14ac:dyDescent="0.2">
      <c r="C212" s="41"/>
      <c r="D212" s="41"/>
    </row>
    <row r="213" spans="3:4" x14ac:dyDescent="0.2">
      <c r="C213" s="41"/>
      <c r="D213" s="41"/>
    </row>
    <row r="214" spans="3:4" x14ac:dyDescent="0.2">
      <c r="C214" s="41"/>
      <c r="D214" s="41"/>
    </row>
    <row r="215" spans="3:4" x14ac:dyDescent="0.2">
      <c r="C215" s="41"/>
      <c r="D215" s="41"/>
    </row>
    <row r="216" spans="3:4" x14ac:dyDescent="0.2">
      <c r="C216" s="41"/>
      <c r="D216" s="41"/>
    </row>
    <row r="217" spans="3:4" x14ac:dyDescent="0.2">
      <c r="C217" s="41"/>
      <c r="D217" s="41"/>
    </row>
    <row r="218" spans="3:4" x14ac:dyDescent="0.2">
      <c r="C218" s="41"/>
      <c r="D218" s="41"/>
    </row>
    <row r="219" spans="3:4" x14ac:dyDescent="0.2">
      <c r="C219" s="41"/>
      <c r="D219" s="41"/>
    </row>
    <row r="220" spans="3:4" x14ac:dyDescent="0.2">
      <c r="C220" s="41"/>
      <c r="D220" s="41"/>
    </row>
    <row r="221" spans="3:4" x14ac:dyDescent="0.2">
      <c r="C221" s="41"/>
      <c r="D221" s="41"/>
    </row>
    <row r="222" spans="3:4" x14ac:dyDescent="0.2">
      <c r="C222" s="41"/>
      <c r="D222" s="41"/>
    </row>
    <row r="223" spans="3:4" x14ac:dyDescent="0.2">
      <c r="C223" s="41"/>
      <c r="D223" s="41"/>
    </row>
    <row r="224" spans="3:4" x14ac:dyDescent="0.2">
      <c r="C224" s="41"/>
      <c r="D224" s="41"/>
    </row>
    <row r="225" spans="3:4" x14ac:dyDescent="0.2">
      <c r="C225" s="41"/>
      <c r="D225" s="41"/>
    </row>
    <row r="226" spans="3:4" x14ac:dyDescent="0.2">
      <c r="C226" s="41"/>
      <c r="D226" s="41"/>
    </row>
    <row r="227" spans="3:4" x14ac:dyDescent="0.2">
      <c r="C227" s="41"/>
      <c r="D227" s="41"/>
    </row>
    <row r="228" spans="3:4" x14ac:dyDescent="0.2">
      <c r="C228" s="41"/>
      <c r="D228" s="41"/>
    </row>
    <row r="229" spans="3:4" x14ac:dyDescent="0.2">
      <c r="C229" s="41"/>
      <c r="D229" s="41"/>
    </row>
    <row r="230" spans="3:4" x14ac:dyDescent="0.2">
      <c r="C230" s="41"/>
      <c r="D230" s="41"/>
    </row>
    <row r="231" spans="3:4" x14ac:dyDescent="0.2">
      <c r="C231" s="41"/>
      <c r="D231" s="41"/>
    </row>
    <row r="232" spans="3:4" x14ac:dyDescent="0.2">
      <c r="C232" s="41"/>
      <c r="D232" s="41"/>
    </row>
    <row r="233" spans="3:4" x14ac:dyDescent="0.2">
      <c r="C233" s="41"/>
      <c r="D233" s="41"/>
    </row>
    <row r="234" spans="3:4" x14ac:dyDescent="0.2">
      <c r="C234" s="41"/>
      <c r="D234" s="41"/>
    </row>
    <row r="235" spans="3:4" x14ac:dyDescent="0.2">
      <c r="C235" s="41"/>
      <c r="D235" s="41"/>
    </row>
    <row r="236" spans="3:4" x14ac:dyDescent="0.2">
      <c r="C236" s="41"/>
      <c r="D236" s="41"/>
    </row>
    <row r="237" spans="3:4" x14ac:dyDescent="0.2">
      <c r="C237" s="41"/>
      <c r="D237" s="41"/>
    </row>
    <row r="238" spans="3:4" x14ac:dyDescent="0.2">
      <c r="C238" s="41"/>
      <c r="D238" s="41"/>
    </row>
    <row r="239" spans="3:4" x14ac:dyDescent="0.2">
      <c r="C239" s="41"/>
      <c r="D239" s="41"/>
    </row>
    <row r="240" spans="3:4" x14ac:dyDescent="0.2">
      <c r="C240" s="41"/>
      <c r="D240" s="41"/>
    </row>
    <row r="241" spans="3:4" x14ac:dyDescent="0.2">
      <c r="C241" s="41"/>
      <c r="D241" s="41"/>
    </row>
    <row r="242" spans="3:4" x14ac:dyDescent="0.2">
      <c r="C242" s="41"/>
      <c r="D242" s="41"/>
    </row>
    <row r="243" spans="3:4" x14ac:dyDescent="0.2">
      <c r="C243" s="41"/>
      <c r="D243" s="41"/>
    </row>
    <row r="244" spans="3:4" x14ac:dyDescent="0.2">
      <c r="C244" s="41"/>
      <c r="D244" s="41"/>
    </row>
    <row r="245" spans="3:4" x14ac:dyDescent="0.2">
      <c r="C245" s="41"/>
      <c r="D245" s="41"/>
    </row>
    <row r="246" spans="3:4" x14ac:dyDescent="0.2">
      <c r="C246" s="41"/>
      <c r="D246" s="41"/>
    </row>
    <row r="247" spans="3:4" x14ac:dyDescent="0.2">
      <c r="C247" s="41"/>
      <c r="D247" s="41"/>
    </row>
    <row r="248" spans="3:4" x14ac:dyDescent="0.2">
      <c r="C248" s="41"/>
      <c r="D248" s="41"/>
    </row>
    <row r="249" spans="3:4" x14ac:dyDescent="0.2">
      <c r="C249" s="41"/>
      <c r="D249" s="41"/>
    </row>
    <row r="250" spans="3:4" x14ac:dyDescent="0.2">
      <c r="C250" s="41"/>
      <c r="D250" s="41"/>
    </row>
    <row r="251" spans="3:4" x14ac:dyDescent="0.2">
      <c r="C251" s="41"/>
      <c r="D251" s="41"/>
    </row>
    <row r="252" spans="3:4" x14ac:dyDescent="0.2">
      <c r="C252" s="41"/>
      <c r="D252" s="41"/>
    </row>
    <row r="253" spans="3:4" x14ac:dyDescent="0.2">
      <c r="C253" s="41"/>
      <c r="D253" s="41"/>
    </row>
    <row r="254" spans="3:4" x14ac:dyDescent="0.2">
      <c r="C254" s="41"/>
      <c r="D254" s="41"/>
    </row>
    <row r="255" spans="3:4" x14ac:dyDescent="0.2">
      <c r="C255" s="41"/>
      <c r="D255" s="41"/>
    </row>
    <row r="256" spans="3:4" x14ac:dyDescent="0.2">
      <c r="C256" s="41"/>
      <c r="D256" s="41"/>
    </row>
    <row r="257" spans="3:4" x14ac:dyDescent="0.2">
      <c r="C257" s="41"/>
      <c r="D257" s="41"/>
    </row>
    <row r="258" spans="3:4" x14ac:dyDescent="0.2">
      <c r="C258" s="41"/>
      <c r="D258" s="41"/>
    </row>
    <row r="259" spans="3:4" x14ac:dyDescent="0.2">
      <c r="C259" s="41"/>
      <c r="D259" s="41"/>
    </row>
    <row r="260" spans="3:4" x14ac:dyDescent="0.2">
      <c r="C260" s="41"/>
      <c r="D260" s="41"/>
    </row>
    <row r="261" spans="3:4" x14ac:dyDescent="0.2">
      <c r="C261" s="41"/>
      <c r="D261" s="41"/>
    </row>
    <row r="262" spans="3:4" x14ac:dyDescent="0.2">
      <c r="C262" s="41"/>
      <c r="D262" s="41"/>
    </row>
    <row r="263" spans="3:4" x14ac:dyDescent="0.2">
      <c r="C263" s="41"/>
      <c r="D263" s="41"/>
    </row>
    <row r="264" spans="3:4" x14ac:dyDescent="0.2">
      <c r="C264" s="41"/>
      <c r="D264" s="41"/>
    </row>
    <row r="265" spans="3:4" x14ac:dyDescent="0.2">
      <c r="C265" s="41"/>
      <c r="D265" s="41"/>
    </row>
    <row r="266" spans="3:4" x14ac:dyDescent="0.2">
      <c r="C266" s="41"/>
      <c r="D266" s="41"/>
    </row>
    <row r="267" spans="3:4" x14ac:dyDescent="0.2">
      <c r="C267" s="41"/>
      <c r="D267" s="41"/>
    </row>
    <row r="268" spans="3:4" x14ac:dyDescent="0.2">
      <c r="C268" s="41"/>
      <c r="D268" s="41"/>
    </row>
    <row r="269" spans="3:4" x14ac:dyDescent="0.2">
      <c r="C269" s="41"/>
      <c r="D269" s="41"/>
    </row>
    <row r="270" spans="3:4" x14ac:dyDescent="0.2">
      <c r="C270" s="41"/>
      <c r="D270" s="41"/>
    </row>
    <row r="271" spans="3:4" x14ac:dyDescent="0.2">
      <c r="C271" s="41"/>
      <c r="D271" s="41"/>
    </row>
    <row r="272" spans="3:4" x14ac:dyDescent="0.2">
      <c r="C272" s="41"/>
      <c r="D272" s="41"/>
    </row>
    <row r="273" spans="3:4" x14ac:dyDescent="0.2">
      <c r="C273" s="41"/>
      <c r="D273" s="41"/>
    </row>
    <row r="274" spans="3:4" x14ac:dyDescent="0.2">
      <c r="C274" s="41"/>
      <c r="D274" s="41"/>
    </row>
    <row r="275" spans="3:4" x14ac:dyDescent="0.2">
      <c r="C275" s="41"/>
      <c r="D275" s="41"/>
    </row>
    <row r="276" spans="3:4" x14ac:dyDescent="0.2">
      <c r="C276" s="41"/>
      <c r="D276" s="41"/>
    </row>
    <row r="277" spans="3:4" x14ac:dyDescent="0.2">
      <c r="C277" s="41"/>
      <c r="D277" s="41"/>
    </row>
    <row r="278" spans="3:4" x14ac:dyDescent="0.2">
      <c r="C278" s="41"/>
      <c r="D278" s="41"/>
    </row>
    <row r="279" spans="3:4" x14ac:dyDescent="0.2">
      <c r="C279" s="41"/>
      <c r="D279" s="41"/>
    </row>
    <row r="280" spans="3:4" x14ac:dyDescent="0.2">
      <c r="C280" s="41"/>
      <c r="D280" s="41"/>
    </row>
    <row r="281" spans="3:4" x14ac:dyDescent="0.2">
      <c r="C281" s="41"/>
      <c r="D281" s="41"/>
    </row>
    <row r="282" spans="3:4" x14ac:dyDescent="0.2">
      <c r="C282" s="41"/>
      <c r="D282" s="41"/>
    </row>
    <row r="283" spans="3:4" x14ac:dyDescent="0.2">
      <c r="C283" s="41"/>
      <c r="D283" s="41"/>
    </row>
    <row r="284" spans="3:4" x14ac:dyDescent="0.2">
      <c r="C284" s="41"/>
      <c r="D284" s="41"/>
    </row>
    <row r="285" spans="3:4" x14ac:dyDescent="0.2">
      <c r="C285" s="41"/>
      <c r="D285" s="41"/>
    </row>
    <row r="286" spans="3:4" x14ac:dyDescent="0.2">
      <c r="C286" s="41"/>
      <c r="D286" s="41"/>
    </row>
    <row r="287" spans="3:4" x14ac:dyDescent="0.2">
      <c r="C287" s="41"/>
      <c r="D287" s="41"/>
    </row>
    <row r="288" spans="3:4" x14ac:dyDescent="0.2">
      <c r="C288" s="41"/>
      <c r="D288" s="41"/>
    </row>
    <row r="289" spans="3:4" x14ac:dyDescent="0.2">
      <c r="C289" s="41"/>
      <c r="D289" s="41"/>
    </row>
    <row r="290" spans="3:4" x14ac:dyDescent="0.2">
      <c r="C290" s="41"/>
      <c r="D290" s="41"/>
    </row>
    <row r="291" spans="3:4" x14ac:dyDescent="0.2">
      <c r="C291" s="41"/>
      <c r="D291" s="41"/>
    </row>
    <row r="292" spans="3:4" x14ac:dyDescent="0.2">
      <c r="C292" s="41"/>
      <c r="D292" s="41"/>
    </row>
    <row r="293" spans="3:4" x14ac:dyDescent="0.2">
      <c r="C293" s="41"/>
      <c r="D293" s="41"/>
    </row>
    <row r="294" spans="3:4" x14ac:dyDescent="0.2">
      <c r="C294" s="41"/>
      <c r="D294" s="41"/>
    </row>
    <row r="295" spans="3:4" x14ac:dyDescent="0.2">
      <c r="C295" s="41"/>
      <c r="D295" s="41"/>
    </row>
    <row r="296" spans="3:4" x14ac:dyDescent="0.2">
      <c r="C296" s="41"/>
      <c r="D296" s="41"/>
    </row>
    <row r="297" spans="3:4" x14ac:dyDescent="0.2">
      <c r="C297" s="41"/>
      <c r="D297" s="41"/>
    </row>
    <row r="298" spans="3:4" x14ac:dyDescent="0.2">
      <c r="C298" s="41"/>
      <c r="D298" s="41"/>
    </row>
    <row r="299" spans="3:4" x14ac:dyDescent="0.2">
      <c r="C299" s="41"/>
      <c r="D299" s="41"/>
    </row>
    <row r="300" spans="3:4" x14ac:dyDescent="0.2">
      <c r="C300" s="41"/>
      <c r="D300" s="41"/>
    </row>
    <row r="301" spans="3:4" x14ac:dyDescent="0.2">
      <c r="C301" s="41"/>
      <c r="D301" s="41"/>
    </row>
    <row r="302" spans="3:4" x14ac:dyDescent="0.2">
      <c r="C302" s="41"/>
      <c r="D302" s="41"/>
    </row>
    <row r="303" spans="3:4" x14ac:dyDescent="0.2">
      <c r="C303" s="41"/>
      <c r="D303" s="41"/>
    </row>
    <row r="304" spans="3:4" x14ac:dyDescent="0.2">
      <c r="C304" s="41"/>
      <c r="D304" s="41"/>
    </row>
    <row r="305" spans="3:4" x14ac:dyDescent="0.2">
      <c r="C305" s="41"/>
      <c r="D305" s="41"/>
    </row>
    <row r="306" spans="3:4" x14ac:dyDescent="0.2">
      <c r="C306" s="41"/>
      <c r="D306" s="41"/>
    </row>
    <row r="307" spans="3:4" x14ac:dyDescent="0.2">
      <c r="C307" s="41"/>
      <c r="D307" s="41"/>
    </row>
    <row r="308" spans="3:4" x14ac:dyDescent="0.2">
      <c r="C308" s="41"/>
      <c r="D308" s="41"/>
    </row>
    <row r="309" spans="3:4" x14ac:dyDescent="0.2">
      <c r="C309" s="41"/>
      <c r="D309" s="41"/>
    </row>
    <row r="310" spans="3:4" x14ac:dyDescent="0.2">
      <c r="C310" s="41"/>
      <c r="D310" s="41"/>
    </row>
    <row r="311" spans="3:4" x14ac:dyDescent="0.2">
      <c r="C311" s="41"/>
      <c r="D311" s="41"/>
    </row>
    <row r="312" spans="3:4" x14ac:dyDescent="0.2">
      <c r="C312" s="41"/>
      <c r="D312" s="41"/>
    </row>
    <row r="313" spans="3:4" x14ac:dyDescent="0.2">
      <c r="C313" s="41"/>
      <c r="D313" s="41"/>
    </row>
    <row r="314" spans="3:4" x14ac:dyDescent="0.2">
      <c r="C314" s="41"/>
      <c r="D314" s="41"/>
    </row>
    <row r="315" spans="3:4" x14ac:dyDescent="0.2">
      <c r="C315" s="41"/>
      <c r="D315" s="41"/>
    </row>
    <row r="316" spans="3:4" x14ac:dyDescent="0.2">
      <c r="C316" s="41"/>
      <c r="D316" s="41"/>
    </row>
    <row r="317" spans="3:4" x14ac:dyDescent="0.2">
      <c r="C317" s="41"/>
      <c r="D317" s="41"/>
    </row>
    <row r="318" spans="3:4" x14ac:dyDescent="0.2">
      <c r="C318" s="41"/>
      <c r="D318" s="41"/>
    </row>
    <row r="319" spans="3:4" x14ac:dyDescent="0.2">
      <c r="C319" s="41"/>
      <c r="D319" s="41"/>
    </row>
    <row r="320" spans="3:4" x14ac:dyDescent="0.2">
      <c r="C320" s="41"/>
      <c r="D320" s="41"/>
    </row>
    <row r="321" spans="3:4" x14ac:dyDescent="0.2">
      <c r="C321" s="41"/>
      <c r="D321" s="41"/>
    </row>
    <row r="322" spans="3:4" x14ac:dyDescent="0.2">
      <c r="C322" s="41"/>
      <c r="D322" s="41"/>
    </row>
    <row r="323" spans="3:4" x14ac:dyDescent="0.2">
      <c r="C323" s="41"/>
      <c r="D323" s="41"/>
    </row>
    <row r="324" spans="3:4" x14ac:dyDescent="0.2">
      <c r="C324" s="41"/>
      <c r="D324" s="41"/>
    </row>
    <row r="325" spans="3:4" x14ac:dyDescent="0.2">
      <c r="C325" s="41"/>
      <c r="D325" s="41"/>
    </row>
    <row r="326" spans="3:4" x14ac:dyDescent="0.2">
      <c r="C326" s="41"/>
      <c r="D326" s="41"/>
    </row>
    <row r="327" spans="3:4" x14ac:dyDescent="0.2">
      <c r="C327" s="41"/>
      <c r="D327" s="41"/>
    </row>
    <row r="328" spans="3:4" x14ac:dyDescent="0.2">
      <c r="C328" s="41"/>
      <c r="D328" s="41"/>
    </row>
    <row r="329" spans="3:4" x14ac:dyDescent="0.2">
      <c r="C329" s="41"/>
      <c r="D329" s="41"/>
    </row>
    <row r="330" spans="3:4" x14ac:dyDescent="0.2">
      <c r="C330" s="41"/>
      <c r="D330" s="41"/>
    </row>
    <row r="331" spans="3:4" x14ac:dyDescent="0.2">
      <c r="C331" s="41"/>
      <c r="D331" s="41"/>
    </row>
    <row r="332" spans="3:4" x14ac:dyDescent="0.2">
      <c r="C332" s="41"/>
      <c r="D332" s="41"/>
    </row>
    <row r="333" spans="3:4" x14ac:dyDescent="0.2">
      <c r="C333" s="41"/>
      <c r="D333" s="41"/>
    </row>
    <row r="334" spans="3:4" x14ac:dyDescent="0.2">
      <c r="C334" s="41"/>
      <c r="D334" s="41"/>
    </row>
    <row r="335" spans="3:4" x14ac:dyDescent="0.2">
      <c r="C335" s="41"/>
      <c r="D335" s="41"/>
    </row>
    <row r="336" spans="3:4" x14ac:dyDescent="0.2">
      <c r="C336" s="41"/>
      <c r="D336" s="41"/>
    </row>
    <row r="337" spans="3:4" x14ac:dyDescent="0.2">
      <c r="C337" s="41"/>
      <c r="D337" s="41"/>
    </row>
    <row r="338" spans="3:4" x14ac:dyDescent="0.2">
      <c r="C338" s="41"/>
      <c r="D338" s="41"/>
    </row>
    <row r="339" spans="3:4" x14ac:dyDescent="0.2">
      <c r="C339" s="41"/>
      <c r="D339" s="41"/>
    </row>
    <row r="340" spans="3:4" x14ac:dyDescent="0.2">
      <c r="C340" s="41"/>
      <c r="D340" s="41"/>
    </row>
    <row r="341" spans="3:4" x14ac:dyDescent="0.2">
      <c r="C341" s="41"/>
      <c r="D341" s="41"/>
    </row>
    <row r="342" spans="3:4" x14ac:dyDescent="0.2">
      <c r="C342" s="41"/>
      <c r="D342" s="41"/>
    </row>
    <row r="343" spans="3:4" x14ac:dyDescent="0.2">
      <c r="C343" s="41"/>
      <c r="D343" s="41"/>
    </row>
    <row r="344" spans="3:4" x14ac:dyDescent="0.2">
      <c r="C344" s="41"/>
      <c r="D344" s="41"/>
    </row>
    <row r="345" spans="3:4" x14ac:dyDescent="0.2">
      <c r="C345" s="41"/>
      <c r="D345" s="41"/>
    </row>
    <row r="346" spans="3:4" x14ac:dyDescent="0.2">
      <c r="C346" s="41"/>
      <c r="D346" s="41"/>
    </row>
    <row r="347" spans="3:4" x14ac:dyDescent="0.2">
      <c r="C347" s="41"/>
      <c r="D347" s="41"/>
    </row>
    <row r="348" spans="3:4" x14ac:dyDescent="0.2">
      <c r="C348" s="41"/>
      <c r="D348" s="41"/>
    </row>
    <row r="349" spans="3:4" x14ac:dyDescent="0.2">
      <c r="C349" s="41"/>
      <c r="D349" s="41"/>
    </row>
    <row r="350" spans="3:4" x14ac:dyDescent="0.2">
      <c r="C350" s="41"/>
      <c r="D350" s="41"/>
    </row>
    <row r="351" spans="3:4" x14ac:dyDescent="0.2">
      <c r="C351" s="41"/>
      <c r="D351" s="41"/>
    </row>
    <row r="352" spans="3:4" x14ac:dyDescent="0.2">
      <c r="C352" s="41"/>
      <c r="D352" s="41"/>
    </row>
    <row r="353" spans="3:4" x14ac:dyDescent="0.2">
      <c r="C353" s="41"/>
      <c r="D353" s="41"/>
    </row>
    <row r="354" spans="3:4" x14ac:dyDescent="0.2">
      <c r="C354" s="41"/>
      <c r="D354" s="41"/>
    </row>
    <row r="355" spans="3:4" x14ac:dyDescent="0.2">
      <c r="C355" s="41"/>
      <c r="D355" s="41"/>
    </row>
    <row r="356" spans="3:4" x14ac:dyDescent="0.2">
      <c r="C356" s="41"/>
      <c r="D356" s="41"/>
    </row>
    <row r="357" spans="3:4" x14ac:dyDescent="0.2">
      <c r="C357" s="41"/>
      <c r="D357" s="41"/>
    </row>
    <row r="358" spans="3:4" x14ac:dyDescent="0.2">
      <c r="C358" s="41"/>
      <c r="D358" s="41"/>
    </row>
    <row r="359" spans="3:4" x14ac:dyDescent="0.2">
      <c r="C359" s="41"/>
      <c r="D359" s="41"/>
    </row>
    <row r="360" spans="3:4" x14ac:dyDescent="0.2">
      <c r="C360" s="41"/>
      <c r="D360" s="41"/>
    </row>
    <row r="361" spans="3:4" x14ac:dyDescent="0.2">
      <c r="C361" s="41"/>
      <c r="D361" s="41"/>
    </row>
    <row r="362" spans="3:4" x14ac:dyDescent="0.2">
      <c r="C362" s="41"/>
      <c r="D362" s="41"/>
    </row>
    <row r="363" spans="3:4" x14ac:dyDescent="0.2">
      <c r="C363" s="41"/>
      <c r="D363" s="41"/>
    </row>
    <row r="364" spans="3:4" x14ac:dyDescent="0.2">
      <c r="C364" s="41"/>
      <c r="D364" s="41"/>
    </row>
    <row r="365" spans="3:4" x14ac:dyDescent="0.2">
      <c r="C365" s="41"/>
      <c r="D365" s="41"/>
    </row>
    <row r="366" spans="3:4" x14ac:dyDescent="0.2">
      <c r="C366" s="41"/>
      <c r="D366" s="41"/>
    </row>
    <row r="367" spans="3:4" x14ac:dyDescent="0.2">
      <c r="C367" s="41"/>
      <c r="D367" s="41"/>
    </row>
    <row r="368" spans="3:4" x14ac:dyDescent="0.2">
      <c r="C368" s="41"/>
      <c r="D368" s="41"/>
    </row>
    <row r="369" spans="3:4" x14ac:dyDescent="0.2">
      <c r="C369" s="41"/>
      <c r="D369" s="41"/>
    </row>
    <row r="370" spans="3:4" x14ac:dyDescent="0.2">
      <c r="C370" s="41"/>
      <c r="D370" s="41"/>
    </row>
    <row r="371" spans="3:4" x14ac:dyDescent="0.2">
      <c r="C371" s="41"/>
      <c r="D371" s="41"/>
    </row>
    <row r="372" spans="3:4" x14ac:dyDescent="0.2">
      <c r="C372" s="41"/>
      <c r="D372" s="41"/>
    </row>
    <row r="373" spans="3:4" x14ac:dyDescent="0.2">
      <c r="C373" s="41"/>
      <c r="D373" s="41"/>
    </row>
    <row r="374" spans="3:4" x14ac:dyDescent="0.2">
      <c r="C374" s="41"/>
      <c r="D374" s="41"/>
    </row>
    <row r="375" spans="3:4" x14ac:dyDescent="0.2">
      <c r="C375" s="41"/>
      <c r="D375" s="41"/>
    </row>
    <row r="376" spans="3:4" x14ac:dyDescent="0.2">
      <c r="C376" s="41"/>
      <c r="D376" s="41"/>
    </row>
    <row r="377" spans="3:4" x14ac:dyDescent="0.2">
      <c r="C377" s="41"/>
      <c r="D377" s="41"/>
    </row>
    <row r="378" spans="3:4" x14ac:dyDescent="0.2">
      <c r="C378" s="41"/>
      <c r="D378" s="41"/>
    </row>
    <row r="379" spans="3:4" x14ac:dyDescent="0.2">
      <c r="C379" s="41"/>
      <c r="D379" s="41"/>
    </row>
    <row r="380" spans="3:4" x14ac:dyDescent="0.2">
      <c r="C380" s="41"/>
      <c r="D380" s="41"/>
    </row>
    <row r="381" spans="3:4" x14ac:dyDescent="0.2">
      <c r="C381" s="41"/>
      <c r="D381" s="41"/>
    </row>
    <row r="382" spans="3:4" x14ac:dyDescent="0.2">
      <c r="C382" s="41"/>
      <c r="D382" s="41"/>
    </row>
    <row r="383" spans="3:4" x14ac:dyDescent="0.2">
      <c r="C383" s="41"/>
      <c r="D383" s="41"/>
    </row>
    <row r="384" spans="3:4" x14ac:dyDescent="0.2">
      <c r="C384" s="41"/>
      <c r="D384" s="41"/>
    </row>
    <row r="385" spans="3:4" x14ac:dyDescent="0.2">
      <c r="C385" s="41"/>
      <c r="D385" s="41"/>
    </row>
    <row r="386" spans="3:4" x14ac:dyDescent="0.2">
      <c r="C386" s="41"/>
      <c r="D386" s="41"/>
    </row>
    <row r="387" spans="3:4" x14ac:dyDescent="0.2">
      <c r="C387" s="41"/>
      <c r="D387" s="41"/>
    </row>
    <row r="388" spans="3:4" x14ac:dyDescent="0.2">
      <c r="C388" s="41"/>
      <c r="D388" s="41"/>
    </row>
    <row r="389" spans="3:4" x14ac:dyDescent="0.2">
      <c r="C389" s="41"/>
      <c r="D389" s="41"/>
    </row>
    <row r="390" spans="3:4" x14ac:dyDescent="0.2">
      <c r="C390" s="41"/>
      <c r="D390" s="41"/>
    </row>
    <row r="391" spans="3:4" x14ac:dyDescent="0.2">
      <c r="C391" s="41"/>
      <c r="D391" s="41"/>
    </row>
    <row r="392" spans="3:4" x14ac:dyDescent="0.2">
      <c r="C392" s="41"/>
      <c r="D392" s="41"/>
    </row>
    <row r="393" spans="3:4" x14ac:dyDescent="0.2">
      <c r="C393" s="41"/>
      <c r="D393" s="41"/>
    </row>
    <row r="394" spans="3:4" x14ac:dyDescent="0.2">
      <c r="C394" s="41"/>
      <c r="D394" s="41"/>
    </row>
    <row r="395" spans="3:4" x14ac:dyDescent="0.2">
      <c r="C395" s="41"/>
      <c r="D395" s="41"/>
    </row>
    <row r="396" spans="3:4" x14ac:dyDescent="0.2">
      <c r="C396" s="41"/>
      <c r="D396" s="41"/>
    </row>
    <row r="397" spans="3:4" x14ac:dyDescent="0.2">
      <c r="C397" s="41"/>
      <c r="D397" s="41"/>
    </row>
    <row r="398" spans="3:4" x14ac:dyDescent="0.2">
      <c r="C398" s="41"/>
      <c r="D398" s="41"/>
    </row>
    <row r="399" spans="3:4" x14ac:dyDescent="0.2">
      <c r="C399" s="41"/>
      <c r="D399" s="41"/>
    </row>
    <row r="400" spans="3:4" x14ac:dyDescent="0.2">
      <c r="C400" s="41"/>
      <c r="D400" s="41"/>
    </row>
    <row r="401" spans="3:4" x14ac:dyDescent="0.2">
      <c r="C401" s="41"/>
      <c r="D401" s="41"/>
    </row>
    <row r="402" spans="3:4" x14ac:dyDescent="0.2">
      <c r="C402" s="41"/>
      <c r="D402" s="41"/>
    </row>
    <row r="403" spans="3:4" x14ac:dyDescent="0.2">
      <c r="C403" s="41"/>
      <c r="D403" s="41"/>
    </row>
    <row r="404" spans="3:4" x14ac:dyDescent="0.2">
      <c r="C404" s="41"/>
      <c r="D404" s="41"/>
    </row>
    <row r="405" spans="3:4" x14ac:dyDescent="0.2">
      <c r="C405" s="41"/>
      <c r="D405" s="41"/>
    </row>
    <row r="406" spans="3:4" x14ac:dyDescent="0.2">
      <c r="C406" s="41"/>
      <c r="D406" s="41"/>
    </row>
    <row r="407" spans="3:4" x14ac:dyDescent="0.2">
      <c r="C407" s="41"/>
      <c r="D407" s="41"/>
    </row>
    <row r="408" spans="3:4" x14ac:dyDescent="0.2">
      <c r="C408" s="41"/>
      <c r="D408" s="41"/>
    </row>
    <row r="409" spans="3:4" x14ac:dyDescent="0.2">
      <c r="C409" s="41"/>
      <c r="D409" s="41"/>
    </row>
    <row r="410" spans="3:4" x14ac:dyDescent="0.2">
      <c r="C410" s="41"/>
      <c r="D410" s="41"/>
    </row>
    <row r="411" spans="3:4" x14ac:dyDescent="0.2">
      <c r="C411" s="41"/>
      <c r="D411" s="41"/>
    </row>
    <row r="412" spans="3:4" x14ac:dyDescent="0.2">
      <c r="C412" s="41"/>
      <c r="D412" s="41"/>
    </row>
    <row r="413" spans="3:4" x14ac:dyDescent="0.2">
      <c r="C413" s="41"/>
      <c r="D413" s="41"/>
    </row>
    <row r="414" spans="3:4" x14ac:dyDescent="0.2">
      <c r="C414" s="41"/>
      <c r="D414" s="41"/>
    </row>
    <row r="415" spans="3:4" x14ac:dyDescent="0.2">
      <c r="C415" s="41"/>
      <c r="D415" s="41"/>
    </row>
    <row r="416" spans="3:4" x14ac:dyDescent="0.2">
      <c r="C416" s="41"/>
      <c r="D416" s="41"/>
    </row>
    <row r="417" spans="3:4" x14ac:dyDescent="0.2">
      <c r="C417" s="41"/>
      <c r="D417" s="41"/>
    </row>
    <row r="418" spans="3:4" x14ac:dyDescent="0.2">
      <c r="C418" s="41"/>
      <c r="D418" s="41"/>
    </row>
    <row r="419" spans="3:4" x14ac:dyDescent="0.2">
      <c r="C419" s="41"/>
      <c r="D419" s="41"/>
    </row>
    <row r="420" spans="3:4" x14ac:dyDescent="0.2">
      <c r="C420" s="41"/>
      <c r="D420" s="41"/>
    </row>
    <row r="421" spans="3:4" x14ac:dyDescent="0.2">
      <c r="C421" s="41"/>
      <c r="D421" s="41"/>
    </row>
    <row r="422" spans="3:4" x14ac:dyDescent="0.2">
      <c r="C422" s="41"/>
      <c r="D422" s="41"/>
    </row>
    <row r="423" spans="3:4" x14ac:dyDescent="0.2">
      <c r="C423" s="41"/>
      <c r="D423" s="41"/>
    </row>
    <row r="424" spans="3:4" x14ac:dyDescent="0.2">
      <c r="C424" s="41"/>
      <c r="D424" s="41"/>
    </row>
    <row r="425" spans="3:4" x14ac:dyDescent="0.2">
      <c r="C425" s="41"/>
      <c r="D425" s="41"/>
    </row>
    <row r="426" spans="3:4" x14ac:dyDescent="0.2">
      <c r="C426" s="41"/>
      <c r="D426" s="41"/>
    </row>
    <row r="427" spans="3:4" x14ac:dyDescent="0.2">
      <c r="C427" s="41"/>
      <c r="D427" s="41"/>
    </row>
    <row r="428" spans="3:4" x14ac:dyDescent="0.2">
      <c r="C428" s="41"/>
      <c r="D428" s="41"/>
    </row>
    <row r="429" spans="3:4" x14ac:dyDescent="0.2">
      <c r="C429" s="41"/>
      <c r="D429" s="41"/>
    </row>
    <row r="430" spans="3:4" x14ac:dyDescent="0.2">
      <c r="C430" s="41"/>
      <c r="D430" s="41"/>
    </row>
    <row r="431" spans="3:4" x14ac:dyDescent="0.2">
      <c r="C431" s="41"/>
      <c r="D431" s="41"/>
    </row>
    <row r="432" spans="3:4" x14ac:dyDescent="0.2">
      <c r="C432" s="41"/>
      <c r="D432" s="41"/>
    </row>
    <row r="433" spans="3:4" x14ac:dyDescent="0.2">
      <c r="C433" s="41"/>
      <c r="D433" s="41"/>
    </row>
    <row r="434" spans="3:4" x14ac:dyDescent="0.2">
      <c r="C434" s="41"/>
      <c r="D434" s="41"/>
    </row>
    <row r="435" spans="3:4" x14ac:dyDescent="0.2">
      <c r="C435" s="41"/>
      <c r="D435" s="41"/>
    </row>
    <row r="436" spans="3:4" x14ac:dyDescent="0.2">
      <c r="C436" s="41"/>
      <c r="D436" s="41"/>
    </row>
    <row r="437" spans="3:4" x14ac:dyDescent="0.2">
      <c r="C437" s="41"/>
      <c r="D437" s="41"/>
    </row>
    <row r="438" spans="3:4" x14ac:dyDescent="0.2">
      <c r="C438" s="41"/>
      <c r="D438" s="41"/>
    </row>
    <row r="439" spans="3:4" x14ac:dyDescent="0.2">
      <c r="C439" s="41"/>
      <c r="D439" s="41"/>
    </row>
    <row r="440" spans="3:4" x14ac:dyDescent="0.2">
      <c r="C440" s="41"/>
      <c r="D440" s="41"/>
    </row>
    <row r="441" spans="3:4" x14ac:dyDescent="0.2">
      <c r="C441" s="41"/>
      <c r="D441" s="41"/>
    </row>
    <row r="442" spans="3:4" x14ac:dyDescent="0.2">
      <c r="C442" s="41"/>
      <c r="D442" s="41"/>
    </row>
    <row r="443" spans="3:4" x14ac:dyDescent="0.2">
      <c r="C443" s="41"/>
      <c r="D443" s="41"/>
    </row>
    <row r="444" spans="3:4" x14ac:dyDescent="0.2">
      <c r="C444" s="41"/>
      <c r="D444" s="41"/>
    </row>
    <row r="445" spans="3:4" x14ac:dyDescent="0.2">
      <c r="C445" s="41"/>
      <c r="D445" s="41"/>
    </row>
    <row r="446" spans="3:4" x14ac:dyDescent="0.2">
      <c r="C446" s="41"/>
      <c r="D446" s="41"/>
    </row>
    <row r="447" spans="3:4" x14ac:dyDescent="0.2">
      <c r="C447" s="41"/>
      <c r="D447" s="41"/>
    </row>
    <row r="448" spans="3:4" x14ac:dyDescent="0.2">
      <c r="C448" s="41"/>
      <c r="D448" s="41"/>
    </row>
    <row r="449" spans="3:4" x14ac:dyDescent="0.2">
      <c r="C449" s="41"/>
      <c r="D449" s="41"/>
    </row>
    <row r="450" spans="3:4" x14ac:dyDescent="0.2">
      <c r="C450" s="41"/>
      <c r="D450" s="41"/>
    </row>
    <row r="451" spans="3:4" x14ac:dyDescent="0.2">
      <c r="C451" s="41"/>
      <c r="D451" s="41"/>
    </row>
    <row r="452" spans="3:4" x14ac:dyDescent="0.2">
      <c r="C452" s="41"/>
      <c r="D452" s="41"/>
    </row>
    <row r="453" spans="3:4" x14ac:dyDescent="0.2">
      <c r="C453" s="41"/>
      <c r="D453" s="41"/>
    </row>
    <row r="454" spans="3:4" x14ac:dyDescent="0.2">
      <c r="C454" s="41"/>
      <c r="D454" s="41"/>
    </row>
    <row r="455" spans="3:4" x14ac:dyDescent="0.2">
      <c r="C455" s="41"/>
      <c r="D455" s="41"/>
    </row>
    <row r="456" spans="3:4" x14ac:dyDescent="0.2">
      <c r="C456" s="41"/>
      <c r="D456" s="41"/>
    </row>
    <row r="457" spans="3:4" x14ac:dyDescent="0.2">
      <c r="C457" s="41"/>
      <c r="D457" s="41"/>
    </row>
    <row r="458" spans="3:4" x14ac:dyDescent="0.2">
      <c r="C458" s="41"/>
      <c r="D458" s="41"/>
    </row>
    <row r="459" spans="3:4" x14ac:dyDescent="0.2">
      <c r="C459" s="41"/>
      <c r="D459" s="41"/>
    </row>
    <row r="460" spans="3:4" x14ac:dyDescent="0.2">
      <c r="C460" s="41"/>
      <c r="D460" s="41"/>
    </row>
    <row r="461" spans="3:4" x14ac:dyDescent="0.2">
      <c r="C461" s="41"/>
      <c r="D461" s="41"/>
    </row>
    <row r="462" spans="3:4" x14ac:dyDescent="0.2">
      <c r="C462" s="41"/>
      <c r="D462" s="41"/>
    </row>
    <row r="463" spans="3:4" x14ac:dyDescent="0.2">
      <c r="C463" s="41"/>
      <c r="D463" s="41"/>
    </row>
    <row r="464" spans="3:4" x14ac:dyDescent="0.2">
      <c r="C464" s="41"/>
      <c r="D464" s="41"/>
    </row>
    <row r="465" spans="3:4" x14ac:dyDescent="0.2">
      <c r="C465" s="41"/>
      <c r="D465" s="41"/>
    </row>
    <row r="466" spans="3:4" x14ac:dyDescent="0.2">
      <c r="C466" s="41"/>
      <c r="D466" s="41"/>
    </row>
    <row r="467" spans="3:4" x14ac:dyDescent="0.2">
      <c r="C467" s="41"/>
      <c r="D467" s="41"/>
    </row>
    <row r="468" spans="3:4" x14ac:dyDescent="0.2">
      <c r="C468" s="41"/>
      <c r="D468" s="41"/>
    </row>
    <row r="469" spans="3:4" x14ac:dyDescent="0.2">
      <c r="C469" s="41"/>
      <c r="D469" s="41"/>
    </row>
    <row r="470" spans="3:4" x14ac:dyDescent="0.2">
      <c r="C470" s="41"/>
      <c r="D470" s="41"/>
    </row>
    <row r="471" spans="3:4" x14ac:dyDescent="0.2">
      <c r="C471" s="41"/>
      <c r="D471" s="41"/>
    </row>
    <row r="472" spans="3:4" x14ac:dyDescent="0.2">
      <c r="C472" s="41"/>
      <c r="D472" s="41"/>
    </row>
    <row r="473" spans="3:4" x14ac:dyDescent="0.2">
      <c r="C473" s="41"/>
      <c r="D473" s="41"/>
    </row>
    <row r="474" spans="3:4" x14ac:dyDescent="0.2">
      <c r="C474" s="41"/>
      <c r="D474" s="41"/>
    </row>
    <row r="475" spans="3:4" x14ac:dyDescent="0.2">
      <c r="C475" s="41"/>
      <c r="D475" s="41"/>
    </row>
    <row r="476" spans="3:4" x14ac:dyDescent="0.2">
      <c r="C476" s="41"/>
      <c r="D476" s="41"/>
    </row>
    <row r="477" spans="3:4" x14ac:dyDescent="0.2">
      <c r="C477" s="41"/>
      <c r="D477" s="41"/>
    </row>
    <row r="478" spans="3:4" x14ac:dyDescent="0.2">
      <c r="C478" s="41"/>
      <c r="D478" s="41"/>
    </row>
    <row r="479" spans="3:4" x14ac:dyDescent="0.2">
      <c r="C479" s="41"/>
      <c r="D479" s="41"/>
    </row>
    <row r="480" spans="3:4" x14ac:dyDescent="0.2">
      <c r="C480" s="41"/>
      <c r="D480" s="41"/>
    </row>
    <row r="481" spans="3:4" x14ac:dyDescent="0.2">
      <c r="C481" s="41"/>
      <c r="D481" s="41"/>
    </row>
    <row r="482" spans="3:4" x14ac:dyDescent="0.2">
      <c r="C482" s="41"/>
      <c r="D482" s="41"/>
    </row>
    <row r="483" spans="3:4" x14ac:dyDescent="0.2">
      <c r="C483" s="41"/>
      <c r="D483" s="41"/>
    </row>
    <row r="484" spans="3:4" x14ac:dyDescent="0.2">
      <c r="C484" s="41"/>
      <c r="D484" s="41"/>
    </row>
    <row r="485" spans="3:4" x14ac:dyDescent="0.2">
      <c r="C485" s="41"/>
      <c r="D485" s="41"/>
    </row>
    <row r="486" spans="3:4" x14ac:dyDescent="0.2">
      <c r="C486" s="41"/>
      <c r="D486" s="41"/>
    </row>
    <row r="487" spans="3:4" x14ac:dyDescent="0.2">
      <c r="C487" s="41"/>
      <c r="D487" s="41"/>
    </row>
    <row r="488" spans="3:4" x14ac:dyDescent="0.2">
      <c r="C488" s="41"/>
      <c r="D488" s="41"/>
    </row>
    <row r="489" spans="3:4" x14ac:dyDescent="0.2">
      <c r="C489" s="41"/>
      <c r="D489" s="41"/>
    </row>
    <row r="490" spans="3:4" x14ac:dyDescent="0.2">
      <c r="C490" s="41"/>
      <c r="D490" s="41"/>
    </row>
    <row r="491" spans="3:4" x14ac:dyDescent="0.2">
      <c r="C491" s="41"/>
      <c r="D491" s="41"/>
    </row>
    <row r="492" spans="3:4" x14ac:dyDescent="0.2">
      <c r="C492" s="41"/>
      <c r="D492" s="41"/>
    </row>
    <row r="493" spans="3:4" x14ac:dyDescent="0.2">
      <c r="C493" s="41"/>
      <c r="D493" s="41"/>
    </row>
    <row r="494" spans="3:4" x14ac:dyDescent="0.2">
      <c r="C494" s="41"/>
      <c r="D494" s="41"/>
    </row>
    <row r="495" spans="3:4" x14ac:dyDescent="0.2">
      <c r="C495" s="41"/>
      <c r="D495" s="41"/>
    </row>
    <row r="496" spans="3:4" x14ac:dyDescent="0.2">
      <c r="C496" s="41"/>
      <c r="D496" s="41"/>
    </row>
    <row r="497" spans="3:4" x14ac:dyDescent="0.2">
      <c r="C497" s="41"/>
      <c r="D497" s="41"/>
    </row>
    <row r="498" spans="3:4" x14ac:dyDescent="0.2">
      <c r="C498" s="41"/>
      <c r="D498" s="41"/>
    </row>
    <row r="499" spans="3:4" x14ac:dyDescent="0.2">
      <c r="C499" s="41"/>
      <c r="D499" s="41"/>
    </row>
    <row r="500" spans="3:4" x14ac:dyDescent="0.2">
      <c r="C500" s="41"/>
      <c r="D500" s="41"/>
    </row>
    <row r="501" spans="3:4" x14ac:dyDescent="0.2">
      <c r="C501" s="41"/>
      <c r="D501" s="41"/>
    </row>
    <row r="502" spans="3:4" x14ac:dyDescent="0.2">
      <c r="C502" s="41"/>
      <c r="D502" s="41"/>
    </row>
    <row r="503" spans="3:4" x14ac:dyDescent="0.2">
      <c r="C503" s="41"/>
      <c r="D503" s="41"/>
    </row>
    <row r="504" spans="3:4" x14ac:dyDescent="0.2">
      <c r="C504" s="41"/>
      <c r="D504" s="41"/>
    </row>
    <row r="505" spans="3:4" x14ac:dyDescent="0.2">
      <c r="C505" s="41"/>
      <c r="D505" s="41"/>
    </row>
    <row r="506" spans="3:4" x14ac:dyDescent="0.2">
      <c r="C506" s="41"/>
      <c r="D506" s="41"/>
    </row>
    <row r="507" spans="3:4" x14ac:dyDescent="0.2">
      <c r="C507" s="41"/>
      <c r="D507" s="41"/>
    </row>
    <row r="508" spans="3:4" x14ac:dyDescent="0.2">
      <c r="C508" s="41"/>
      <c r="D508" s="41"/>
    </row>
    <row r="509" spans="3:4" x14ac:dyDescent="0.2">
      <c r="C509" s="41"/>
      <c r="D509" s="41"/>
    </row>
    <row r="510" spans="3:4" x14ac:dyDescent="0.2">
      <c r="C510" s="41"/>
      <c r="D510" s="41"/>
    </row>
    <row r="511" spans="3:4" x14ac:dyDescent="0.2">
      <c r="C511" s="41"/>
      <c r="D511" s="41"/>
    </row>
    <row r="512" spans="3:4" x14ac:dyDescent="0.2">
      <c r="C512" s="41"/>
      <c r="D512" s="41"/>
    </row>
    <row r="513" spans="3:4" x14ac:dyDescent="0.2">
      <c r="C513" s="41"/>
      <c r="D513" s="41"/>
    </row>
    <row r="514" spans="3:4" x14ac:dyDescent="0.2">
      <c r="C514" s="41"/>
      <c r="D514" s="41"/>
    </row>
    <row r="515" spans="3:4" x14ac:dyDescent="0.2">
      <c r="C515" s="41"/>
      <c r="D515" s="41"/>
    </row>
    <row r="516" spans="3:4" x14ac:dyDescent="0.2">
      <c r="C516" s="41"/>
      <c r="D516" s="41"/>
    </row>
    <row r="517" spans="3:4" x14ac:dyDescent="0.2">
      <c r="C517" s="41"/>
      <c r="D517" s="41"/>
    </row>
    <row r="518" spans="3:4" x14ac:dyDescent="0.2">
      <c r="C518" s="41"/>
      <c r="D518" s="41"/>
    </row>
    <row r="519" spans="3:4" x14ac:dyDescent="0.2">
      <c r="C519" s="41"/>
      <c r="D519" s="41"/>
    </row>
    <row r="520" spans="3:4" x14ac:dyDescent="0.2">
      <c r="C520" s="41"/>
      <c r="D520" s="41"/>
    </row>
    <row r="521" spans="3:4" x14ac:dyDescent="0.2">
      <c r="C521" s="41"/>
      <c r="D521" s="41"/>
    </row>
    <row r="522" spans="3:4" x14ac:dyDescent="0.2">
      <c r="C522" s="41"/>
      <c r="D522" s="41"/>
    </row>
    <row r="523" spans="3:4" x14ac:dyDescent="0.2">
      <c r="C523" s="41"/>
      <c r="D523" s="41"/>
    </row>
    <row r="524" spans="3:4" x14ac:dyDescent="0.2">
      <c r="C524" s="41"/>
      <c r="D524" s="41"/>
    </row>
    <row r="525" spans="3:4" x14ac:dyDescent="0.2">
      <c r="C525" s="41"/>
      <c r="D525" s="41"/>
    </row>
    <row r="526" spans="3:4" x14ac:dyDescent="0.2">
      <c r="C526" s="41"/>
      <c r="D526" s="41"/>
    </row>
    <row r="527" spans="3:4" x14ac:dyDescent="0.2">
      <c r="C527" s="41"/>
      <c r="D527" s="41"/>
    </row>
    <row r="528" spans="3:4" x14ac:dyDescent="0.2">
      <c r="C528" s="41"/>
      <c r="D528" s="41"/>
    </row>
    <row r="529" spans="3:4" x14ac:dyDescent="0.2">
      <c r="C529" s="41"/>
      <c r="D529" s="41"/>
    </row>
    <row r="530" spans="3:4" x14ac:dyDescent="0.2">
      <c r="C530" s="41"/>
      <c r="D530" s="41"/>
    </row>
    <row r="531" spans="3:4" x14ac:dyDescent="0.2">
      <c r="C531" s="41"/>
      <c r="D531" s="41"/>
    </row>
    <row r="532" spans="3:4" x14ac:dyDescent="0.2">
      <c r="C532" s="41"/>
      <c r="D532" s="41"/>
    </row>
    <row r="533" spans="3:4" x14ac:dyDescent="0.2">
      <c r="C533" s="41"/>
      <c r="D533" s="41"/>
    </row>
    <row r="534" spans="3:4" x14ac:dyDescent="0.2">
      <c r="C534" s="41"/>
      <c r="D534" s="41"/>
    </row>
    <row r="535" spans="3:4" x14ac:dyDescent="0.2">
      <c r="C535" s="41"/>
      <c r="D535" s="41"/>
    </row>
    <row r="536" spans="3:4" x14ac:dyDescent="0.2">
      <c r="C536" s="41"/>
      <c r="D536" s="41"/>
    </row>
    <row r="537" spans="3:4" x14ac:dyDescent="0.2">
      <c r="C537" s="41"/>
      <c r="D537" s="41"/>
    </row>
    <row r="538" spans="3:4" x14ac:dyDescent="0.2">
      <c r="C538" s="41"/>
      <c r="D538" s="41"/>
    </row>
    <row r="539" spans="3:4" x14ac:dyDescent="0.2">
      <c r="C539" s="41"/>
      <c r="D539" s="41"/>
    </row>
    <row r="540" spans="3:4" x14ac:dyDescent="0.2">
      <c r="C540" s="41"/>
      <c r="D540" s="41"/>
    </row>
    <row r="541" spans="3:4" x14ac:dyDescent="0.2">
      <c r="C541" s="41"/>
      <c r="D541" s="41"/>
    </row>
    <row r="542" spans="3:4" x14ac:dyDescent="0.2">
      <c r="C542" s="41"/>
      <c r="D542" s="41"/>
    </row>
    <row r="543" spans="3:4" x14ac:dyDescent="0.2">
      <c r="C543" s="41"/>
      <c r="D543" s="41"/>
    </row>
    <row r="544" spans="3:4" x14ac:dyDescent="0.2">
      <c r="C544" s="41"/>
      <c r="D544" s="41"/>
    </row>
    <row r="545" spans="3:4" x14ac:dyDescent="0.2">
      <c r="C545" s="41"/>
      <c r="D545" s="41"/>
    </row>
    <row r="546" spans="3:4" x14ac:dyDescent="0.2">
      <c r="C546" s="41"/>
      <c r="D546" s="41"/>
    </row>
    <row r="547" spans="3:4" x14ac:dyDescent="0.2">
      <c r="C547" s="41"/>
      <c r="D547" s="41"/>
    </row>
    <row r="548" spans="3:4" x14ac:dyDescent="0.2">
      <c r="C548" s="41"/>
      <c r="D548" s="41"/>
    </row>
    <row r="549" spans="3:4" x14ac:dyDescent="0.2">
      <c r="C549" s="41"/>
      <c r="D549" s="41"/>
    </row>
    <row r="550" spans="3:4" x14ac:dyDescent="0.2">
      <c r="C550" s="41"/>
      <c r="D550" s="41"/>
    </row>
    <row r="551" spans="3:4" x14ac:dyDescent="0.2">
      <c r="C551" s="41"/>
      <c r="D551" s="41"/>
    </row>
    <row r="552" spans="3:4" x14ac:dyDescent="0.2">
      <c r="C552" s="41"/>
      <c r="D552" s="41"/>
    </row>
    <row r="553" spans="3:4" x14ac:dyDescent="0.2">
      <c r="C553" s="41"/>
      <c r="D553" s="41"/>
    </row>
    <row r="554" spans="3:4" x14ac:dyDescent="0.2">
      <c r="C554" s="41"/>
      <c r="D554" s="41"/>
    </row>
    <row r="555" spans="3:4" x14ac:dyDescent="0.2">
      <c r="C555" s="41"/>
      <c r="D555" s="41"/>
    </row>
    <row r="556" spans="3:4" x14ac:dyDescent="0.2">
      <c r="C556" s="41"/>
      <c r="D556" s="41"/>
    </row>
    <row r="557" spans="3:4" x14ac:dyDescent="0.2">
      <c r="C557" s="41"/>
      <c r="D557" s="41"/>
    </row>
    <row r="558" spans="3:4" x14ac:dyDescent="0.2">
      <c r="C558" s="41"/>
      <c r="D558" s="41"/>
    </row>
    <row r="559" spans="3:4" x14ac:dyDescent="0.2">
      <c r="C559" s="41"/>
      <c r="D559" s="41"/>
    </row>
    <row r="560" spans="3:4" x14ac:dyDescent="0.2">
      <c r="C560" s="41"/>
      <c r="D560" s="41"/>
    </row>
    <row r="561" spans="3:4" x14ac:dyDescent="0.2">
      <c r="C561" s="41"/>
      <c r="D561" s="41"/>
    </row>
    <row r="562" spans="3:4" x14ac:dyDescent="0.2">
      <c r="C562" s="41"/>
      <c r="D562" s="41"/>
    </row>
    <row r="563" spans="3:4" x14ac:dyDescent="0.2">
      <c r="C563" s="41"/>
      <c r="D563" s="41"/>
    </row>
    <row r="564" spans="3:4" x14ac:dyDescent="0.2">
      <c r="C564" s="41"/>
      <c r="D564" s="41"/>
    </row>
    <row r="565" spans="3:4" x14ac:dyDescent="0.2">
      <c r="C565" s="41"/>
      <c r="D565" s="41"/>
    </row>
    <row r="566" spans="3:4" x14ac:dyDescent="0.2">
      <c r="C566" s="41"/>
      <c r="D566" s="41"/>
    </row>
    <row r="567" spans="3:4" x14ac:dyDescent="0.2">
      <c r="C567" s="41"/>
      <c r="D567" s="41"/>
    </row>
    <row r="568" spans="3:4" x14ac:dyDescent="0.2">
      <c r="C568" s="41"/>
      <c r="D568" s="41"/>
    </row>
    <row r="569" spans="3:4" x14ac:dyDescent="0.2">
      <c r="C569" s="41"/>
      <c r="D569" s="41"/>
    </row>
    <row r="570" spans="3:4" x14ac:dyDescent="0.2">
      <c r="C570" s="41"/>
      <c r="D570" s="41"/>
    </row>
    <row r="571" spans="3:4" x14ac:dyDescent="0.2">
      <c r="C571" s="41"/>
      <c r="D571" s="41"/>
    </row>
    <row r="572" spans="3:4" x14ac:dyDescent="0.2">
      <c r="C572" s="41"/>
      <c r="D572" s="41"/>
    </row>
    <row r="573" spans="3:4" x14ac:dyDescent="0.2">
      <c r="C573" s="41"/>
      <c r="D573" s="41"/>
    </row>
    <row r="574" spans="3:4" x14ac:dyDescent="0.2">
      <c r="C574" s="41"/>
      <c r="D574" s="41"/>
    </row>
    <row r="575" spans="3:4" x14ac:dyDescent="0.2">
      <c r="C575" s="41"/>
      <c r="D575" s="41"/>
    </row>
    <row r="576" spans="3:4" x14ac:dyDescent="0.2">
      <c r="C576" s="41"/>
      <c r="D576" s="41"/>
    </row>
    <row r="577" spans="3:4" x14ac:dyDescent="0.2">
      <c r="C577" s="41"/>
      <c r="D577" s="41"/>
    </row>
    <row r="578" spans="3:4" x14ac:dyDescent="0.2">
      <c r="C578" s="41"/>
      <c r="D578" s="41"/>
    </row>
    <row r="579" spans="3:4" x14ac:dyDescent="0.2">
      <c r="C579" s="41"/>
      <c r="D579" s="41"/>
    </row>
    <row r="580" spans="3:4" x14ac:dyDescent="0.2">
      <c r="C580" s="41"/>
      <c r="D580" s="41"/>
    </row>
    <row r="581" spans="3:4" x14ac:dyDescent="0.2">
      <c r="C581" s="41"/>
      <c r="D581" s="41"/>
    </row>
    <row r="582" spans="3:4" x14ac:dyDescent="0.2">
      <c r="C582" s="41"/>
      <c r="D582" s="41"/>
    </row>
    <row r="583" spans="3:4" x14ac:dyDescent="0.2">
      <c r="C583" s="41"/>
      <c r="D583" s="41"/>
    </row>
    <row r="584" spans="3:4" x14ac:dyDescent="0.2">
      <c r="C584" s="41"/>
      <c r="D584" s="41"/>
    </row>
    <row r="585" spans="3:4" x14ac:dyDescent="0.2">
      <c r="C585" s="41"/>
      <c r="D585" s="41"/>
    </row>
    <row r="586" spans="3:4" x14ac:dyDescent="0.2">
      <c r="C586" s="41"/>
      <c r="D586" s="41"/>
    </row>
    <row r="587" spans="3:4" x14ac:dyDescent="0.2">
      <c r="C587" s="41"/>
      <c r="D587" s="41"/>
    </row>
    <row r="588" spans="3:4" x14ac:dyDescent="0.2">
      <c r="C588" s="41"/>
      <c r="D588" s="41"/>
    </row>
    <row r="589" spans="3:4" x14ac:dyDescent="0.2">
      <c r="C589" s="41"/>
      <c r="D589" s="41"/>
    </row>
    <row r="590" spans="3:4" x14ac:dyDescent="0.2">
      <c r="C590" s="41"/>
      <c r="D590" s="41"/>
    </row>
    <row r="591" spans="3:4" x14ac:dyDescent="0.2">
      <c r="C591" s="41"/>
      <c r="D591" s="41"/>
    </row>
    <row r="592" spans="3:4" x14ac:dyDescent="0.2">
      <c r="C592" s="41"/>
      <c r="D592" s="41"/>
    </row>
    <row r="593" spans="3:4" x14ac:dyDescent="0.2">
      <c r="C593" s="41"/>
      <c r="D593" s="41"/>
    </row>
    <row r="594" spans="3:4" x14ac:dyDescent="0.2">
      <c r="C594" s="41"/>
      <c r="D594" s="41"/>
    </row>
    <row r="595" spans="3:4" x14ac:dyDescent="0.2">
      <c r="C595" s="41"/>
      <c r="D595" s="41"/>
    </row>
    <row r="596" spans="3:4" x14ac:dyDescent="0.2">
      <c r="C596" s="41"/>
      <c r="D596" s="41"/>
    </row>
    <row r="597" spans="3:4" x14ac:dyDescent="0.2">
      <c r="C597" s="41"/>
      <c r="D597" s="41"/>
    </row>
    <row r="598" spans="3:4" x14ac:dyDescent="0.2">
      <c r="C598" s="41"/>
      <c r="D598" s="41"/>
    </row>
    <row r="599" spans="3:4" x14ac:dyDescent="0.2">
      <c r="C599" s="41"/>
      <c r="D599" s="41"/>
    </row>
    <row r="600" spans="3:4" x14ac:dyDescent="0.2">
      <c r="C600" s="41"/>
      <c r="D600" s="41"/>
    </row>
    <row r="601" spans="3:4" x14ac:dyDescent="0.2">
      <c r="C601" s="41"/>
      <c r="D601" s="41"/>
    </row>
    <row r="602" spans="3:4" x14ac:dyDescent="0.2">
      <c r="C602" s="41"/>
      <c r="D602" s="41"/>
    </row>
    <row r="603" spans="3:4" x14ac:dyDescent="0.2">
      <c r="C603" s="41"/>
      <c r="D603" s="41"/>
    </row>
    <row r="604" spans="3:4" x14ac:dyDescent="0.2">
      <c r="C604" s="41"/>
      <c r="D604" s="41"/>
    </row>
    <row r="605" spans="3:4" x14ac:dyDescent="0.2">
      <c r="C605" s="41"/>
      <c r="D605" s="41"/>
    </row>
    <row r="606" spans="3:4" x14ac:dyDescent="0.2">
      <c r="C606" s="41"/>
      <c r="D606" s="41"/>
    </row>
    <row r="607" spans="3:4" x14ac:dyDescent="0.2">
      <c r="C607" s="41"/>
      <c r="D607" s="41"/>
    </row>
    <row r="608" spans="3:4" x14ac:dyDescent="0.2">
      <c r="C608" s="41"/>
      <c r="D608" s="41"/>
    </row>
    <row r="609" spans="3:4" x14ac:dyDescent="0.2">
      <c r="C609" s="41"/>
      <c r="D609" s="41"/>
    </row>
    <row r="610" spans="3:4" x14ac:dyDescent="0.2">
      <c r="C610" s="41"/>
      <c r="D610" s="41"/>
    </row>
    <row r="611" spans="3:4" x14ac:dyDescent="0.2">
      <c r="C611" s="41"/>
      <c r="D611" s="41"/>
    </row>
    <row r="612" spans="3:4" x14ac:dyDescent="0.2">
      <c r="C612" s="41"/>
      <c r="D612" s="41"/>
    </row>
    <row r="613" spans="3:4" x14ac:dyDescent="0.2">
      <c r="C613" s="41"/>
      <c r="D613" s="41"/>
    </row>
    <row r="614" spans="3:4" x14ac:dyDescent="0.2">
      <c r="C614" s="41"/>
      <c r="D614" s="41"/>
    </row>
    <row r="615" spans="3:4" x14ac:dyDescent="0.2">
      <c r="C615" s="41"/>
      <c r="D615" s="41"/>
    </row>
    <row r="616" spans="3:4" x14ac:dyDescent="0.2">
      <c r="C616" s="41"/>
      <c r="D616" s="41"/>
    </row>
    <row r="617" spans="3:4" x14ac:dyDescent="0.2">
      <c r="C617" s="41"/>
      <c r="D617" s="41"/>
    </row>
    <row r="618" spans="3:4" x14ac:dyDescent="0.2">
      <c r="C618" s="41"/>
      <c r="D618" s="41"/>
    </row>
    <row r="619" spans="3:4" x14ac:dyDescent="0.2">
      <c r="C619" s="41"/>
      <c r="D619" s="41"/>
    </row>
    <row r="620" spans="3:4" x14ac:dyDescent="0.2">
      <c r="C620" s="41"/>
      <c r="D620" s="41"/>
    </row>
    <row r="621" spans="3:4" x14ac:dyDescent="0.2">
      <c r="C621" s="41"/>
      <c r="D621" s="41"/>
    </row>
    <row r="622" spans="3:4" x14ac:dyDescent="0.2">
      <c r="C622" s="41"/>
      <c r="D622" s="41"/>
    </row>
    <row r="623" spans="3:4" x14ac:dyDescent="0.2">
      <c r="C623" s="41"/>
      <c r="D623" s="41"/>
    </row>
    <row r="624" spans="3:4" x14ac:dyDescent="0.2">
      <c r="C624" s="41"/>
      <c r="D624" s="41"/>
    </row>
    <row r="625" spans="3:4" x14ac:dyDescent="0.2">
      <c r="C625" s="41"/>
      <c r="D625" s="41"/>
    </row>
    <row r="626" spans="3:4" x14ac:dyDescent="0.2">
      <c r="C626" s="41"/>
      <c r="D626" s="41"/>
    </row>
    <row r="627" spans="3:4" x14ac:dyDescent="0.2">
      <c r="C627" s="41"/>
      <c r="D627" s="41"/>
    </row>
    <row r="628" spans="3:4" x14ac:dyDescent="0.2">
      <c r="C628" s="41"/>
      <c r="D628" s="41"/>
    </row>
    <row r="629" spans="3:4" x14ac:dyDescent="0.2">
      <c r="C629" s="41"/>
      <c r="D629" s="41"/>
    </row>
    <row r="630" spans="3:4" x14ac:dyDescent="0.2">
      <c r="C630" s="41"/>
      <c r="D630" s="41"/>
    </row>
    <row r="631" spans="3:4" x14ac:dyDescent="0.2">
      <c r="C631" s="41"/>
      <c r="D631" s="41"/>
    </row>
    <row r="632" spans="3:4" x14ac:dyDescent="0.2">
      <c r="C632" s="41"/>
      <c r="D632" s="41"/>
    </row>
    <row r="633" spans="3:4" x14ac:dyDescent="0.2">
      <c r="C633" s="41"/>
      <c r="D633" s="41"/>
    </row>
    <row r="634" spans="3:4" x14ac:dyDescent="0.2">
      <c r="C634" s="41"/>
      <c r="D634" s="41"/>
    </row>
    <row r="635" spans="3:4" x14ac:dyDescent="0.2">
      <c r="C635" s="41"/>
      <c r="D635" s="41"/>
    </row>
    <row r="636" spans="3:4" x14ac:dyDescent="0.2">
      <c r="C636" s="41"/>
      <c r="D636" s="41"/>
    </row>
    <row r="637" spans="3:4" x14ac:dyDescent="0.2">
      <c r="C637" s="41"/>
      <c r="D637" s="41"/>
    </row>
    <row r="638" spans="3:4" x14ac:dyDescent="0.2">
      <c r="C638" s="41"/>
      <c r="D638" s="41"/>
    </row>
    <row r="639" spans="3:4" x14ac:dyDescent="0.2">
      <c r="C639" s="41"/>
      <c r="D639" s="41"/>
    </row>
    <row r="640" spans="3:4" x14ac:dyDescent="0.2">
      <c r="C640" s="41"/>
      <c r="D640" s="41"/>
    </row>
    <row r="641" spans="3:4" x14ac:dyDescent="0.2">
      <c r="C641" s="41"/>
      <c r="D641" s="41"/>
    </row>
    <row r="642" spans="3:4" x14ac:dyDescent="0.2">
      <c r="C642" s="41"/>
      <c r="D642" s="41"/>
    </row>
    <row r="643" spans="3:4" x14ac:dyDescent="0.2">
      <c r="C643" s="41"/>
      <c r="D643" s="41"/>
    </row>
    <row r="644" spans="3:4" x14ac:dyDescent="0.2">
      <c r="C644" s="41"/>
      <c r="D644" s="41"/>
    </row>
    <row r="645" spans="3:4" x14ac:dyDescent="0.2">
      <c r="C645" s="41"/>
      <c r="D645" s="41"/>
    </row>
    <row r="646" spans="3:4" x14ac:dyDescent="0.2">
      <c r="C646" s="41"/>
      <c r="D646" s="41"/>
    </row>
    <row r="647" spans="3:4" x14ac:dyDescent="0.2">
      <c r="C647" s="41"/>
      <c r="D647" s="41"/>
    </row>
    <row r="648" spans="3:4" x14ac:dyDescent="0.2">
      <c r="C648" s="41"/>
      <c r="D648" s="41"/>
    </row>
    <row r="649" spans="3:4" x14ac:dyDescent="0.2">
      <c r="C649" s="41"/>
      <c r="D649" s="41"/>
    </row>
    <row r="650" spans="3:4" x14ac:dyDescent="0.2">
      <c r="C650" s="41"/>
      <c r="D650" s="41"/>
    </row>
    <row r="651" spans="3:4" x14ac:dyDescent="0.2">
      <c r="C651" s="41"/>
      <c r="D651" s="41"/>
    </row>
    <row r="652" spans="3:4" x14ac:dyDescent="0.2">
      <c r="C652" s="41"/>
      <c r="D652" s="41"/>
    </row>
    <row r="653" spans="3:4" x14ac:dyDescent="0.2">
      <c r="C653" s="41"/>
      <c r="D653" s="41"/>
    </row>
    <row r="654" spans="3:4" x14ac:dyDescent="0.2">
      <c r="C654" s="41"/>
      <c r="D654" s="41"/>
    </row>
    <row r="655" spans="3:4" x14ac:dyDescent="0.2">
      <c r="C655" s="41"/>
      <c r="D655" s="41"/>
    </row>
    <row r="656" spans="3:4" x14ac:dyDescent="0.2">
      <c r="C656" s="41"/>
      <c r="D656" s="41"/>
    </row>
    <row r="657" spans="3:4" x14ac:dyDescent="0.2">
      <c r="C657" s="41"/>
      <c r="D657" s="41"/>
    </row>
    <row r="658" spans="3:4" x14ac:dyDescent="0.2">
      <c r="C658" s="41"/>
      <c r="D658" s="41"/>
    </row>
    <row r="659" spans="3:4" x14ac:dyDescent="0.2">
      <c r="C659" s="41"/>
      <c r="D659" s="41"/>
    </row>
    <row r="660" spans="3:4" x14ac:dyDescent="0.2">
      <c r="C660" s="41"/>
      <c r="D660" s="41"/>
    </row>
    <row r="661" spans="3:4" x14ac:dyDescent="0.2">
      <c r="C661" s="41"/>
      <c r="D661" s="41"/>
    </row>
    <row r="662" spans="3:4" x14ac:dyDescent="0.2">
      <c r="C662" s="41"/>
      <c r="D662" s="41"/>
    </row>
    <row r="663" spans="3:4" x14ac:dyDescent="0.2">
      <c r="C663" s="41"/>
      <c r="D663" s="41"/>
    </row>
    <row r="664" spans="3:4" x14ac:dyDescent="0.2">
      <c r="C664" s="41"/>
      <c r="D664" s="41"/>
    </row>
    <row r="665" spans="3:4" x14ac:dyDescent="0.2">
      <c r="C665" s="41"/>
      <c r="D665" s="41"/>
    </row>
    <row r="666" spans="3:4" x14ac:dyDescent="0.2">
      <c r="C666" s="41"/>
      <c r="D666" s="41"/>
    </row>
    <row r="667" spans="3:4" x14ac:dyDescent="0.2">
      <c r="C667" s="41"/>
      <c r="D667" s="41"/>
    </row>
    <row r="668" spans="3:4" x14ac:dyDescent="0.2">
      <c r="C668" s="41"/>
      <c r="D668" s="41"/>
    </row>
    <row r="669" spans="3:4" x14ac:dyDescent="0.2">
      <c r="C669" s="41"/>
      <c r="D669" s="41"/>
    </row>
    <row r="670" spans="3:4" x14ac:dyDescent="0.2">
      <c r="C670" s="41"/>
      <c r="D670" s="41"/>
    </row>
    <row r="671" spans="3:4" x14ac:dyDescent="0.2">
      <c r="C671" s="41"/>
      <c r="D671" s="41"/>
    </row>
    <row r="672" spans="3:4" x14ac:dyDescent="0.2">
      <c r="C672" s="41"/>
      <c r="D672" s="41"/>
    </row>
    <row r="673" spans="3:4" x14ac:dyDescent="0.2">
      <c r="C673" s="41"/>
      <c r="D673" s="41"/>
    </row>
    <row r="674" spans="3:4" x14ac:dyDescent="0.2">
      <c r="C674" s="41"/>
      <c r="D674" s="41"/>
    </row>
    <row r="675" spans="3:4" x14ac:dyDescent="0.2">
      <c r="C675" s="41"/>
      <c r="D675" s="41"/>
    </row>
    <row r="676" spans="3:4" x14ac:dyDescent="0.2">
      <c r="C676" s="41"/>
      <c r="D676" s="41"/>
    </row>
    <row r="677" spans="3:4" x14ac:dyDescent="0.2">
      <c r="C677" s="41"/>
      <c r="D677" s="41"/>
    </row>
    <row r="678" spans="3:4" x14ac:dyDescent="0.2">
      <c r="C678" s="41"/>
      <c r="D678" s="41"/>
    </row>
    <row r="679" spans="3:4" x14ac:dyDescent="0.2">
      <c r="C679" s="41"/>
      <c r="D679" s="41"/>
    </row>
    <row r="680" spans="3:4" x14ac:dyDescent="0.2">
      <c r="C680" s="41"/>
      <c r="D680" s="41"/>
    </row>
    <row r="681" spans="3:4" x14ac:dyDescent="0.2">
      <c r="C681" s="41"/>
      <c r="D681" s="41"/>
    </row>
    <row r="682" spans="3:4" x14ac:dyDescent="0.2">
      <c r="C682" s="41"/>
      <c r="D682" s="41"/>
    </row>
    <row r="683" spans="3:4" x14ac:dyDescent="0.2">
      <c r="C683" s="41"/>
      <c r="D683" s="41"/>
    </row>
    <row r="684" spans="3:4" x14ac:dyDescent="0.2">
      <c r="C684" s="41"/>
      <c r="D684" s="41"/>
    </row>
    <row r="685" spans="3:4" x14ac:dyDescent="0.2">
      <c r="C685" s="41"/>
      <c r="D685" s="41"/>
    </row>
    <row r="686" spans="3:4" x14ac:dyDescent="0.2">
      <c r="C686" s="41"/>
      <c r="D686" s="41"/>
    </row>
    <row r="687" spans="3:4" x14ac:dyDescent="0.2">
      <c r="C687" s="41"/>
      <c r="D687" s="41"/>
    </row>
    <row r="688" spans="3:4" x14ac:dyDescent="0.2">
      <c r="C688" s="41"/>
      <c r="D688" s="41"/>
    </row>
    <row r="689" spans="3:4" x14ac:dyDescent="0.2">
      <c r="C689" s="41"/>
      <c r="D689" s="41"/>
    </row>
    <row r="690" spans="3:4" x14ac:dyDescent="0.2">
      <c r="C690" s="41"/>
      <c r="D690" s="41"/>
    </row>
    <row r="691" spans="3:4" x14ac:dyDescent="0.2">
      <c r="C691" s="41"/>
      <c r="D691" s="41"/>
    </row>
    <row r="692" spans="3:4" x14ac:dyDescent="0.2">
      <c r="C692" s="41"/>
      <c r="D692" s="41"/>
    </row>
    <row r="693" spans="3:4" x14ac:dyDescent="0.2">
      <c r="C693" s="41"/>
      <c r="D693" s="41"/>
    </row>
    <row r="694" spans="3:4" x14ac:dyDescent="0.2">
      <c r="C694" s="41"/>
      <c r="D694" s="41"/>
    </row>
    <row r="695" spans="3:4" x14ac:dyDescent="0.2">
      <c r="C695" s="41"/>
      <c r="D695" s="41"/>
    </row>
    <row r="696" spans="3:4" x14ac:dyDescent="0.2">
      <c r="C696" s="41"/>
      <c r="D696" s="41"/>
    </row>
    <row r="697" spans="3:4" x14ac:dyDescent="0.2">
      <c r="C697" s="41"/>
      <c r="D697" s="41"/>
    </row>
    <row r="698" spans="3:4" x14ac:dyDescent="0.2">
      <c r="C698" s="41"/>
      <c r="D698" s="41"/>
    </row>
    <row r="699" spans="3:4" x14ac:dyDescent="0.2">
      <c r="C699" s="41"/>
      <c r="D699" s="41"/>
    </row>
    <row r="700" spans="3:4" x14ac:dyDescent="0.2">
      <c r="C700" s="41"/>
      <c r="D700" s="41"/>
    </row>
    <row r="701" spans="3:4" x14ac:dyDescent="0.2">
      <c r="C701" s="41"/>
      <c r="D701" s="41"/>
    </row>
    <row r="702" spans="3:4" x14ac:dyDescent="0.2">
      <c r="C702" s="41"/>
      <c r="D702" s="41"/>
    </row>
    <row r="703" spans="3:4" x14ac:dyDescent="0.2">
      <c r="C703" s="41"/>
      <c r="D703" s="41"/>
    </row>
    <row r="704" spans="3:4" x14ac:dyDescent="0.2">
      <c r="C704" s="41"/>
      <c r="D704" s="41"/>
    </row>
    <row r="705" spans="3:4" x14ac:dyDescent="0.2">
      <c r="C705" s="41"/>
      <c r="D705" s="41"/>
    </row>
    <row r="706" spans="3:4" x14ac:dyDescent="0.2">
      <c r="C706" s="41"/>
      <c r="D706" s="41"/>
    </row>
    <row r="707" spans="3:4" x14ac:dyDescent="0.2">
      <c r="C707" s="41"/>
      <c r="D707" s="41"/>
    </row>
    <row r="708" spans="3:4" x14ac:dyDescent="0.2">
      <c r="C708" s="41"/>
      <c r="D708" s="41"/>
    </row>
    <row r="709" spans="3:4" x14ac:dyDescent="0.2">
      <c r="C709" s="41"/>
      <c r="D709" s="41"/>
    </row>
    <row r="710" spans="3:4" x14ac:dyDescent="0.2">
      <c r="C710" s="41"/>
      <c r="D710" s="41"/>
    </row>
    <row r="711" spans="3:4" x14ac:dyDescent="0.2">
      <c r="C711" s="41"/>
      <c r="D711" s="41"/>
    </row>
    <row r="712" spans="3:4" x14ac:dyDescent="0.2">
      <c r="C712" s="41"/>
      <c r="D712" s="41"/>
    </row>
    <row r="713" spans="3:4" x14ac:dyDescent="0.2">
      <c r="C713" s="41"/>
      <c r="D713" s="41"/>
    </row>
    <row r="714" spans="3:4" x14ac:dyDescent="0.2">
      <c r="C714" s="41"/>
      <c r="D714" s="41"/>
    </row>
    <row r="715" spans="3:4" x14ac:dyDescent="0.2">
      <c r="C715" s="41"/>
      <c r="D715" s="41"/>
    </row>
    <row r="716" spans="3:4" x14ac:dyDescent="0.2">
      <c r="C716" s="41"/>
      <c r="D716" s="41"/>
    </row>
    <row r="717" spans="3:4" x14ac:dyDescent="0.2">
      <c r="C717" s="41"/>
      <c r="D717" s="41"/>
    </row>
    <row r="718" spans="3:4" x14ac:dyDescent="0.2">
      <c r="C718" s="41"/>
      <c r="D718" s="41"/>
    </row>
    <row r="719" spans="3:4" x14ac:dyDescent="0.2">
      <c r="C719" s="41"/>
      <c r="D719" s="41"/>
    </row>
    <row r="720" spans="3:4" x14ac:dyDescent="0.2">
      <c r="C720" s="41"/>
      <c r="D720" s="41"/>
    </row>
    <row r="721" spans="3:4" x14ac:dyDescent="0.2">
      <c r="C721" s="41"/>
      <c r="D721" s="41"/>
    </row>
    <row r="722" spans="3:4" x14ac:dyDescent="0.2">
      <c r="C722" s="41"/>
      <c r="D722" s="41"/>
    </row>
    <row r="723" spans="3:4" x14ac:dyDescent="0.2">
      <c r="C723" s="41"/>
      <c r="D723" s="41"/>
    </row>
    <row r="724" spans="3:4" x14ac:dyDescent="0.2">
      <c r="C724" s="41"/>
      <c r="D724" s="41"/>
    </row>
    <row r="725" spans="3:4" x14ac:dyDescent="0.2">
      <c r="C725" s="41"/>
      <c r="D725" s="41"/>
    </row>
    <row r="726" spans="3:4" x14ac:dyDescent="0.2">
      <c r="C726" s="41"/>
      <c r="D726" s="41"/>
    </row>
    <row r="727" spans="3:4" x14ac:dyDescent="0.2">
      <c r="C727" s="41"/>
      <c r="D727" s="41"/>
    </row>
    <row r="728" spans="3:4" x14ac:dyDescent="0.2">
      <c r="C728" s="41"/>
      <c r="D728" s="41"/>
    </row>
    <row r="729" spans="3:4" x14ac:dyDescent="0.2">
      <c r="C729" s="41"/>
      <c r="D729" s="41"/>
    </row>
    <row r="730" spans="3:4" x14ac:dyDescent="0.2">
      <c r="C730" s="41"/>
      <c r="D730" s="41"/>
    </row>
    <row r="731" spans="3:4" x14ac:dyDescent="0.2">
      <c r="C731" s="41"/>
      <c r="D731" s="41"/>
    </row>
    <row r="732" spans="3:4" x14ac:dyDescent="0.2">
      <c r="C732" s="41"/>
      <c r="D732" s="41"/>
    </row>
    <row r="733" spans="3:4" x14ac:dyDescent="0.2">
      <c r="C733" s="41"/>
      <c r="D733" s="41"/>
    </row>
    <row r="734" spans="3:4" x14ac:dyDescent="0.2">
      <c r="C734" s="41"/>
      <c r="D734" s="41"/>
    </row>
    <row r="735" spans="3:4" x14ac:dyDescent="0.2">
      <c r="C735" s="41"/>
      <c r="D735" s="41"/>
    </row>
    <row r="736" spans="3:4" x14ac:dyDescent="0.2">
      <c r="C736" s="41"/>
      <c r="D736" s="41"/>
    </row>
    <row r="737" spans="3:4" x14ac:dyDescent="0.2">
      <c r="C737" s="41"/>
      <c r="D737" s="41"/>
    </row>
    <row r="738" spans="3:4" x14ac:dyDescent="0.2">
      <c r="C738" s="41"/>
      <c r="D738" s="41"/>
    </row>
    <row r="739" spans="3:4" x14ac:dyDescent="0.2">
      <c r="C739" s="41"/>
      <c r="D739" s="41"/>
    </row>
    <row r="740" spans="3:4" x14ac:dyDescent="0.2">
      <c r="C740" s="41"/>
      <c r="D740" s="41"/>
    </row>
    <row r="741" spans="3:4" x14ac:dyDescent="0.2">
      <c r="C741" s="41"/>
      <c r="D741" s="41"/>
    </row>
    <row r="742" spans="3:4" x14ac:dyDescent="0.2">
      <c r="C742" s="41"/>
      <c r="D742" s="41"/>
    </row>
    <row r="743" spans="3:4" x14ac:dyDescent="0.2">
      <c r="C743" s="41"/>
      <c r="D743" s="41"/>
    </row>
    <row r="744" spans="3:4" x14ac:dyDescent="0.2">
      <c r="C744" s="41"/>
      <c r="D744" s="41"/>
    </row>
    <row r="745" spans="3:4" x14ac:dyDescent="0.2">
      <c r="C745" s="41"/>
      <c r="D745" s="41"/>
    </row>
    <row r="746" spans="3:4" x14ac:dyDescent="0.2">
      <c r="C746" s="41"/>
      <c r="D746" s="41"/>
    </row>
    <row r="747" spans="3:4" x14ac:dyDescent="0.2">
      <c r="C747" s="41"/>
      <c r="D747" s="41"/>
    </row>
    <row r="748" spans="3:4" x14ac:dyDescent="0.2">
      <c r="C748" s="41"/>
      <c r="D748" s="41"/>
    </row>
    <row r="749" spans="3:4" x14ac:dyDescent="0.2">
      <c r="C749" s="41"/>
      <c r="D749" s="41"/>
    </row>
    <row r="750" spans="3:4" x14ac:dyDescent="0.2">
      <c r="C750" s="41"/>
      <c r="D750" s="41"/>
    </row>
    <row r="751" spans="3:4" x14ac:dyDescent="0.2">
      <c r="C751" s="41"/>
      <c r="D751" s="41"/>
    </row>
    <row r="752" spans="3:4" x14ac:dyDescent="0.2">
      <c r="C752" s="41"/>
      <c r="D752" s="41"/>
    </row>
    <row r="753" spans="3:4" x14ac:dyDescent="0.2">
      <c r="C753" s="41"/>
      <c r="D753" s="41"/>
    </row>
    <row r="754" spans="3:4" x14ac:dyDescent="0.2">
      <c r="C754" s="41"/>
      <c r="D754" s="41"/>
    </row>
    <row r="755" spans="3:4" x14ac:dyDescent="0.2">
      <c r="C755" s="41"/>
      <c r="D755" s="41"/>
    </row>
    <row r="756" spans="3:4" x14ac:dyDescent="0.2">
      <c r="C756" s="41"/>
      <c r="D756" s="41"/>
    </row>
    <row r="757" spans="3:4" x14ac:dyDescent="0.2">
      <c r="C757" s="41"/>
      <c r="D757" s="41"/>
    </row>
    <row r="758" spans="3:4" x14ac:dyDescent="0.2">
      <c r="C758" s="41"/>
      <c r="D758" s="41"/>
    </row>
    <row r="759" spans="3:4" x14ac:dyDescent="0.2">
      <c r="C759" s="41"/>
      <c r="D759" s="41"/>
    </row>
    <row r="760" spans="3:4" x14ac:dyDescent="0.2">
      <c r="C760" s="41"/>
      <c r="D760" s="41"/>
    </row>
    <row r="761" spans="3:4" x14ac:dyDescent="0.2">
      <c r="C761" s="41"/>
      <c r="D761" s="41"/>
    </row>
    <row r="762" spans="3:4" x14ac:dyDescent="0.2">
      <c r="C762" s="41"/>
      <c r="D762" s="41"/>
    </row>
    <row r="763" spans="3:4" x14ac:dyDescent="0.2">
      <c r="C763" s="41"/>
      <c r="D763" s="41"/>
    </row>
    <row r="764" spans="3:4" x14ac:dyDescent="0.2">
      <c r="C764" s="41"/>
      <c r="D764" s="41"/>
    </row>
    <row r="765" spans="3:4" x14ac:dyDescent="0.2">
      <c r="C765" s="41"/>
      <c r="D765" s="41"/>
    </row>
    <row r="766" spans="3:4" x14ac:dyDescent="0.2">
      <c r="C766" s="41"/>
      <c r="D766" s="41"/>
    </row>
    <row r="767" spans="3:4" x14ac:dyDescent="0.2">
      <c r="C767" s="41"/>
      <c r="D767" s="41"/>
    </row>
    <row r="768" spans="3:4" x14ac:dyDescent="0.2">
      <c r="C768" s="41"/>
      <c r="D768" s="41"/>
    </row>
    <row r="769" spans="3:4" x14ac:dyDescent="0.2">
      <c r="C769" s="41"/>
      <c r="D769" s="41"/>
    </row>
    <row r="770" spans="3:4" x14ac:dyDescent="0.2">
      <c r="C770" s="41"/>
      <c r="D770" s="41"/>
    </row>
    <row r="771" spans="3:4" x14ac:dyDescent="0.2">
      <c r="C771" s="41"/>
      <c r="D771" s="41"/>
    </row>
    <row r="772" spans="3:4" x14ac:dyDescent="0.2">
      <c r="C772" s="41"/>
      <c r="D772" s="41"/>
    </row>
    <row r="773" spans="3:4" x14ac:dyDescent="0.2">
      <c r="C773" s="41"/>
      <c r="D773" s="41"/>
    </row>
    <row r="774" spans="3:4" x14ac:dyDescent="0.2">
      <c r="C774" s="41"/>
      <c r="D774" s="41"/>
    </row>
    <row r="775" spans="3:4" x14ac:dyDescent="0.2">
      <c r="C775" s="41"/>
      <c r="D775" s="41"/>
    </row>
    <row r="776" spans="3:4" x14ac:dyDescent="0.2">
      <c r="C776" s="41"/>
      <c r="D776" s="41"/>
    </row>
    <row r="777" spans="3:4" x14ac:dyDescent="0.2">
      <c r="C777" s="41"/>
      <c r="D777" s="41"/>
    </row>
    <row r="778" spans="3:4" x14ac:dyDescent="0.2">
      <c r="C778" s="41"/>
      <c r="D778" s="41"/>
    </row>
    <row r="779" spans="3:4" x14ac:dyDescent="0.2">
      <c r="C779" s="41"/>
      <c r="D779" s="41"/>
    </row>
    <row r="780" spans="3:4" x14ac:dyDescent="0.2">
      <c r="C780" s="41"/>
      <c r="D780" s="41"/>
    </row>
    <row r="781" spans="3:4" x14ac:dyDescent="0.2">
      <c r="C781" s="41"/>
      <c r="D781" s="41"/>
    </row>
    <row r="782" spans="3:4" x14ac:dyDescent="0.2">
      <c r="C782" s="41"/>
      <c r="D782" s="41"/>
    </row>
    <row r="783" spans="3:4" x14ac:dyDescent="0.2">
      <c r="C783" s="41"/>
      <c r="D783" s="41"/>
    </row>
    <row r="784" spans="3:4" x14ac:dyDescent="0.2">
      <c r="C784" s="41"/>
      <c r="D784" s="41"/>
    </row>
    <row r="785" spans="3:4" x14ac:dyDescent="0.2">
      <c r="C785" s="41"/>
      <c r="D785" s="41"/>
    </row>
    <row r="786" spans="3:4" x14ac:dyDescent="0.2">
      <c r="C786" s="41"/>
      <c r="D786" s="41"/>
    </row>
    <row r="787" spans="3:4" x14ac:dyDescent="0.2">
      <c r="C787" s="41"/>
      <c r="D787" s="41"/>
    </row>
    <row r="788" spans="3:4" x14ac:dyDescent="0.2">
      <c r="C788" s="41"/>
      <c r="D788" s="41"/>
    </row>
    <row r="789" spans="3:4" x14ac:dyDescent="0.2">
      <c r="C789" s="41"/>
      <c r="D789" s="41"/>
    </row>
    <row r="790" spans="3:4" x14ac:dyDescent="0.2">
      <c r="C790" s="41"/>
      <c r="D790" s="41"/>
    </row>
    <row r="791" spans="3:4" x14ac:dyDescent="0.2">
      <c r="C791" s="41"/>
      <c r="D791" s="41"/>
    </row>
    <row r="792" spans="3:4" x14ac:dyDescent="0.2">
      <c r="C792" s="41"/>
      <c r="D792" s="41"/>
    </row>
    <row r="793" spans="3:4" x14ac:dyDescent="0.2">
      <c r="C793" s="41"/>
      <c r="D793" s="41"/>
    </row>
    <row r="794" spans="3:4" x14ac:dyDescent="0.2">
      <c r="C794" s="41"/>
      <c r="D794" s="41"/>
    </row>
    <row r="795" spans="3:4" x14ac:dyDescent="0.2">
      <c r="C795" s="41"/>
      <c r="D795" s="41"/>
    </row>
    <row r="796" spans="3:4" x14ac:dyDescent="0.2">
      <c r="C796" s="41"/>
      <c r="D796" s="41"/>
    </row>
    <row r="797" spans="3:4" x14ac:dyDescent="0.2">
      <c r="C797" s="41"/>
      <c r="D797" s="41"/>
    </row>
    <row r="798" spans="3:4" x14ac:dyDescent="0.2">
      <c r="C798" s="41"/>
      <c r="D798" s="41"/>
    </row>
    <row r="799" spans="3:4" x14ac:dyDescent="0.2">
      <c r="C799" s="41"/>
      <c r="D799" s="41"/>
    </row>
    <row r="800" spans="3:4" x14ac:dyDescent="0.2">
      <c r="C800" s="41"/>
      <c r="D800" s="41"/>
    </row>
    <row r="801" spans="3:4" x14ac:dyDescent="0.2">
      <c r="C801" s="41"/>
      <c r="D801" s="41"/>
    </row>
    <row r="802" spans="3:4" x14ac:dyDescent="0.2">
      <c r="C802" s="41"/>
      <c r="D802" s="41"/>
    </row>
    <row r="803" spans="3:4" x14ac:dyDescent="0.2">
      <c r="C803" s="41"/>
      <c r="D803" s="41"/>
    </row>
    <row r="804" spans="3:4" x14ac:dyDescent="0.2">
      <c r="C804" s="41"/>
      <c r="D804" s="41"/>
    </row>
    <row r="805" spans="3:4" x14ac:dyDescent="0.2">
      <c r="C805" s="41"/>
      <c r="D805" s="41"/>
    </row>
    <row r="806" spans="3:4" x14ac:dyDescent="0.2">
      <c r="C806" s="41"/>
      <c r="D806" s="41"/>
    </row>
    <row r="807" spans="3:4" x14ac:dyDescent="0.2">
      <c r="C807" s="41"/>
      <c r="D807" s="41"/>
    </row>
    <row r="808" spans="3:4" x14ac:dyDescent="0.2">
      <c r="C808" s="41"/>
      <c r="D808" s="41"/>
    </row>
    <row r="809" spans="3:4" x14ac:dyDescent="0.2">
      <c r="C809" s="41"/>
      <c r="D809" s="41"/>
    </row>
    <row r="810" spans="3:4" x14ac:dyDescent="0.2">
      <c r="C810" s="41"/>
      <c r="D810" s="41"/>
    </row>
    <row r="811" spans="3:4" x14ac:dyDescent="0.2">
      <c r="C811" s="41"/>
      <c r="D811" s="41"/>
    </row>
    <row r="812" spans="3:4" x14ac:dyDescent="0.2">
      <c r="C812" s="41"/>
      <c r="D812" s="41"/>
    </row>
    <row r="813" spans="3:4" x14ac:dyDescent="0.2">
      <c r="C813" s="41"/>
      <c r="D813" s="41"/>
    </row>
    <row r="814" spans="3:4" x14ac:dyDescent="0.2">
      <c r="C814" s="41"/>
      <c r="D814" s="41"/>
    </row>
    <row r="815" spans="3:4" x14ac:dyDescent="0.2">
      <c r="C815" s="41"/>
      <c r="D815" s="41"/>
    </row>
    <row r="816" spans="3:4" x14ac:dyDescent="0.2">
      <c r="C816" s="41"/>
      <c r="D816" s="41"/>
    </row>
    <row r="817" spans="3:4" x14ac:dyDescent="0.2">
      <c r="C817" s="41"/>
      <c r="D817" s="41"/>
    </row>
    <row r="818" spans="3:4" x14ac:dyDescent="0.2">
      <c r="C818" s="41"/>
      <c r="D818" s="41"/>
    </row>
    <row r="819" spans="3:4" x14ac:dyDescent="0.2">
      <c r="C819" s="41"/>
      <c r="D819" s="41"/>
    </row>
    <row r="820" spans="3:4" x14ac:dyDescent="0.2">
      <c r="C820" s="41"/>
      <c r="D820" s="41"/>
    </row>
    <row r="821" spans="3:4" x14ac:dyDescent="0.2">
      <c r="C821" s="41"/>
      <c r="D821" s="41"/>
    </row>
    <row r="822" spans="3:4" x14ac:dyDescent="0.2">
      <c r="C822" s="41"/>
      <c r="D822" s="41"/>
    </row>
    <row r="823" spans="3:4" x14ac:dyDescent="0.2">
      <c r="C823" s="41"/>
      <c r="D823" s="41"/>
    </row>
    <row r="824" spans="3:4" x14ac:dyDescent="0.2">
      <c r="C824" s="41"/>
      <c r="D824" s="41"/>
    </row>
    <row r="825" spans="3:4" x14ac:dyDescent="0.2">
      <c r="C825" s="41"/>
      <c r="D825" s="41"/>
    </row>
    <row r="826" spans="3:4" x14ac:dyDescent="0.2">
      <c r="C826" s="41"/>
      <c r="D826" s="41"/>
    </row>
    <row r="827" spans="3:4" x14ac:dyDescent="0.2">
      <c r="C827" s="41"/>
      <c r="D827" s="41"/>
    </row>
    <row r="828" spans="3:4" x14ac:dyDescent="0.2">
      <c r="C828" s="41"/>
      <c r="D828" s="41"/>
    </row>
    <row r="829" spans="3:4" x14ac:dyDescent="0.2">
      <c r="C829" s="41"/>
      <c r="D829" s="41"/>
    </row>
    <row r="830" spans="3:4" x14ac:dyDescent="0.2">
      <c r="C830" s="41"/>
      <c r="D830" s="41"/>
    </row>
    <row r="831" spans="3:4" x14ac:dyDescent="0.2">
      <c r="C831" s="41"/>
      <c r="D831" s="41"/>
    </row>
    <row r="832" spans="3:4" x14ac:dyDescent="0.2">
      <c r="C832" s="41"/>
      <c r="D832" s="41"/>
    </row>
    <row r="833" spans="3:4" x14ac:dyDescent="0.2">
      <c r="C833" s="41"/>
      <c r="D833" s="41"/>
    </row>
    <row r="834" spans="3:4" x14ac:dyDescent="0.2">
      <c r="C834" s="41"/>
      <c r="D834" s="41"/>
    </row>
    <row r="835" spans="3:4" x14ac:dyDescent="0.2">
      <c r="C835" s="41"/>
      <c r="D835" s="41"/>
    </row>
    <row r="836" spans="3:4" x14ac:dyDescent="0.2">
      <c r="C836" s="41"/>
      <c r="D836" s="41"/>
    </row>
    <row r="837" spans="3:4" x14ac:dyDescent="0.2">
      <c r="C837" s="41"/>
      <c r="D837" s="41"/>
    </row>
    <row r="838" spans="3:4" x14ac:dyDescent="0.2">
      <c r="C838" s="41"/>
      <c r="D838" s="41"/>
    </row>
    <row r="839" spans="3:4" x14ac:dyDescent="0.2">
      <c r="C839" s="41"/>
      <c r="D839" s="41"/>
    </row>
    <row r="840" spans="3:4" x14ac:dyDescent="0.2">
      <c r="C840" s="41"/>
      <c r="D840" s="41"/>
    </row>
    <row r="841" spans="3:4" x14ac:dyDescent="0.2">
      <c r="C841" s="41"/>
      <c r="D841" s="41"/>
    </row>
    <row r="842" spans="3:4" x14ac:dyDescent="0.2">
      <c r="C842" s="41"/>
      <c r="D842" s="41"/>
    </row>
    <row r="843" spans="3:4" x14ac:dyDescent="0.2">
      <c r="C843" s="41"/>
      <c r="D843" s="41"/>
    </row>
    <row r="844" spans="3:4" x14ac:dyDescent="0.2">
      <c r="C844" s="41"/>
      <c r="D844" s="41"/>
    </row>
    <row r="845" spans="3:4" x14ac:dyDescent="0.2">
      <c r="C845" s="41"/>
      <c r="D845" s="41"/>
    </row>
    <row r="846" spans="3:4" x14ac:dyDescent="0.2">
      <c r="C846" s="41"/>
      <c r="D846" s="41"/>
    </row>
    <row r="847" spans="3:4" x14ac:dyDescent="0.2">
      <c r="C847" s="41"/>
      <c r="D847" s="41"/>
    </row>
    <row r="848" spans="3:4" x14ac:dyDescent="0.2">
      <c r="C848" s="41"/>
      <c r="D848" s="41"/>
    </row>
    <row r="849" spans="3:4" x14ac:dyDescent="0.2">
      <c r="C849" s="41"/>
      <c r="D849" s="41"/>
    </row>
    <row r="850" spans="3:4" x14ac:dyDescent="0.2">
      <c r="C850" s="41"/>
      <c r="D850" s="41"/>
    </row>
    <row r="851" spans="3:4" x14ac:dyDescent="0.2">
      <c r="C851" s="41"/>
      <c r="D851" s="41"/>
    </row>
    <row r="852" spans="3:4" x14ac:dyDescent="0.2">
      <c r="C852" s="41"/>
      <c r="D852" s="41"/>
    </row>
    <row r="853" spans="3:4" x14ac:dyDescent="0.2">
      <c r="C853" s="41"/>
      <c r="D853" s="41"/>
    </row>
    <row r="854" spans="3:4" x14ac:dyDescent="0.2">
      <c r="C854" s="41"/>
      <c r="D854" s="41"/>
    </row>
    <row r="855" spans="3:4" x14ac:dyDescent="0.2">
      <c r="C855" s="41"/>
      <c r="D855" s="41"/>
    </row>
    <row r="856" spans="3:4" x14ac:dyDescent="0.2">
      <c r="C856" s="41"/>
      <c r="D856" s="41"/>
    </row>
    <row r="857" spans="3:4" x14ac:dyDescent="0.2">
      <c r="C857" s="41"/>
      <c r="D857" s="41"/>
    </row>
    <row r="858" spans="3:4" x14ac:dyDescent="0.2">
      <c r="C858" s="41"/>
      <c r="D858" s="41"/>
    </row>
    <row r="859" spans="3:4" x14ac:dyDescent="0.2">
      <c r="C859" s="41"/>
      <c r="D859" s="41"/>
    </row>
    <row r="860" spans="3:4" x14ac:dyDescent="0.2">
      <c r="C860" s="41"/>
      <c r="D860" s="41"/>
    </row>
    <row r="861" spans="3:4" x14ac:dyDescent="0.2">
      <c r="C861" s="41"/>
      <c r="D861" s="41"/>
    </row>
    <row r="862" spans="3:4" x14ac:dyDescent="0.2">
      <c r="C862" s="41"/>
      <c r="D862" s="41"/>
    </row>
    <row r="863" spans="3:4" x14ac:dyDescent="0.2">
      <c r="C863" s="41"/>
      <c r="D863" s="41"/>
    </row>
    <row r="864" spans="3:4" x14ac:dyDescent="0.2">
      <c r="C864" s="41"/>
      <c r="D864" s="41"/>
    </row>
    <row r="865" spans="3:4" x14ac:dyDescent="0.2">
      <c r="C865" s="41"/>
      <c r="D865" s="41"/>
    </row>
    <row r="866" spans="3:4" x14ac:dyDescent="0.2">
      <c r="C866" s="41"/>
      <c r="D866" s="41"/>
    </row>
    <row r="867" spans="3:4" x14ac:dyDescent="0.2">
      <c r="C867" s="41"/>
      <c r="D867" s="41"/>
    </row>
    <row r="868" spans="3:4" x14ac:dyDescent="0.2">
      <c r="C868" s="41"/>
      <c r="D868" s="41"/>
    </row>
    <row r="869" spans="3:4" x14ac:dyDescent="0.2">
      <c r="C869" s="41"/>
      <c r="D869" s="41"/>
    </row>
    <row r="870" spans="3:4" x14ac:dyDescent="0.2">
      <c r="C870" s="41"/>
      <c r="D870" s="41"/>
    </row>
    <row r="871" spans="3:4" x14ac:dyDescent="0.2">
      <c r="C871" s="41"/>
      <c r="D871" s="41"/>
    </row>
    <row r="872" spans="3:4" x14ac:dyDescent="0.2">
      <c r="C872" s="41"/>
      <c r="D872" s="41"/>
    </row>
    <row r="873" spans="3:4" x14ac:dyDescent="0.2">
      <c r="C873" s="41"/>
      <c r="D873" s="41"/>
    </row>
    <row r="874" spans="3:4" x14ac:dyDescent="0.2">
      <c r="C874" s="41"/>
      <c r="D874" s="41"/>
    </row>
    <row r="875" spans="3:4" x14ac:dyDescent="0.2">
      <c r="C875" s="41"/>
      <c r="D875" s="41"/>
    </row>
    <row r="876" spans="3:4" x14ac:dyDescent="0.2">
      <c r="C876" s="41"/>
      <c r="D876" s="41"/>
    </row>
    <row r="877" spans="3:4" x14ac:dyDescent="0.2">
      <c r="C877" s="41"/>
      <c r="D877" s="41"/>
    </row>
    <row r="878" spans="3:4" x14ac:dyDescent="0.2">
      <c r="C878" s="41"/>
      <c r="D878" s="41"/>
    </row>
    <row r="879" spans="3:4" x14ac:dyDescent="0.2">
      <c r="C879" s="41"/>
      <c r="D879" s="41"/>
    </row>
    <row r="880" spans="3:4" x14ac:dyDescent="0.2">
      <c r="C880" s="41"/>
      <c r="D880" s="41"/>
    </row>
    <row r="881" spans="3:4" x14ac:dyDescent="0.2">
      <c r="C881" s="41"/>
      <c r="D881" s="41"/>
    </row>
    <row r="882" spans="3:4" x14ac:dyDescent="0.2">
      <c r="C882" s="41"/>
      <c r="D882" s="41"/>
    </row>
    <row r="883" spans="3:4" x14ac:dyDescent="0.2">
      <c r="C883" s="41"/>
      <c r="D883" s="41"/>
    </row>
    <row r="884" spans="3:4" x14ac:dyDescent="0.2">
      <c r="C884" s="41"/>
      <c r="D884" s="41"/>
    </row>
    <row r="885" spans="3:4" x14ac:dyDescent="0.2">
      <c r="C885" s="41"/>
      <c r="D885" s="41"/>
    </row>
    <row r="886" spans="3:4" x14ac:dyDescent="0.2">
      <c r="C886" s="41"/>
      <c r="D886" s="41"/>
    </row>
    <row r="887" spans="3:4" x14ac:dyDescent="0.2">
      <c r="C887" s="41"/>
      <c r="D887" s="41"/>
    </row>
    <row r="888" spans="3:4" x14ac:dyDescent="0.2">
      <c r="C888" s="41"/>
      <c r="D888" s="41"/>
    </row>
    <row r="889" spans="3:4" x14ac:dyDescent="0.2">
      <c r="C889" s="41"/>
      <c r="D889" s="41"/>
    </row>
    <row r="890" spans="3:4" x14ac:dyDescent="0.2">
      <c r="C890" s="41"/>
      <c r="D890" s="41"/>
    </row>
    <row r="891" spans="3:4" x14ac:dyDescent="0.2">
      <c r="C891" s="41"/>
      <c r="D891" s="41"/>
    </row>
    <row r="892" spans="3:4" x14ac:dyDescent="0.2">
      <c r="C892" s="41"/>
      <c r="D892" s="41"/>
    </row>
    <row r="893" spans="3:4" x14ac:dyDescent="0.2">
      <c r="C893" s="41"/>
      <c r="D893" s="41"/>
    </row>
    <row r="894" spans="3:4" x14ac:dyDescent="0.2">
      <c r="C894" s="41"/>
      <c r="D894" s="41"/>
    </row>
    <row r="895" spans="3:4" x14ac:dyDescent="0.2">
      <c r="C895" s="41"/>
      <c r="D895" s="41"/>
    </row>
    <row r="896" spans="3:4" x14ac:dyDescent="0.2">
      <c r="C896" s="41"/>
      <c r="D896" s="41"/>
    </row>
    <row r="897" spans="3:4" x14ac:dyDescent="0.2">
      <c r="C897" s="41"/>
      <c r="D897" s="41"/>
    </row>
    <row r="898" spans="3:4" x14ac:dyDescent="0.2">
      <c r="C898" s="41"/>
      <c r="D898" s="41"/>
    </row>
    <row r="899" spans="3:4" x14ac:dyDescent="0.2">
      <c r="C899" s="41"/>
      <c r="D899" s="41"/>
    </row>
    <row r="900" spans="3:4" x14ac:dyDescent="0.2">
      <c r="C900" s="41"/>
      <c r="D900" s="41"/>
    </row>
    <row r="901" spans="3:4" x14ac:dyDescent="0.2">
      <c r="C901" s="41"/>
      <c r="D901" s="41"/>
    </row>
    <row r="902" spans="3:4" x14ac:dyDescent="0.2">
      <c r="C902" s="41"/>
      <c r="D902" s="41"/>
    </row>
    <row r="903" spans="3:4" x14ac:dyDescent="0.2">
      <c r="C903" s="41"/>
      <c r="D903" s="41"/>
    </row>
    <row r="904" spans="3:4" x14ac:dyDescent="0.2">
      <c r="C904" s="41"/>
      <c r="D904" s="41"/>
    </row>
    <row r="905" spans="3:4" x14ac:dyDescent="0.2">
      <c r="C905" s="41"/>
      <c r="D905" s="41"/>
    </row>
    <row r="906" spans="3:4" x14ac:dyDescent="0.2">
      <c r="C906" s="41"/>
      <c r="D906" s="41"/>
    </row>
    <row r="907" spans="3:4" x14ac:dyDescent="0.2">
      <c r="C907" s="41"/>
      <c r="D907" s="41"/>
    </row>
    <row r="908" spans="3:4" x14ac:dyDescent="0.2">
      <c r="C908" s="41"/>
      <c r="D908" s="41"/>
    </row>
    <row r="909" spans="3:4" x14ac:dyDescent="0.2">
      <c r="C909" s="41"/>
      <c r="D909" s="41"/>
    </row>
    <row r="910" spans="3:4" x14ac:dyDescent="0.2">
      <c r="C910" s="41"/>
      <c r="D910" s="41"/>
    </row>
    <row r="911" spans="3:4" x14ac:dyDescent="0.2">
      <c r="C911" s="41"/>
      <c r="D911" s="41"/>
    </row>
    <row r="912" spans="3:4" x14ac:dyDescent="0.2">
      <c r="C912" s="41"/>
      <c r="D912" s="41"/>
    </row>
    <row r="913" spans="3:4" x14ac:dyDescent="0.2">
      <c r="C913" s="41"/>
      <c r="D913" s="41"/>
    </row>
    <row r="914" spans="3:4" x14ac:dyDescent="0.2">
      <c r="C914" s="41"/>
      <c r="D914" s="41"/>
    </row>
    <row r="915" spans="3:4" x14ac:dyDescent="0.2">
      <c r="C915" s="41"/>
      <c r="D915" s="41"/>
    </row>
    <row r="916" spans="3:4" x14ac:dyDescent="0.2">
      <c r="C916" s="41"/>
      <c r="D916" s="41"/>
    </row>
    <row r="917" spans="3:4" x14ac:dyDescent="0.2">
      <c r="C917" s="41"/>
      <c r="D917" s="41"/>
    </row>
    <row r="918" spans="3:4" x14ac:dyDescent="0.2">
      <c r="C918" s="41"/>
      <c r="D918" s="41"/>
    </row>
    <row r="919" spans="3:4" x14ac:dyDescent="0.2">
      <c r="C919" s="41"/>
      <c r="D919" s="41"/>
    </row>
    <row r="920" spans="3:4" x14ac:dyDescent="0.2">
      <c r="C920" s="41"/>
      <c r="D920" s="41"/>
    </row>
    <row r="921" spans="3:4" x14ac:dyDescent="0.2">
      <c r="C921" s="41"/>
      <c r="D921" s="41"/>
    </row>
    <row r="922" spans="3:4" x14ac:dyDescent="0.2">
      <c r="C922" s="41"/>
      <c r="D922" s="41"/>
    </row>
    <row r="923" spans="3:4" x14ac:dyDescent="0.2">
      <c r="C923" s="41"/>
      <c r="D923" s="41"/>
    </row>
    <row r="924" spans="3:4" x14ac:dyDescent="0.2">
      <c r="C924" s="41"/>
      <c r="D924" s="41"/>
    </row>
    <row r="925" spans="3:4" x14ac:dyDescent="0.2">
      <c r="C925" s="41"/>
      <c r="D925" s="41"/>
    </row>
    <row r="926" spans="3:4" x14ac:dyDescent="0.2">
      <c r="C926" s="41"/>
      <c r="D926" s="41"/>
    </row>
    <row r="927" spans="3:4" x14ac:dyDescent="0.2">
      <c r="C927" s="41"/>
      <c r="D927" s="41"/>
    </row>
    <row r="928" spans="3:4" x14ac:dyDescent="0.2">
      <c r="C928" s="41"/>
      <c r="D928" s="41"/>
    </row>
    <row r="929" spans="3:4" x14ac:dyDescent="0.2">
      <c r="C929" s="41"/>
      <c r="D929" s="41"/>
    </row>
    <row r="930" spans="3:4" x14ac:dyDescent="0.2">
      <c r="C930" s="41"/>
      <c r="D930" s="41"/>
    </row>
    <row r="931" spans="3:4" x14ac:dyDescent="0.2">
      <c r="C931" s="41"/>
      <c r="D931" s="41"/>
    </row>
    <row r="932" spans="3:4" x14ac:dyDescent="0.2">
      <c r="C932" s="41"/>
      <c r="D932" s="41"/>
    </row>
    <row r="933" spans="3:4" x14ac:dyDescent="0.2">
      <c r="C933" s="41"/>
      <c r="D933" s="41"/>
    </row>
    <row r="934" spans="3:4" x14ac:dyDescent="0.2">
      <c r="C934" s="41"/>
      <c r="D934" s="41"/>
    </row>
    <row r="935" spans="3:4" x14ac:dyDescent="0.2">
      <c r="C935" s="41"/>
      <c r="D935" s="41"/>
    </row>
    <row r="936" spans="3:4" x14ac:dyDescent="0.2">
      <c r="C936" s="41"/>
      <c r="D936" s="41"/>
    </row>
    <row r="937" spans="3:4" x14ac:dyDescent="0.2">
      <c r="C937" s="41"/>
      <c r="D937" s="41"/>
    </row>
    <row r="938" spans="3:4" x14ac:dyDescent="0.2">
      <c r="C938" s="41"/>
      <c r="D938" s="41"/>
    </row>
    <row r="939" spans="3:4" x14ac:dyDescent="0.2">
      <c r="C939" s="41"/>
      <c r="D939" s="41"/>
    </row>
    <row r="940" spans="3:4" x14ac:dyDescent="0.2">
      <c r="C940" s="41"/>
      <c r="D940" s="41"/>
    </row>
    <row r="941" spans="3:4" x14ac:dyDescent="0.2">
      <c r="C941" s="41"/>
      <c r="D941" s="41"/>
    </row>
    <row r="942" spans="3:4" x14ac:dyDescent="0.2">
      <c r="C942" s="41"/>
      <c r="D942" s="41"/>
    </row>
    <row r="943" spans="3:4" x14ac:dyDescent="0.2">
      <c r="C943" s="41"/>
      <c r="D943" s="41"/>
    </row>
    <row r="944" spans="3:4" x14ac:dyDescent="0.2">
      <c r="C944" s="41"/>
      <c r="D944" s="41"/>
    </row>
    <row r="945" spans="3:4" x14ac:dyDescent="0.2">
      <c r="C945" s="41"/>
      <c r="D945" s="41"/>
    </row>
    <row r="946" spans="3:4" x14ac:dyDescent="0.2">
      <c r="C946" s="41"/>
      <c r="D946" s="41"/>
    </row>
    <row r="947" spans="3:4" x14ac:dyDescent="0.2">
      <c r="C947" s="41"/>
      <c r="D947" s="41"/>
    </row>
    <row r="948" spans="3:4" x14ac:dyDescent="0.2">
      <c r="C948" s="41"/>
      <c r="D948" s="41"/>
    </row>
    <row r="949" spans="3:4" x14ac:dyDescent="0.2">
      <c r="C949" s="41"/>
      <c r="D949" s="41"/>
    </row>
    <row r="950" spans="3:4" x14ac:dyDescent="0.2">
      <c r="C950" s="41"/>
      <c r="D950" s="41"/>
    </row>
    <row r="951" spans="3:4" x14ac:dyDescent="0.2">
      <c r="C951" s="41"/>
      <c r="D951" s="41"/>
    </row>
    <row r="952" spans="3:4" x14ac:dyDescent="0.2">
      <c r="C952" s="41"/>
      <c r="D952" s="41"/>
    </row>
    <row r="953" spans="3:4" x14ac:dyDescent="0.2">
      <c r="C953" s="41"/>
      <c r="D953" s="41"/>
    </row>
    <row r="954" spans="3:4" x14ac:dyDescent="0.2">
      <c r="C954" s="41"/>
      <c r="D954" s="41"/>
    </row>
    <row r="955" spans="3:4" x14ac:dyDescent="0.2">
      <c r="C955" s="41"/>
      <c r="D955" s="41"/>
    </row>
    <row r="956" spans="3:4" x14ac:dyDescent="0.2">
      <c r="C956" s="41"/>
      <c r="D956" s="41"/>
    </row>
    <row r="957" spans="3:4" x14ac:dyDescent="0.2">
      <c r="C957" s="41"/>
      <c r="D957" s="41"/>
    </row>
    <row r="958" spans="3:4" x14ac:dyDescent="0.2">
      <c r="C958" s="41"/>
      <c r="D958" s="41"/>
    </row>
    <row r="959" spans="3:4" x14ac:dyDescent="0.2">
      <c r="C959" s="41"/>
      <c r="D959" s="41"/>
    </row>
    <row r="960" spans="3:4" x14ac:dyDescent="0.2">
      <c r="C960" s="41"/>
      <c r="D960" s="41"/>
    </row>
    <row r="961" spans="3:4" x14ac:dyDescent="0.2">
      <c r="C961" s="41"/>
      <c r="D961" s="41"/>
    </row>
    <row r="962" spans="3:4" x14ac:dyDescent="0.2">
      <c r="C962" s="41"/>
      <c r="D962" s="41"/>
    </row>
    <row r="963" spans="3:4" x14ac:dyDescent="0.2">
      <c r="C963" s="41"/>
      <c r="D963" s="41"/>
    </row>
    <row r="964" spans="3:4" x14ac:dyDescent="0.2">
      <c r="C964" s="41"/>
      <c r="D964" s="41"/>
    </row>
    <row r="965" spans="3:4" x14ac:dyDescent="0.2">
      <c r="C965" s="41"/>
      <c r="D965" s="41"/>
    </row>
    <row r="966" spans="3:4" x14ac:dyDescent="0.2">
      <c r="C966" s="41"/>
      <c r="D966" s="41"/>
    </row>
    <row r="967" spans="3:4" x14ac:dyDescent="0.2">
      <c r="C967" s="41"/>
      <c r="D967" s="41"/>
    </row>
    <row r="968" spans="3:4" x14ac:dyDescent="0.2">
      <c r="C968" s="41"/>
      <c r="D968" s="41"/>
    </row>
    <row r="969" spans="3:4" x14ac:dyDescent="0.2">
      <c r="C969" s="41"/>
      <c r="D969" s="41"/>
    </row>
    <row r="970" spans="3:4" x14ac:dyDescent="0.2">
      <c r="C970" s="41"/>
      <c r="D970" s="41"/>
    </row>
    <row r="971" spans="3:4" x14ac:dyDescent="0.2">
      <c r="C971" s="41"/>
      <c r="D971" s="41"/>
    </row>
    <row r="972" spans="3:4" x14ac:dyDescent="0.2">
      <c r="C972" s="41"/>
      <c r="D972" s="41"/>
    </row>
    <row r="973" spans="3:4" x14ac:dyDescent="0.2">
      <c r="C973" s="41"/>
      <c r="D973" s="41"/>
    </row>
    <row r="974" spans="3:4" x14ac:dyDescent="0.2">
      <c r="C974" s="41"/>
      <c r="D974" s="41"/>
    </row>
    <row r="975" spans="3:4" x14ac:dyDescent="0.2">
      <c r="C975" s="41"/>
      <c r="D975" s="41"/>
    </row>
    <row r="976" spans="3:4" x14ac:dyDescent="0.2">
      <c r="C976" s="41"/>
      <c r="D976" s="41"/>
    </row>
    <row r="977" spans="3:4" x14ac:dyDescent="0.2">
      <c r="C977" s="41"/>
      <c r="D977" s="41"/>
    </row>
    <row r="978" spans="3:4" x14ac:dyDescent="0.2">
      <c r="C978" s="41"/>
      <c r="D978" s="41"/>
    </row>
    <row r="979" spans="3:4" x14ac:dyDescent="0.2">
      <c r="C979" s="41"/>
      <c r="D979" s="41"/>
    </row>
    <row r="980" spans="3:4" x14ac:dyDescent="0.2">
      <c r="C980" s="41"/>
      <c r="D980" s="41"/>
    </row>
    <row r="981" spans="3:4" x14ac:dyDescent="0.2">
      <c r="C981" s="41"/>
      <c r="D981" s="41"/>
    </row>
    <row r="982" spans="3:4" x14ac:dyDescent="0.2">
      <c r="C982" s="41"/>
      <c r="D982" s="41"/>
    </row>
    <row r="983" spans="3:4" x14ac:dyDescent="0.2">
      <c r="C983" s="41"/>
      <c r="D983" s="41"/>
    </row>
    <row r="984" spans="3:4" x14ac:dyDescent="0.2">
      <c r="C984" s="41"/>
      <c r="D984" s="41"/>
    </row>
    <row r="985" spans="3:4" x14ac:dyDescent="0.2">
      <c r="C985" s="41"/>
      <c r="D985" s="41"/>
    </row>
    <row r="986" spans="3:4" x14ac:dyDescent="0.2">
      <c r="C986" s="41"/>
      <c r="D986" s="41"/>
    </row>
    <row r="987" spans="3:4" x14ac:dyDescent="0.2">
      <c r="C987" s="41"/>
      <c r="D987" s="41"/>
    </row>
    <row r="988" spans="3:4" x14ac:dyDescent="0.2">
      <c r="C988" s="41"/>
      <c r="D988" s="41"/>
    </row>
    <row r="989" spans="3:4" x14ac:dyDescent="0.2">
      <c r="C989" s="41"/>
      <c r="D989" s="41"/>
    </row>
    <row r="990" spans="3:4" x14ac:dyDescent="0.2">
      <c r="C990" s="41"/>
      <c r="D990" s="41"/>
    </row>
    <row r="991" spans="3:4" x14ac:dyDescent="0.2">
      <c r="C991" s="41"/>
      <c r="D991" s="41"/>
    </row>
    <row r="992" spans="3:4" x14ac:dyDescent="0.2">
      <c r="C992" s="41"/>
      <c r="D992" s="41"/>
    </row>
    <row r="993" spans="3:4" x14ac:dyDescent="0.2">
      <c r="C993" s="41"/>
      <c r="D993" s="41"/>
    </row>
    <row r="994" spans="3:4" x14ac:dyDescent="0.2">
      <c r="C994" s="41"/>
      <c r="D994" s="41"/>
    </row>
    <row r="995" spans="3:4" x14ac:dyDescent="0.2">
      <c r="C995" s="41"/>
      <c r="D995" s="41"/>
    </row>
    <row r="996" spans="3:4" x14ac:dyDescent="0.2">
      <c r="C996" s="41"/>
      <c r="D996" s="41"/>
    </row>
    <row r="997" spans="3:4" x14ac:dyDescent="0.2">
      <c r="C997" s="41"/>
      <c r="D997" s="41"/>
    </row>
    <row r="998" spans="3:4" x14ac:dyDescent="0.2">
      <c r="C998" s="41"/>
      <c r="D998" s="41"/>
    </row>
    <row r="999" spans="3:4" x14ac:dyDescent="0.2">
      <c r="C999" s="41"/>
      <c r="D999" s="41"/>
    </row>
    <row r="1000" spans="3:4" x14ac:dyDescent="0.2">
      <c r="C1000" s="41"/>
      <c r="D1000" s="41"/>
    </row>
    <row r="1001" spans="3:4" x14ac:dyDescent="0.2">
      <c r="C1001" s="41"/>
      <c r="D1001" s="41"/>
    </row>
    <row r="1002" spans="3:4" x14ac:dyDescent="0.2">
      <c r="C1002" s="41"/>
      <c r="D1002" s="41"/>
    </row>
    <row r="1003" spans="3:4" x14ac:dyDescent="0.2">
      <c r="C1003" s="41"/>
      <c r="D1003" s="41"/>
    </row>
    <row r="1004" spans="3:4" x14ac:dyDescent="0.2">
      <c r="C1004" s="41"/>
      <c r="D1004" s="41"/>
    </row>
    <row r="1005" spans="3:4" x14ac:dyDescent="0.2">
      <c r="C1005" s="41"/>
      <c r="D1005" s="41"/>
    </row>
    <row r="1006" spans="3:4" x14ac:dyDescent="0.2">
      <c r="C1006" s="41"/>
      <c r="D1006" s="41"/>
    </row>
    <row r="1007" spans="3:4" x14ac:dyDescent="0.2">
      <c r="C1007" s="41"/>
      <c r="D1007" s="41"/>
    </row>
    <row r="1008" spans="3:4" x14ac:dyDescent="0.2">
      <c r="C1008" s="41"/>
      <c r="D1008" s="41"/>
    </row>
    <row r="1009" spans="3:4" x14ac:dyDescent="0.2">
      <c r="C1009" s="41"/>
      <c r="D1009" s="41"/>
    </row>
    <row r="1010" spans="3:4" x14ac:dyDescent="0.2">
      <c r="C1010" s="41"/>
      <c r="D1010" s="41"/>
    </row>
    <row r="1011" spans="3:4" x14ac:dyDescent="0.2">
      <c r="C1011" s="41"/>
      <c r="D1011" s="41"/>
    </row>
    <row r="1012" spans="3:4" x14ac:dyDescent="0.2">
      <c r="C1012" s="41"/>
      <c r="D1012" s="41"/>
    </row>
    <row r="1013" spans="3:4" x14ac:dyDescent="0.2">
      <c r="C1013" s="41"/>
      <c r="D1013" s="41"/>
    </row>
    <row r="1014" spans="3:4" x14ac:dyDescent="0.2">
      <c r="C1014" s="41"/>
      <c r="D1014" s="41"/>
    </row>
    <row r="1015" spans="3:4" x14ac:dyDescent="0.2">
      <c r="C1015" s="41"/>
      <c r="D1015" s="41"/>
    </row>
    <row r="1016" spans="3:4" x14ac:dyDescent="0.2">
      <c r="C1016" s="41"/>
      <c r="D1016" s="41"/>
    </row>
    <row r="1017" spans="3:4" x14ac:dyDescent="0.2">
      <c r="C1017" s="41"/>
      <c r="D1017" s="41"/>
    </row>
    <row r="1018" spans="3:4" x14ac:dyDescent="0.2">
      <c r="C1018" s="41"/>
      <c r="D1018" s="41"/>
    </row>
    <row r="1019" spans="3:4" x14ac:dyDescent="0.2">
      <c r="C1019" s="41"/>
      <c r="D1019" s="41"/>
    </row>
    <row r="1020" spans="3:4" x14ac:dyDescent="0.2">
      <c r="C1020" s="41"/>
      <c r="D1020" s="41"/>
    </row>
    <row r="1021" spans="3:4" x14ac:dyDescent="0.2">
      <c r="C1021" s="41"/>
      <c r="D1021" s="41"/>
    </row>
    <row r="1022" spans="3:4" x14ac:dyDescent="0.2">
      <c r="C1022" s="41"/>
      <c r="D1022" s="41"/>
    </row>
    <row r="1023" spans="3:4" x14ac:dyDescent="0.2">
      <c r="C1023" s="41"/>
      <c r="D1023" s="41"/>
    </row>
    <row r="1024" spans="3:4" x14ac:dyDescent="0.2">
      <c r="C1024" s="41"/>
      <c r="D1024" s="41"/>
    </row>
    <row r="1025" spans="3:4" x14ac:dyDescent="0.2">
      <c r="C1025" s="41"/>
      <c r="D1025" s="41"/>
    </row>
    <row r="1026" spans="3:4" x14ac:dyDescent="0.2">
      <c r="C1026" s="41"/>
      <c r="D1026" s="41"/>
    </row>
    <row r="1027" spans="3:4" x14ac:dyDescent="0.2">
      <c r="C1027" s="41"/>
      <c r="D1027" s="41"/>
    </row>
    <row r="1028" spans="3:4" x14ac:dyDescent="0.2">
      <c r="C1028" s="41"/>
      <c r="D1028" s="41"/>
    </row>
    <row r="1029" spans="3:4" x14ac:dyDescent="0.2">
      <c r="C1029" s="41"/>
      <c r="D1029" s="41"/>
    </row>
    <row r="1030" spans="3:4" x14ac:dyDescent="0.2">
      <c r="C1030" s="41"/>
      <c r="D1030" s="41"/>
    </row>
    <row r="1031" spans="3:4" x14ac:dyDescent="0.2">
      <c r="C1031" s="41"/>
      <c r="D1031" s="41"/>
    </row>
    <row r="1032" spans="3:4" x14ac:dyDescent="0.2">
      <c r="C1032" s="41"/>
      <c r="D1032" s="41"/>
    </row>
    <row r="1033" spans="3:4" x14ac:dyDescent="0.2">
      <c r="C1033" s="41"/>
      <c r="D1033" s="41"/>
    </row>
    <row r="1034" spans="3:4" x14ac:dyDescent="0.2">
      <c r="C1034" s="41"/>
      <c r="D1034" s="41"/>
    </row>
    <row r="1035" spans="3:4" x14ac:dyDescent="0.2">
      <c r="C1035" s="41"/>
      <c r="D1035" s="41"/>
    </row>
    <row r="1036" spans="3:4" x14ac:dyDescent="0.2">
      <c r="C1036" s="41"/>
      <c r="D1036" s="41"/>
    </row>
    <row r="1037" spans="3:4" x14ac:dyDescent="0.2">
      <c r="C1037" s="41"/>
      <c r="D1037" s="41"/>
    </row>
    <row r="1038" spans="3:4" x14ac:dyDescent="0.2">
      <c r="C1038" s="41"/>
      <c r="D1038" s="41"/>
    </row>
    <row r="1039" spans="3:4" x14ac:dyDescent="0.2">
      <c r="C1039" s="41"/>
      <c r="D1039" s="41"/>
    </row>
    <row r="1040" spans="3:4" x14ac:dyDescent="0.2">
      <c r="C1040" s="41"/>
      <c r="D1040" s="41"/>
    </row>
    <row r="1041" spans="3:4" x14ac:dyDescent="0.2">
      <c r="C1041" s="41"/>
      <c r="D1041" s="41"/>
    </row>
    <row r="1042" spans="3:4" x14ac:dyDescent="0.2">
      <c r="C1042" s="41"/>
      <c r="D1042" s="41"/>
    </row>
    <row r="1043" spans="3:4" x14ac:dyDescent="0.2">
      <c r="C1043" s="41"/>
      <c r="D1043" s="41"/>
    </row>
    <row r="1044" spans="3:4" x14ac:dyDescent="0.2">
      <c r="C1044" s="41"/>
      <c r="D1044" s="41"/>
    </row>
    <row r="1045" spans="3:4" x14ac:dyDescent="0.2">
      <c r="C1045" s="41"/>
      <c r="D1045" s="41"/>
    </row>
    <row r="1046" spans="3:4" x14ac:dyDescent="0.2">
      <c r="C1046" s="41"/>
      <c r="D1046" s="41"/>
    </row>
    <row r="1047" spans="3:4" x14ac:dyDescent="0.2">
      <c r="C1047" s="41"/>
      <c r="D1047" s="41"/>
    </row>
    <row r="1048" spans="3:4" x14ac:dyDescent="0.2">
      <c r="C1048" s="41"/>
      <c r="D1048" s="41"/>
    </row>
    <row r="1049" spans="3:4" x14ac:dyDescent="0.2">
      <c r="C1049" s="41"/>
      <c r="D1049" s="41"/>
    </row>
    <row r="1050" spans="3:4" x14ac:dyDescent="0.2">
      <c r="C1050" s="41"/>
      <c r="D1050" s="41"/>
    </row>
    <row r="1051" spans="3:4" x14ac:dyDescent="0.2">
      <c r="C1051" s="41"/>
      <c r="D1051" s="41"/>
    </row>
    <row r="1052" spans="3:4" x14ac:dyDescent="0.2">
      <c r="C1052" s="41"/>
      <c r="D1052" s="41"/>
    </row>
    <row r="1053" spans="3:4" x14ac:dyDescent="0.2">
      <c r="C1053" s="41"/>
      <c r="D1053" s="41"/>
    </row>
    <row r="1054" spans="3:4" x14ac:dyDescent="0.2">
      <c r="C1054" s="41"/>
      <c r="D1054" s="41"/>
    </row>
    <row r="1055" spans="3:4" x14ac:dyDescent="0.2">
      <c r="C1055" s="41"/>
      <c r="D1055" s="41"/>
    </row>
    <row r="1056" spans="3:4" x14ac:dyDescent="0.2">
      <c r="C1056" s="41"/>
      <c r="D1056" s="41"/>
    </row>
    <row r="1057" spans="3:4" x14ac:dyDescent="0.2">
      <c r="C1057" s="41"/>
      <c r="D1057" s="41"/>
    </row>
    <row r="1058" spans="3:4" x14ac:dyDescent="0.2">
      <c r="C1058" s="41"/>
      <c r="D1058" s="41"/>
    </row>
    <row r="1059" spans="3:4" x14ac:dyDescent="0.2">
      <c r="C1059" s="41"/>
      <c r="D1059" s="41"/>
    </row>
    <row r="1060" spans="3:4" x14ac:dyDescent="0.2">
      <c r="C1060" s="41"/>
      <c r="D1060" s="41"/>
    </row>
    <row r="1061" spans="3:4" x14ac:dyDescent="0.2">
      <c r="C1061" s="41"/>
      <c r="D1061" s="41"/>
    </row>
    <row r="1062" spans="3:4" x14ac:dyDescent="0.2">
      <c r="C1062" s="41"/>
      <c r="D1062" s="41"/>
    </row>
    <row r="1063" spans="3:4" x14ac:dyDescent="0.2">
      <c r="C1063" s="41"/>
      <c r="D1063" s="41"/>
    </row>
    <row r="1064" spans="3:4" x14ac:dyDescent="0.2">
      <c r="C1064" s="41"/>
      <c r="D1064" s="41"/>
    </row>
    <row r="1065" spans="3:4" x14ac:dyDescent="0.2">
      <c r="C1065" s="41"/>
      <c r="D1065" s="41"/>
    </row>
    <row r="1066" spans="3:4" x14ac:dyDescent="0.2">
      <c r="C1066" s="41"/>
      <c r="D1066" s="41"/>
    </row>
    <row r="1067" spans="3:4" x14ac:dyDescent="0.2">
      <c r="C1067" s="41"/>
      <c r="D1067" s="41"/>
    </row>
    <row r="1068" spans="3:4" x14ac:dyDescent="0.2">
      <c r="C1068" s="41"/>
      <c r="D1068" s="41"/>
    </row>
    <row r="1069" spans="3:4" x14ac:dyDescent="0.2">
      <c r="C1069" s="41"/>
      <c r="D1069" s="41"/>
    </row>
    <row r="1070" spans="3:4" x14ac:dyDescent="0.2">
      <c r="C1070" s="41"/>
      <c r="D1070" s="41"/>
    </row>
    <row r="1071" spans="3:4" x14ac:dyDescent="0.2">
      <c r="C1071" s="41"/>
      <c r="D1071" s="41"/>
    </row>
    <row r="1072" spans="3:4" x14ac:dyDescent="0.2">
      <c r="C1072" s="41"/>
      <c r="D1072" s="41"/>
    </row>
    <row r="1073" spans="3:4" x14ac:dyDescent="0.2">
      <c r="C1073" s="41"/>
      <c r="D1073" s="41"/>
    </row>
    <row r="1074" spans="3:4" x14ac:dyDescent="0.2">
      <c r="C1074" s="41"/>
      <c r="D1074" s="41"/>
    </row>
    <row r="1075" spans="3:4" x14ac:dyDescent="0.2">
      <c r="C1075" s="41"/>
      <c r="D1075" s="41"/>
    </row>
    <row r="1076" spans="3:4" x14ac:dyDescent="0.2">
      <c r="C1076" s="41"/>
      <c r="D1076" s="41"/>
    </row>
    <row r="1077" spans="3:4" x14ac:dyDescent="0.2">
      <c r="C1077" s="41"/>
      <c r="D1077" s="41"/>
    </row>
    <row r="1078" spans="3:4" x14ac:dyDescent="0.2">
      <c r="C1078" s="41"/>
      <c r="D1078" s="41"/>
    </row>
    <row r="1079" spans="3:4" x14ac:dyDescent="0.2">
      <c r="C1079" s="41"/>
      <c r="D1079" s="41"/>
    </row>
    <row r="1080" spans="3:4" x14ac:dyDescent="0.2">
      <c r="C1080" s="41"/>
      <c r="D1080" s="41"/>
    </row>
    <row r="1081" spans="3:4" x14ac:dyDescent="0.2">
      <c r="C1081" s="41"/>
      <c r="D1081" s="41"/>
    </row>
    <row r="1082" spans="3:4" x14ac:dyDescent="0.2">
      <c r="C1082" s="41"/>
      <c r="D1082" s="41"/>
    </row>
    <row r="1083" spans="3:4" x14ac:dyDescent="0.2">
      <c r="C1083" s="41"/>
      <c r="D1083" s="41"/>
    </row>
    <row r="1084" spans="3:4" x14ac:dyDescent="0.2">
      <c r="C1084" s="41"/>
      <c r="D1084" s="41"/>
    </row>
    <row r="1085" spans="3:4" x14ac:dyDescent="0.2">
      <c r="C1085" s="41"/>
      <c r="D1085" s="41"/>
    </row>
  </sheetData>
  <phoneticPr fontId="8" type="noConversion"/>
  <hyperlinks>
    <hyperlink ref="H1227" r:id="rId1" display="http://vsolj.cetus-net.org/bulletin.html"/>
    <hyperlink ref="H64798" r:id="rId2" display="http://vsolj.cetus-net.org/bulletin.html"/>
    <hyperlink ref="H64791" r:id="rId3" display="https://www.aavso.org/ejaavso"/>
    <hyperlink ref="AP942" r:id="rId4" display="http://cdsbib.u-strasbg.fr/cgi-bin/cdsbib?1990RMxAA..21..381G"/>
    <hyperlink ref="AP946" r:id="rId5" display="http://cdsbib.u-strasbg.fr/cgi-bin/cdsbib?1990RMxAA..21..381G"/>
    <hyperlink ref="AP945" r:id="rId6" display="http://cdsbib.u-strasbg.fr/cgi-bin/cdsbib?1990RMxAA..21..381G"/>
    <hyperlink ref="AP926" r:id="rId7" display="http://cdsbib.u-strasbg.fr/cgi-bin/cdsbib?1990RMxAA..21..381G"/>
    <hyperlink ref="I64798" r:id="rId8" display="http://vsolj.cetus-net.org/bulletin.html"/>
    <hyperlink ref="AQ1082" r:id="rId9" display="http://cdsbib.u-strasbg.fr/cgi-bin/cdsbib?1990RMxAA..21..381G"/>
    <hyperlink ref="AQ55848" r:id="rId10" display="http://cdsbib.u-strasbg.fr/cgi-bin/cdsbib?1990RMxAA..21..381G"/>
    <hyperlink ref="AQ1083" r:id="rId11" display="http://cdsbib.u-strasbg.fr/cgi-bin/cdsbib?1990RMxAA..21..381G"/>
    <hyperlink ref="H64795" r:id="rId12" display="https://www.aavso.org/ejaavso"/>
    <hyperlink ref="H1968" r:id="rId13" display="http://vsolj.cetus-net.org/bulletin.html"/>
    <hyperlink ref="AP3212" r:id="rId14" display="http://cdsbib.u-strasbg.fr/cgi-bin/cdsbib?1990RMxAA..21..381G"/>
    <hyperlink ref="AP3215" r:id="rId15" display="http://cdsbib.u-strasbg.fr/cgi-bin/cdsbib?1990RMxAA..21..381G"/>
    <hyperlink ref="AP3213" r:id="rId16" display="http://cdsbib.u-strasbg.fr/cgi-bin/cdsbib?1990RMxAA..21..381G"/>
    <hyperlink ref="AP3197" r:id="rId17" display="http://cdsbib.u-strasbg.fr/cgi-bin/cdsbib?1990RMxAA..21..381G"/>
    <hyperlink ref="I1968" r:id="rId18" display="http://vsolj.cetus-net.org/bulletin.html"/>
    <hyperlink ref="AQ3426" r:id="rId19" display="http://cdsbib.u-strasbg.fr/cgi-bin/cdsbib?1990RMxAA..21..381G"/>
    <hyperlink ref="AQ127" r:id="rId20" display="http://cdsbib.u-strasbg.fr/cgi-bin/cdsbib?1990RMxAA..21..381G"/>
    <hyperlink ref="AQ3430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30" t="s">
        <v>32</v>
      </c>
      <c r="B1" s="24"/>
      <c r="C1" s="26" t="s">
        <v>33</v>
      </c>
      <c r="D1" s="24"/>
      <c r="E1" s="24"/>
      <c r="F1" s="24"/>
    </row>
    <row r="2" spans="1:6" x14ac:dyDescent="0.2">
      <c r="A2" s="25" t="s">
        <v>27</v>
      </c>
      <c r="B2" s="24"/>
      <c r="C2" s="24" t="s">
        <v>34</v>
      </c>
      <c r="D2" s="24"/>
      <c r="E2" s="24"/>
      <c r="F2" s="24"/>
    </row>
    <row r="3" spans="1:6" ht="13.5" thickBot="1" x14ac:dyDescent="0.25"/>
    <row r="4" spans="1:6" ht="13.5" thickBot="1" x14ac:dyDescent="0.25">
      <c r="A4" s="7" t="s">
        <v>2</v>
      </c>
      <c r="C4" s="32" t="s">
        <v>42</v>
      </c>
      <c r="D4" s="33" t="s">
        <v>42</v>
      </c>
    </row>
    <row r="6" spans="1:6" x14ac:dyDescent="0.2">
      <c r="A6" s="7" t="s">
        <v>3</v>
      </c>
    </row>
    <row r="7" spans="1:6" x14ac:dyDescent="0.2">
      <c r="A7" s="24" t="s">
        <v>4</v>
      </c>
      <c r="B7" s="24"/>
      <c r="C7" s="24">
        <v>51312.728000000003</v>
      </c>
    </row>
    <row r="8" spans="1:6" x14ac:dyDescent="0.2">
      <c r="A8" s="24" t="s">
        <v>5</v>
      </c>
      <c r="B8" s="24"/>
      <c r="C8" s="24">
        <v>0.30598900000000001</v>
      </c>
    </row>
    <row r="10" spans="1:6" ht="13.5" thickBot="1" x14ac:dyDescent="0.25">
      <c r="C10" s="6" t="s">
        <v>22</v>
      </c>
      <c r="D10" s="6" t="s">
        <v>23</v>
      </c>
    </row>
    <row r="11" spans="1:6" x14ac:dyDescent="0.2">
      <c r="A11" t="s">
        <v>17</v>
      </c>
      <c r="C11">
        <f>INTERCEPT(G21:G993,$F21:$F993)</f>
        <v>-7.770488263609853E-4</v>
      </c>
      <c r="D11" s="5"/>
    </row>
    <row r="12" spans="1:6" x14ac:dyDescent="0.2">
      <c r="A12" t="s">
        <v>18</v>
      </c>
      <c r="C12">
        <f>SLOPE(G21:G993,$F21:$F993)</f>
        <v>-2.7802528310333066E-6</v>
      </c>
      <c r="D12" s="5"/>
    </row>
    <row r="13" spans="1:6" x14ac:dyDescent="0.2">
      <c r="A13" t="s">
        <v>21</v>
      </c>
      <c r="C13" s="5" t="s">
        <v>15</v>
      </c>
      <c r="D13" s="5"/>
    </row>
    <row r="14" spans="1:6" x14ac:dyDescent="0.2">
      <c r="A14" t="s">
        <v>26</v>
      </c>
    </row>
    <row r="15" spans="1:6" x14ac:dyDescent="0.2">
      <c r="A15" s="2" t="s">
        <v>19</v>
      </c>
      <c r="C15" s="20">
        <f>+D15+C8/2</f>
        <v>51991.972754499999</v>
      </c>
      <c r="D15" s="25">
        <v>51991.819759999998</v>
      </c>
    </row>
    <row r="16" spans="1:6" x14ac:dyDescent="0.2">
      <c r="A16" s="7" t="s">
        <v>6</v>
      </c>
      <c r="C16">
        <f>+$C8+C12</f>
        <v>0.305986219747169</v>
      </c>
    </row>
    <row r="17" spans="1:17" ht="13.5" thickBot="1" x14ac:dyDescent="0.25"/>
    <row r="18" spans="1:17" x14ac:dyDescent="0.2">
      <c r="A18" s="7" t="s">
        <v>7</v>
      </c>
      <c r="C18" s="3">
        <f>+C$15</f>
        <v>51991.972754499999</v>
      </c>
      <c r="D18" s="4">
        <f>+C$16</f>
        <v>0.305986219747169</v>
      </c>
    </row>
    <row r="19" spans="1:17" ht="13.5" thickTop="1" x14ac:dyDescent="0.2"/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40</v>
      </c>
      <c r="I20" s="9" t="s">
        <v>31</v>
      </c>
      <c r="J20" s="9" t="s">
        <v>41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 x14ac:dyDescent="0.2">
      <c r="A21" s="27" t="s">
        <v>35</v>
      </c>
      <c r="B21" s="27"/>
      <c r="C21" s="27">
        <v>51251.683985999996</v>
      </c>
      <c r="D21" s="27"/>
      <c r="E21">
        <f t="shared" ref="E21:E36" si="0">+(C21-C$7)/C$8</f>
        <v>-199.49741330572806</v>
      </c>
      <c r="F21">
        <f t="shared" ref="F21:F36" si="1">ROUND(2*E21,0)/2</f>
        <v>-199.5</v>
      </c>
      <c r="G21">
        <f t="shared" ref="G21:G36" si="2">C21-($C$7+$C$8*$F21)</f>
        <v>7.9149999510264024E-4</v>
      </c>
      <c r="H21">
        <f>+G21</f>
        <v>7.9149999510264024E-4</v>
      </c>
      <c r="O21">
        <f t="shared" ref="O21:O36" si="3">+C$11+C$12*$F21</f>
        <v>-2.223883865698406E-4</v>
      </c>
      <c r="Q21" s="1">
        <f t="shared" ref="Q21:Q36" si="4">+C21-15018.5</f>
        <v>36233.183985999996</v>
      </c>
    </row>
    <row r="22" spans="1:17" x14ac:dyDescent="0.2">
      <c r="A22" s="24" t="s">
        <v>35</v>
      </c>
      <c r="B22" s="24"/>
      <c r="C22" s="24">
        <v>51251.683985999996</v>
      </c>
      <c r="D22" s="24"/>
      <c r="E22">
        <f t="shared" si="0"/>
        <v>-199.49741330572806</v>
      </c>
      <c r="F22">
        <f t="shared" si="1"/>
        <v>-199.5</v>
      </c>
      <c r="G22">
        <f t="shared" si="2"/>
        <v>7.9149999510264024E-4</v>
      </c>
      <c r="H22">
        <f>+G22</f>
        <v>7.9149999510264024E-4</v>
      </c>
      <c r="O22">
        <f t="shared" si="3"/>
        <v>-2.223883865698406E-4</v>
      </c>
      <c r="Q22" s="1">
        <f t="shared" si="4"/>
        <v>36233.183985999996</v>
      </c>
    </row>
    <row r="23" spans="1:17" x14ac:dyDescent="0.2">
      <c r="A23" s="24" t="s">
        <v>37</v>
      </c>
      <c r="B23" s="29" t="s">
        <v>38</v>
      </c>
      <c r="C23" s="31">
        <v>51251.690999999999</v>
      </c>
      <c r="D23" s="31">
        <v>2E-3</v>
      </c>
      <c r="E23">
        <f t="shared" si="0"/>
        <v>-199.47449091308476</v>
      </c>
      <c r="F23">
        <f t="shared" si="1"/>
        <v>-199.5</v>
      </c>
      <c r="G23">
        <f t="shared" si="2"/>
        <v>7.8054999976302497E-3</v>
      </c>
      <c r="I23">
        <f>+G23</f>
        <v>7.8054999976302497E-3</v>
      </c>
      <c r="O23">
        <f t="shared" si="3"/>
        <v>-2.223883865698406E-4</v>
      </c>
      <c r="Q23" s="1">
        <f t="shared" si="4"/>
        <v>36233.190999999999</v>
      </c>
    </row>
    <row r="24" spans="1:17" x14ac:dyDescent="0.2">
      <c r="A24" s="24" t="s">
        <v>35</v>
      </c>
      <c r="B24" s="24"/>
      <c r="C24" s="24">
        <v>51260.853283999997</v>
      </c>
      <c r="D24" s="24"/>
      <c r="E24">
        <f t="shared" si="0"/>
        <v>-169.53130994906914</v>
      </c>
      <c r="F24">
        <f t="shared" si="1"/>
        <v>-169.5</v>
      </c>
      <c r="G24">
        <f t="shared" si="2"/>
        <v>-9.5805000091786496E-3</v>
      </c>
      <c r="H24">
        <f t="shared" ref="H24:H31" si="5">+G24</f>
        <v>-9.5805000091786496E-3</v>
      </c>
      <c r="O24">
        <f t="shared" si="3"/>
        <v>-3.0579597150083983E-4</v>
      </c>
      <c r="Q24" s="1">
        <f t="shared" si="4"/>
        <v>36242.353283999997</v>
      </c>
    </row>
    <row r="25" spans="1:17" x14ac:dyDescent="0.2">
      <c r="A25" s="24" t="s">
        <v>35</v>
      </c>
      <c r="B25" s="24"/>
      <c r="C25" s="24">
        <v>51275.704529000002</v>
      </c>
      <c r="D25" s="24"/>
      <c r="E25">
        <f t="shared" si="0"/>
        <v>-120.99608482658013</v>
      </c>
      <c r="F25">
        <f t="shared" si="1"/>
        <v>-121</v>
      </c>
      <c r="G25">
        <f t="shared" si="2"/>
        <v>1.1979999981122091E-3</v>
      </c>
      <c r="H25">
        <f t="shared" si="5"/>
        <v>1.1979999981122091E-3</v>
      </c>
      <c r="O25">
        <f t="shared" si="3"/>
        <v>-4.4063823380595521E-4</v>
      </c>
      <c r="Q25" s="1">
        <f t="shared" si="4"/>
        <v>36257.204529000002</v>
      </c>
    </row>
    <row r="26" spans="1:17" x14ac:dyDescent="0.2">
      <c r="A26" s="24" t="s">
        <v>35</v>
      </c>
      <c r="B26" s="24"/>
      <c r="C26" s="24">
        <v>51275.858616999998</v>
      </c>
      <c r="D26" s="24"/>
      <c r="E26">
        <f t="shared" si="0"/>
        <v>-120.49251116871764</v>
      </c>
      <c r="F26">
        <f t="shared" si="1"/>
        <v>-120.5</v>
      </c>
      <c r="G26">
        <f t="shared" si="2"/>
        <v>2.2914999935892411E-3</v>
      </c>
      <c r="H26">
        <f t="shared" si="5"/>
        <v>2.2914999935892411E-3</v>
      </c>
      <c r="O26">
        <f t="shared" si="3"/>
        <v>-4.4202836022147186E-4</v>
      </c>
      <c r="Q26" s="1">
        <f t="shared" si="4"/>
        <v>36257.358616999998</v>
      </c>
    </row>
    <row r="27" spans="1:17" x14ac:dyDescent="0.2">
      <c r="A27" s="24" t="s">
        <v>35</v>
      </c>
      <c r="B27" s="24"/>
      <c r="C27" s="24">
        <v>51275.858616999998</v>
      </c>
      <c r="D27" s="24"/>
      <c r="E27">
        <f t="shared" si="0"/>
        <v>-120.49251116871764</v>
      </c>
      <c r="F27">
        <f t="shared" si="1"/>
        <v>-120.5</v>
      </c>
      <c r="G27">
        <f t="shared" si="2"/>
        <v>2.2914999935892411E-3</v>
      </c>
      <c r="H27">
        <f t="shared" si="5"/>
        <v>2.2914999935892411E-3</v>
      </c>
      <c r="O27">
        <f t="shared" si="3"/>
        <v>-4.4202836022147186E-4</v>
      </c>
      <c r="Q27" s="1">
        <f t="shared" si="4"/>
        <v>36257.358616999998</v>
      </c>
    </row>
    <row r="28" spans="1:17" x14ac:dyDescent="0.2">
      <c r="A28" s="24" t="s">
        <v>35</v>
      </c>
      <c r="B28" s="24"/>
      <c r="C28" s="24">
        <v>51288.713404000002</v>
      </c>
      <c r="D28" s="24"/>
      <c r="E28">
        <f t="shared" si="0"/>
        <v>-78.48189313995239</v>
      </c>
      <c r="F28">
        <f t="shared" si="1"/>
        <v>-78.5</v>
      </c>
      <c r="G28">
        <f t="shared" si="2"/>
        <v>5.5405000020982698E-3</v>
      </c>
      <c r="H28">
        <f t="shared" si="5"/>
        <v>5.5405000020982698E-3</v>
      </c>
      <c r="O28">
        <f t="shared" si="3"/>
        <v>-5.587989791248707E-4</v>
      </c>
      <c r="Q28" s="1">
        <f t="shared" si="4"/>
        <v>36270.213404000002</v>
      </c>
    </row>
    <row r="29" spans="1:17" x14ac:dyDescent="0.2">
      <c r="A29" s="24" t="s">
        <v>35</v>
      </c>
      <c r="B29" s="24"/>
      <c r="C29" s="24">
        <v>51288.713404000002</v>
      </c>
      <c r="D29" s="24"/>
      <c r="E29">
        <f t="shared" si="0"/>
        <v>-78.48189313995239</v>
      </c>
      <c r="F29">
        <f t="shared" si="1"/>
        <v>-78.5</v>
      </c>
      <c r="G29">
        <f t="shared" si="2"/>
        <v>5.5405000020982698E-3</v>
      </c>
      <c r="H29">
        <f t="shared" si="5"/>
        <v>5.5405000020982698E-3</v>
      </c>
      <c r="O29">
        <f t="shared" si="3"/>
        <v>-5.587989791248707E-4</v>
      </c>
      <c r="Q29" s="1">
        <f t="shared" si="4"/>
        <v>36270.213404000002</v>
      </c>
    </row>
    <row r="30" spans="1:17" x14ac:dyDescent="0.2">
      <c r="A30" s="24" t="s">
        <v>35</v>
      </c>
      <c r="B30" s="24"/>
      <c r="C30" s="24">
        <v>51288.866296</v>
      </c>
      <c r="D30" s="24"/>
      <c r="E30">
        <f t="shared" si="0"/>
        <v>-77.982228119320126</v>
      </c>
      <c r="F30">
        <f t="shared" si="1"/>
        <v>-78</v>
      </c>
      <c r="G30">
        <f t="shared" si="2"/>
        <v>5.438000000140164E-3</v>
      </c>
      <c r="H30">
        <f t="shared" si="5"/>
        <v>5.438000000140164E-3</v>
      </c>
      <c r="O30">
        <f t="shared" si="3"/>
        <v>-5.6018910554038741E-4</v>
      </c>
      <c r="Q30" s="1">
        <f t="shared" si="4"/>
        <v>36270.366296</v>
      </c>
    </row>
    <row r="31" spans="1:17" x14ac:dyDescent="0.2">
      <c r="A31" s="24" t="s">
        <v>35</v>
      </c>
      <c r="B31" s="24"/>
      <c r="C31" s="24">
        <v>51312.725016999997</v>
      </c>
      <c r="D31" s="24"/>
      <c r="E31">
        <f t="shared" si="0"/>
        <v>-9.7487164759844595E-3</v>
      </c>
      <c r="F31">
        <f t="shared" si="1"/>
        <v>0</v>
      </c>
      <c r="G31">
        <f t="shared" si="2"/>
        <v>-2.983000005770009E-3</v>
      </c>
      <c r="H31">
        <f t="shared" si="5"/>
        <v>-2.983000005770009E-3</v>
      </c>
      <c r="O31">
        <f t="shared" si="3"/>
        <v>-7.770488263609853E-4</v>
      </c>
      <c r="Q31" s="1">
        <f t="shared" si="4"/>
        <v>36294.225016999997</v>
      </c>
    </row>
    <row r="32" spans="1:17" x14ac:dyDescent="0.2">
      <c r="A32" s="24" t="s">
        <v>37</v>
      </c>
      <c r="B32" s="29" t="s">
        <v>39</v>
      </c>
      <c r="C32" s="31">
        <v>51312.732199999999</v>
      </c>
      <c r="D32" s="31">
        <v>4.0000000000000002E-4</v>
      </c>
      <c r="E32">
        <f t="shared" si="0"/>
        <v>1.3725983599941443E-2</v>
      </c>
      <c r="F32">
        <f t="shared" si="1"/>
        <v>0</v>
      </c>
      <c r="G32">
        <f t="shared" si="2"/>
        <v>4.1999999957624823E-3</v>
      </c>
      <c r="I32">
        <f>+G32</f>
        <v>4.1999999957624823E-3</v>
      </c>
      <c r="O32">
        <f t="shared" si="3"/>
        <v>-7.770488263609853E-4</v>
      </c>
      <c r="Q32" s="1">
        <f t="shared" si="4"/>
        <v>36294.232199999999</v>
      </c>
    </row>
    <row r="33" spans="1:17" x14ac:dyDescent="0.2">
      <c r="A33" s="24" t="s">
        <v>35</v>
      </c>
      <c r="B33" s="24"/>
      <c r="C33" s="24">
        <v>51312.873656999996</v>
      </c>
      <c r="D33" s="24"/>
      <c r="E33">
        <f t="shared" si="0"/>
        <v>0.47602037979686157</v>
      </c>
      <c r="F33">
        <f t="shared" si="1"/>
        <v>0.5</v>
      </c>
      <c r="G33">
        <f t="shared" si="2"/>
        <v>-7.3375000065425411E-3</v>
      </c>
      <c r="H33">
        <f>+G33</f>
        <v>-7.3375000065425411E-3</v>
      </c>
      <c r="O33">
        <f t="shared" si="3"/>
        <v>-7.784389527765019E-4</v>
      </c>
      <c r="Q33" s="1">
        <f t="shared" si="4"/>
        <v>36294.373656999996</v>
      </c>
    </row>
    <row r="34" spans="1:17" x14ac:dyDescent="0.2">
      <c r="A34" s="24" t="s">
        <v>35</v>
      </c>
      <c r="B34" s="25"/>
      <c r="C34" s="25">
        <v>51338.743164</v>
      </c>
      <c r="D34" s="25"/>
      <c r="E34">
        <f t="shared" si="0"/>
        <v>85.019932089051338</v>
      </c>
      <c r="F34">
        <f t="shared" si="1"/>
        <v>85</v>
      </c>
      <c r="G34">
        <f t="shared" si="2"/>
        <v>6.0989999983576126E-3</v>
      </c>
      <c r="H34">
        <f>+G34</f>
        <v>6.0989999983576126E-3</v>
      </c>
      <c r="O34">
        <f t="shared" si="3"/>
        <v>-1.0133703169988163E-3</v>
      </c>
      <c r="Q34" s="1">
        <f t="shared" si="4"/>
        <v>36320.243164</v>
      </c>
    </row>
    <row r="35" spans="1:17" x14ac:dyDescent="0.2">
      <c r="A35" s="28" t="s">
        <v>36</v>
      </c>
      <c r="B35" s="25"/>
      <c r="C35" s="25">
        <v>51991.819759999998</v>
      </c>
      <c r="D35" s="25">
        <v>5.9999999999999995E-4</v>
      </c>
      <c r="E35">
        <f t="shared" si="0"/>
        <v>2219.3338976237565</v>
      </c>
      <c r="F35">
        <f t="shared" si="1"/>
        <v>2219.5</v>
      </c>
      <c r="G35">
        <f t="shared" si="2"/>
        <v>-5.0825500002247281E-2</v>
      </c>
      <c r="J35">
        <f>+G35</f>
        <v>-5.0825500002247281E-2</v>
      </c>
      <c r="O35">
        <f t="shared" si="3"/>
        <v>-6.9478199848394097E-3</v>
      </c>
      <c r="Q35" s="1">
        <f t="shared" si="4"/>
        <v>36973.319759999998</v>
      </c>
    </row>
    <row r="36" spans="1:17" x14ac:dyDescent="0.2">
      <c r="A36" s="20" t="s">
        <v>43</v>
      </c>
      <c r="B36" s="16"/>
      <c r="C36" s="20">
        <v>53416.855932872582</v>
      </c>
      <c r="D36" s="20">
        <v>2.9999999999999997E-4</v>
      </c>
      <c r="E36">
        <f t="shared" si="0"/>
        <v>6876.4822685540312</v>
      </c>
      <c r="F36">
        <f t="shared" si="1"/>
        <v>6876.5</v>
      </c>
      <c r="G36">
        <f t="shared" si="2"/>
        <v>-5.4256274233921431E-3</v>
      </c>
      <c r="J36">
        <f>+G36</f>
        <v>-5.4256274233921431E-3</v>
      </c>
      <c r="O36">
        <f t="shared" si="3"/>
        <v>-1.9895457418961517E-2</v>
      </c>
      <c r="Q36" s="1">
        <f t="shared" si="4"/>
        <v>38398.355932872582</v>
      </c>
    </row>
    <row r="37" spans="1:17" x14ac:dyDescent="0.2">
      <c r="B37" s="5"/>
      <c r="C37" s="12"/>
      <c r="D37" s="13"/>
      <c r="Q37" s="1"/>
    </row>
    <row r="38" spans="1:17" x14ac:dyDescent="0.2">
      <c r="B38" s="5"/>
      <c r="C38" s="12"/>
      <c r="D38" s="13"/>
      <c r="Q38" s="1"/>
    </row>
    <row r="39" spans="1:17" x14ac:dyDescent="0.2">
      <c r="B39" s="5"/>
      <c r="C39" s="12"/>
      <c r="D39" s="13"/>
      <c r="Q39" s="1"/>
    </row>
    <row r="40" spans="1:17" x14ac:dyDescent="0.2">
      <c r="B40" s="5"/>
      <c r="C40" s="12"/>
      <c r="D40" s="13"/>
      <c r="Q40" s="1"/>
    </row>
    <row r="41" spans="1:17" x14ac:dyDescent="0.2">
      <c r="B41" s="5"/>
      <c r="C41" s="12"/>
      <c r="D41" s="13"/>
      <c r="Q41" s="1"/>
    </row>
    <row r="42" spans="1:17" x14ac:dyDescent="0.2">
      <c r="B42" s="5"/>
      <c r="C42" s="12"/>
      <c r="D42" s="13"/>
      <c r="Q42" s="1"/>
    </row>
    <row r="43" spans="1:17" x14ac:dyDescent="0.2">
      <c r="B43" s="5"/>
      <c r="C43" s="12"/>
      <c r="D43" s="13"/>
      <c r="Q43" s="1"/>
    </row>
    <row r="44" spans="1:17" x14ac:dyDescent="0.2">
      <c r="B44" s="5"/>
      <c r="C44" s="12"/>
      <c r="D44" s="13"/>
      <c r="Q44" s="1"/>
    </row>
    <row r="45" spans="1:17" x14ac:dyDescent="0.2">
      <c r="B45" s="5"/>
      <c r="C45" s="11"/>
      <c r="D45" s="10"/>
      <c r="Q45" s="1"/>
    </row>
    <row r="46" spans="1:17" x14ac:dyDescent="0.2">
      <c r="B46" s="5"/>
      <c r="C46" s="11"/>
      <c r="D46" s="10"/>
      <c r="Q46" s="1"/>
    </row>
    <row r="47" spans="1:17" x14ac:dyDescent="0.2">
      <c r="B47" s="5"/>
      <c r="C47" s="11"/>
      <c r="D47" s="10"/>
      <c r="Q47" s="1"/>
    </row>
    <row r="48" spans="1:17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4"/>
      <c r="B53" s="5"/>
      <c r="C53" s="15"/>
      <c r="D53" s="15"/>
      <c r="Q53" s="1"/>
    </row>
    <row r="54" spans="1:17" x14ac:dyDescent="0.2">
      <c r="A54" s="14"/>
      <c r="B54" s="16"/>
      <c r="C54" s="17"/>
      <c r="D54" s="18"/>
      <c r="Q54" s="1"/>
    </row>
    <row r="55" spans="1:17" x14ac:dyDescent="0.2">
      <c r="A55" s="14"/>
      <c r="B55" s="16"/>
      <c r="C55" s="17"/>
      <c r="D55" s="18"/>
      <c r="Q55" s="1"/>
    </row>
    <row r="56" spans="1:17" x14ac:dyDescent="0.2">
      <c r="A56" s="14"/>
      <c r="B56" s="16"/>
      <c r="C56" s="17"/>
      <c r="D56" s="18"/>
      <c r="Q56" s="1"/>
    </row>
    <row r="57" spans="1:17" x14ac:dyDescent="0.2">
      <c r="A57" s="14"/>
      <c r="B57" s="16"/>
      <c r="C57" s="17"/>
      <c r="D57" s="18"/>
      <c r="Q57" s="1"/>
    </row>
    <row r="58" spans="1:17" x14ac:dyDescent="0.2">
      <c r="A58" s="14"/>
      <c r="B58" s="16"/>
      <c r="C58" s="17"/>
      <c r="D58" s="18"/>
      <c r="Q58" s="1"/>
    </row>
    <row r="59" spans="1:17" x14ac:dyDescent="0.2">
      <c r="A59" s="19"/>
      <c r="B59" s="16"/>
      <c r="C59" s="20"/>
      <c r="D59" s="20"/>
      <c r="Q59" s="1"/>
    </row>
    <row r="60" spans="1:17" x14ac:dyDescent="0.2">
      <c r="A60" s="19"/>
      <c r="B60" s="16"/>
      <c r="C60" s="20"/>
      <c r="D60" s="20"/>
      <c r="Q60" s="1"/>
    </row>
    <row r="61" spans="1:17" x14ac:dyDescent="0.2">
      <c r="A61" s="21"/>
      <c r="B61" s="16"/>
      <c r="C61" s="20"/>
      <c r="D61" s="20"/>
      <c r="Q61" s="1"/>
    </row>
    <row r="62" spans="1:17" x14ac:dyDescent="0.2">
      <c r="A62" s="22"/>
      <c r="B62" s="5"/>
      <c r="C62" s="23"/>
      <c r="D62" s="15"/>
      <c r="Q62" s="1"/>
    </row>
    <row r="63" spans="1:17" x14ac:dyDescent="0.2">
      <c r="A63" s="22"/>
      <c r="B63" s="16"/>
      <c r="C63" s="17"/>
      <c r="D63" s="18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63"/>
  <sheetViews>
    <sheetView workbookViewId="0">
      <selection activeCell="F36" sqref="F3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30" t="s">
        <v>32</v>
      </c>
      <c r="B1" s="24"/>
      <c r="C1" s="26" t="s">
        <v>33</v>
      </c>
      <c r="D1" s="24"/>
      <c r="E1" s="24"/>
      <c r="F1" s="24"/>
    </row>
    <row r="2" spans="1:6" x14ac:dyDescent="0.2">
      <c r="A2" s="25" t="s">
        <v>27</v>
      </c>
      <c r="B2" s="24"/>
      <c r="C2" s="24" t="s">
        <v>34</v>
      </c>
      <c r="D2" s="24"/>
      <c r="E2" s="24"/>
      <c r="F2" s="24"/>
    </row>
    <row r="3" spans="1:6" ht="13.5" thickBot="1" x14ac:dyDescent="0.25"/>
    <row r="4" spans="1:6" ht="13.5" thickBot="1" x14ac:dyDescent="0.25">
      <c r="A4" s="7" t="s">
        <v>2</v>
      </c>
      <c r="C4" s="32" t="s">
        <v>42</v>
      </c>
      <c r="D4" s="33" t="s">
        <v>42</v>
      </c>
    </row>
    <row r="6" spans="1:6" x14ac:dyDescent="0.2">
      <c r="A6" s="7" t="s">
        <v>3</v>
      </c>
    </row>
    <row r="7" spans="1:6" x14ac:dyDescent="0.2">
      <c r="A7" s="24" t="s">
        <v>4</v>
      </c>
      <c r="B7" s="24"/>
      <c r="C7" s="24">
        <v>51312.728000000003</v>
      </c>
    </row>
    <row r="8" spans="1:6" x14ac:dyDescent="0.2">
      <c r="A8" s="24" t="s">
        <v>5</v>
      </c>
      <c r="B8" s="24"/>
      <c r="C8" s="24">
        <v>0.30598900000000001</v>
      </c>
    </row>
    <row r="10" spans="1:6" ht="13.5" thickBot="1" x14ac:dyDescent="0.25">
      <c r="C10" s="6" t="s">
        <v>22</v>
      </c>
      <c r="D10" s="6" t="s">
        <v>23</v>
      </c>
    </row>
    <row r="11" spans="1:6" x14ac:dyDescent="0.2">
      <c r="A11" t="s">
        <v>17</v>
      </c>
      <c r="C11">
        <f>INTERCEPT(G21:G993,$F21:$F993)</f>
        <v>-5.1735715788704673E-4</v>
      </c>
      <c r="D11" s="5"/>
    </row>
    <row r="12" spans="1:6" x14ac:dyDescent="0.2">
      <c r="A12" t="s">
        <v>18</v>
      </c>
      <c r="C12">
        <f>SLOPE(G21:G993,$F21:$F993)</f>
        <v>-2.2883639880972147E-5</v>
      </c>
      <c r="D12" s="5"/>
    </row>
    <row r="13" spans="1:6" x14ac:dyDescent="0.2">
      <c r="A13" t="s">
        <v>21</v>
      </c>
      <c r="C13" s="5" t="s">
        <v>15</v>
      </c>
      <c r="D13" s="5"/>
    </row>
    <row r="14" spans="1:6" x14ac:dyDescent="0.2">
      <c r="A14" t="s">
        <v>26</v>
      </c>
    </row>
    <row r="15" spans="1:6" x14ac:dyDescent="0.2">
      <c r="A15" s="2" t="s">
        <v>19</v>
      </c>
      <c r="C15" s="20">
        <f>+D15+C8/2</f>
        <v>51991.972754499999</v>
      </c>
      <c r="D15" s="25">
        <v>51991.819759999998</v>
      </c>
    </row>
    <row r="16" spans="1:6" x14ac:dyDescent="0.2">
      <c r="A16" s="7" t="s">
        <v>6</v>
      </c>
      <c r="C16">
        <f>+$C8+C12</f>
        <v>0.30596611636011906</v>
      </c>
    </row>
    <row r="17" spans="1:17" ht="13.5" thickBot="1" x14ac:dyDescent="0.25"/>
    <row r="18" spans="1:17" x14ac:dyDescent="0.2">
      <c r="A18" s="7" t="s">
        <v>7</v>
      </c>
      <c r="C18" s="3">
        <f>+C$15</f>
        <v>51991.972754499999</v>
      </c>
      <c r="D18" s="4">
        <f>+C$16</f>
        <v>0.30596611636011906</v>
      </c>
    </row>
    <row r="19" spans="1:17" ht="13.5" thickTop="1" x14ac:dyDescent="0.2"/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40</v>
      </c>
      <c r="I20" s="9" t="s">
        <v>31</v>
      </c>
      <c r="J20" s="9" t="s">
        <v>41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 x14ac:dyDescent="0.2">
      <c r="A21" s="27" t="s">
        <v>35</v>
      </c>
      <c r="B21" s="27"/>
      <c r="C21" s="27">
        <v>51251.683985999996</v>
      </c>
      <c r="D21" s="27"/>
      <c r="E21">
        <f t="shared" ref="E21:E36" si="0">+(C21-C$7)/C$8</f>
        <v>-199.49741330572806</v>
      </c>
      <c r="F21">
        <f t="shared" ref="F21:F35" si="1">ROUND(2*E21,0)/2</f>
        <v>-199.5</v>
      </c>
      <c r="G21">
        <f t="shared" ref="G21:G36" si="2">C21-($C$7+$C$8*$F21)</f>
        <v>7.9149999510264024E-4</v>
      </c>
      <c r="H21">
        <f>+G21</f>
        <v>7.9149999510264024E-4</v>
      </c>
      <c r="O21">
        <f t="shared" ref="O21:O36" si="3">+C$11+C$12*$F21</f>
        <v>4.0479289983668962E-3</v>
      </c>
      <c r="Q21" s="1">
        <f t="shared" ref="Q21:Q36" si="4">+C21-15018.5</f>
        <v>36233.183985999996</v>
      </c>
    </row>
    <row r="22" spans="1:17" x14ac:dyDescent="0.2">
      <c r="A22" s="24" t="s">
        <v>35</v>
      </c>
      <c r="B22" s="24"/>
      <c r="C22" s="24">
        <v>51251.683985999996</v>
      </c>
      <c r="D22" s="24"/>
      <c r="E22">
        <f t="shared" si="0"/>
        <v>-199.49741330572806</v>
      </c>
      <c r="F22">
        <f t="shared" si="1"/>
        <v>-199.5</v>
      </c>
      <c r="G22">
        <f t="shared" si="2"/>
        <v>7.9149999510264024E-4</v>
      </c>
      <c r="H22">
        <f>+G22</f>
        <v>7.9149999510264024E-4</v>
      </c>
      <c r="O22">
        <f t="shared" si="3"/>
        <v>4.0479289983668962E-3</v>
      </c>
      <c r="Q22" s="1">
        <f t="shared" si="4"/>
        <v>36233.183985999996</v>
      </c>
    </row>
    <row r="23" spans="1:17" x14ac:dyDescent="0.2">
      <c r="A23" s="24" t="s">
        <v>37</v>
      </c>
      <c r="B23" s="29" t="s">
        <v>38</v>
      </c>
      <c r="C23" s="31">
        <v>51251.690999999999</v>
      </c>
      <c r="D23" s="31">
        <v>2E-3</v>
      </c>
      <c r="E23">
        <f t="shared" si="0"/>
        <v>-199.47449091308476</v>
      </c>
      <c r="F23">
        <f t="shared" si="1"/>
        <v>-199.5</v>
      </c>
      <c r="G23">
        <f t="shared" si="2"/>
        <v>7.8054999976302497E-3</v>
      </c>
      <c r="I23">
        <f>+G23</f>
        <v>7.8054999976302497E-3</v>
      </c>
      <c r="O23">
        <f t="shared" si="3"/>
        <v>4.0479289983668962E-3</v>
      </c>
      <c r="Q23" s="1">
        <f t="shared" si="4"/>
        <v>36233.190999999999</v>
      </c>
    </row>
    <row r="24" spans="1:17" x14ac:dyDescent="0.2">
      <c r="A24" s="24" t="s">
        <v>35</v>
      </c>
      <c r="B24" s="24"/>
      <c r="C24" s="24">
        <v>51260.853283999997</v>
      </c>
      <c r="D24" s="24"/>
      <c r="E24">
        <f t="shared" si="0"/>
        <v>-169.53130994906914</v>
      </c>
      <c r="F24">
        <f t="shared" si="1"/>
        <v>-169.5</v>
      </c>
      <c r="G24">
        <f t="shared" si="2"/>
        <v>-9.5805000091786496E-3</v>
      </c>
      <c r="H24">
        <f t="shared" ref="H24:H31" si="5">+G24</f>
        <v>-9.5805000091786496E-3</v>
      </c>
      <c r="O24">
        <f t="shared" si="3"/>
        <v>3.361419801937732E-3</v>
      </c>
      <c r="Q24" s="1">
        <f t="shared" si="4"/>
        <v>36242.353283999997</v>
      </c>
    </row>
    <row r="25" spans="1:17" x14ac:dyDescent="0.2">
      <c r="A25" s="24" t="s">
        <v>35</v>
      </c>
      <c r="B25" s="24"/>
      <c r="C25" s="24">
        <v>51275.704529000002</v>
      </c>
      <c r="D25" s="24"/>
      <c r="E25">
        <f t="shared" si="0"/>
        <v>-120.99608482658013</v>
      </c>
      <c r="F25">
        <f t="shared" si="1"/>
        <v>-121</v>
      </c>
      <c r="G25">
        <f t="shared" si="2"/>
        <v>1.1979999981122091E-3</v>
      </c>
      <c r="H25">
        <f t="shared" si="5"/>
        <v>1.1979999981122091E-3</v>
      </c>
      <c r="O25">
        <f t="shared" si="3"/>
        <v>2.2515632677105831E-3</v>
      </c>
      <c r="Q25" s="1">
        <f t="shared" si="4"/>
        <v>36257.204529000002</v>
      </c>
    </row>
    <row r="26" spans="1:17" x14ac:dyDescent="0.2">
      <c r="A26" s="24" t="s">
        <v>35</v>
      </c>
      <c r="B26" s="24"/>
      <c r="C26" s="24">
        <v>51275.858616999998</v>
      </c>
      <c r="D26" s="24"/>
      <c r="E26">
        <f t="shared" si="0"/>
        <v>-120.49251116871764</v>
      </c>
      <c r="F26">
        <f t="shared" si="1"/>
        <v>-120.5</v>
      </c>
      <c r="G26">
        <f t="shared" si="2"/>
        <v>2.2914999935892411E-3</v>
      </c>
      <c r="H26">
        <f t="shared" si="5"/>
        <v>2.2914999935892411E-3</v>
      </c>
      <c r="O26">
        <f t="shared" si="3"/>
        <v>2.2401214477700969E-3</v>
      </c>
      <c r="Q26" s="1">
        <f t="shared" si="4"/>
        <v>36257.358616999998</v>
      </c>
    </row>
    <row r="27" spans="1:17" x14ac:dyDescent="0.2">
      <c r="A27" s="24" t="s">
        <v>35</v>
      </c>
      <c r="B27" s="24"/>
      <c r="C27" s="24">
        <v>51275.858616999998</v>
      </c>
      <c r="D27" s="24"/>
      <c r="E27">
        <f t="shared" si="0"/>
        <v>-120.49251116871764</v>
      </c>
      <c r="F27">
        <f t="shared" si="1"/>
        <v>-120.5</v>
      </c>
      <c r="G27">
        <f t="shared" si="2"/>
        <v>2.2914999935892411E-3</v>
      </c>
      <c r="H27">
        <f t="shared" si="5"/>
        <v>2.2914999935892411E-3</v>
      </c>
      <c r="O27">
        <f t="shared" si="3"/>
        <v>2.2401214477700969E-3</v>
      </c>
      <c r="Q27" s="1">
        <f t="shared" si="4"/>
        <v>36257.358616999998</v>
      </c>
    </row>
    <row r="28" spans="1:17" x14ac:dyDescent="0.2">
      <c r="A28" s="24" t="s">
        <v>35</v>
      </c>
      <c r="B28" s="24"/>
      <c r="C28" s="24">
        <v>51288.713404000002</v>
      </c>
      <c r="D28" s="24"/>
      <c r="E28">
        <f t="shared" si="0"/>
        <v>-78.48189313995239</v>
      </c>
      <c r="F28">
        <f t="shared" si="1"/>
        <v>-78.5</v>
      </c>
      <c r="G28">
        <f t="shared" si="2"/>
        <v>5.5405000020982698E-3</v>
      </c>
      <c r="H28">
        <f t="shared" si="5"/>
        <v>5.5405000020982698E-3</v>
      </c>
      <c r="O28">
        <f t="shared" si="3"/>
        <v>1.2790085727692668E-3</v>
      </c>
      <c r="Q28" s="1">
        <f t="shared" si="4"/>
        <v>36270.213404000002</v>
      </c>
    </row>
    <row r="29" spans="1:17" x14ac:dyDescent="0.2">
      <c r="A29" s="24" t="s">
        <v>35</v>
      </c>
      <c r="B29" s="24"/>
      <c r="C29" s="24">
        <v>51288.713404000002</v>
      </c>
      <c r="D29" s="24"/>
      <c r="E29">
        <f t="shared" si="0"/>
        <v>-78.48189313995239</v>
      </c>
      <c r="F29">
        <f t="shared" si="1"/>
        <v>-78.5</v>
      </c>
      <c r="G29">
        <f t="shared" si="2"/>
        <v>5.5405000020982698E-3</v>
      </c>
      <c r="H29">
        <f t="shared" si="5"/>
        <v>5.5405000020982698E-3</v>
      </c>
      <c r="O29">
        <f t="shared" si="3"/>
        <v>1.2790085727692668E-3</v>
      </c>
      <c r="Q29" s="1">
        <f t="shared" si="4"/>
        <v>36270.213404000002</v>
      </c>
    </row>
    <row r="30" spans="1:17" x14ac:dyDescent="0.2">
      <c r="A30" s="24" t="s">
        <v>35</v>
      </c>
      <c r="B30" s="24"/>
      <c r="C30" s="24">
        <v>51288.866296</v>
      </c>
      <c r="D30" s="24"/>
      <c r="E30">
        <f t="shared" si="0"/>
        <v>-77.982228119320126</v>
      </c>
      <c r="F30">
        <f t="shared" si="1"/>
        <v>-78</v>
      </c>
      <c r="G30">
        <f t="shared" si="2"/>
        <v>5.438000000140164E-3</v>
      </c>
      <c r="H30">
        <f t="shared" si="5"/>
        <v>5.438000000140164E-3</v>
      </c>
      <c r="O30">
        <f t="shared" si="3"/>
        <v>1.2675667528287808E-3</v>
      </c>
      <c r="Q30" s="1">
        <f t="shared" si="4"/>
        <v>36270.366296</v>
      </c>
    </row>
    <row r="31" spans="1:17" x14ac:dyDescent="0.2">
      <c r="A31" s="24" t="s">
        <v>35</v>
      </c>
      <c r="B31" s="24"/>
      <c r="C31" s="24">
        <v>51312.725016999997</v>
      </c>
      <c r="D31" s="24"/>
      <c r="E31">
        <f t="shared" si="0"/>
        <v>-9.7487164759844595E-3</v>
      </c>
      <c r="F31">
        <f t="shared" si="1"/>
        <v>0</v>
      </c>
      <c r="G31">
        <f t="shared" si="2"/>
        <v>-2.983000005770009E-3</v>
      </c>
      <c r="H31">
        <f t="shared" si="5"/>
        <v>-2.983000005770009E-3</v>
      </c>
      <c r="O31">
        <f t="shared" si="3"/>
        <v>-5.1735715788704673E-4</v>
      </c>
      <c r="Q31" s="1">
        <f t="shared" si="4"/>
        <v>36294.225016999997</v>
      </c>
    </row>
    <row r="32" spans="1:17" x14ac:dyDescent="0.2">
      <c r="A32" s="24" t="s">
        <v>37</v>
      </c>
      <c r="B32" s="29" t="s">
        <v>39</v>
      </c>
      <c r="C32" s="31">
        <v>51312.732199999999</v>
      </c>
      <c r="D32" s="31">
        <v>4.0000000000000002E-4</v>
      </c>
      <c r="E32">
        <f t="shared" si="0"/>
        <v>1.3725983599941443E-2</v>
      </c>
      <c r="F32">
        <f t="shared" si="1"/>
        <v>0</v>
      </c>
      <c r="G32">
        <f t="shared" si="2"/>
        <v>4.1999999957624823E-3</v>
      </c>
      <c r="I32">
        <f>+G32</f>
        <v>4.1999999957624823E-3</v>
      </c>
      <c r="O32">
        <f t="shared" si="3"/>
        <v>-5.1735715788704673E-4</v>
      </c>
      <c r="Q32" s="1">
        <f t="shared" si="4"/>
        <v>36294.232199999999</v>
      </c>
    </row>
    <row r="33" spans="1:17" x14ac:dyDescent="0.2">
      <c r="A33" s="24" t="s">
        <v>35</v>
      </c>
      <c r="B33" s="24"/>
      <c r="C33" s="24">
        <v>51312.873656999996</v>
      </c>
      <c r="D33" s="24"/>
      <c r="E33">
        <f t="shared" si="0"/>
        <v>0.47602037979686157</v>
      </c>
      <c r="F33">
        <f t="shared" si="1"/>
        <v>0.5</v>
      </c>
      <c r="G33">
        <f t="shared" si="2"/>
        <v>-7.3375000065425411E-3</v>
      </c>
      <c r="H33">
        <f>+G33</f>
        <v>-7.3375000065425411E-3</v>
      </c>
      <c r="O33">
        <f t="shared" si="3"/>
        <v>-5.2879897782753284E-4</v>
      </c>
      <c r="Q33" s="1">
        <f t="shared" si="4"/>
        <v>36294.373656999996</v>
      </c>
    </row>
    <row r="34" spans="1:17" x14ac:dyDescent="0.2">
      <c r="A34" s="24" t="s">
        <v>35</v>
      </c>
      <c r="B34" s="25"/>
      <c r="C34" s="25">
        <v>51338.743164</v>
      </c>
      <c r="D34" s="25"/>
      <c r="E34">
        <f t="shared" si="0"/>
        <v>85.019932089051338</v>
      </c>
      <c r="F34">
        <f t="shared" si="1"/>
        <v>85</v>
      </c>
      <c r="G34">
        <f t="shared" si="2"/>
        <v>6.0989999983576126E-3</v>
      </c>
      <c r="H34">
        <f>+G34</f>
        <v>6.0989999983576126E-3</v>
      </c>
      <c r="O34">
        <f t="shared" si="3"/>
        <v>-2.4624665477696794E-3</v>
      </c>
      <c r="Q34" s="1">
        <f t="shared" si="4"/>
        <v>36320.243164</v>
      </c>
    </row>
    <row r="35" spans="1:17" x14ac:dyDescent="0.2">
      <c r="A35" s="28" t="s">
        <v>36</v>
      </c>
      <c r="B35" s="25"/>
      <c r="C35" s="25">
        <v>51991.819759999998</v>
      </c>
      <c r="D35" s="25">
        <v>5.9999999999999995E-4</v>
      </c>
      <c r="E35">
        <f t="shared" si="0"/>
        <v>2219.3338976237565</v>
      </c>
      <c r="F35">
        <f t="shared" si="1"/>
        <v>2219.5</v>
      </c>
      <c r="G35">
        <f t="shared" si="2"/>
        <v>-5.0825500002247281E-2</v>
      </c>
      <c r="J35">
        <f>+G35</f>
        <v>-5.0825500002247281E-2</v>
      </c>
      <c r="O35">
        <f t="shared" si="3"/>
        <v>-5.1307595873704724E-2</v>
      </c>
      <c r="Q35" s="1">
        <f t="shared" si="4"/>
        <v>36973.319759999998</v>
      </c>
    </row>
    <row r="36" spans="1:17" x14ac:dyDescent="0.2">
      <c r="A36" s="20" t="s">
        <v>43</v>
      </c>
      <c r="B36" s="16"/>
      <c r="C36" s="20">
        <v>53416.855932872582</v>
      </c>
      <c r="D36" s="20">
        <v>2.9999999999999997E-4</v>
      </c>
      <c r="E36">
        <f t="shared" si="0"/>
        <v>6876.4822685540312</v>
      </c>
      <c r="F36" s="34">
        <f>ROUND(2*E36,0)/2+0.5</f>
        <v>6877</v>
      </c>
      <c r="G36">
        <f t="shared" si="2"/>
        <v>-0.15842012742359657</v>
      </c>
      <c r="J36">
        <f>+G36</f>
        <v>-0.15842012742359657</v>
      </c>
      <c r="O36">
        <f t="shared" si="3"/>
        <v>-0.15788814861933248</v>
      </c>
      <c r="Q36" s="1">
        <f t="shared" si="4"/>
        <v>38398.355932872582</v>
      </c>
    </row>
    <row r="37" spans="1:17" x14ac:dyDescent="0.2">
      <c r="B37" s="5"/>
      <c r="C37" s="12"/>
      <c r="D37" s="13"/>
      <c r="Q37" s="1"/>
    </row>
    <row r="38" spans="1:17" x14ac:dyDescent="0.2">
      <c r="B38" s="5"/>
      <c r="C38" s="12"/>
      <c r="D38" s="13"/>
      <c r="Q38" s="1"/>
    </row>
    <row r="39" spans="1:17" x14ac:dyDescent="0.2">
      <c r="B39" s="5"/>
      <c r="C39" s="12"/>
      <c r="D39" s="13"/>
      <c r="Q39" s="1"/>
    </row>
    <row r="40" spans="1:17" x14ac:dyDescent="0.2">
      <c r="B40" s="5"/>
      <c r="C40" s="12"/>
      <c r="D40" s="13"/>
      <c r="Q40" s="1"/>
    </row>
    <row r="41" spans="1:17" x14ac:dyDescent="0.2">
      <c r="B41" s="5"/>
      <c r="C41" s="12"/>
      <c r="D41" s="13"/>
      <c r="Q41" s="1"/>
    </row>
    <row r="42" spans="1:17" x14ac:dyDescent="0.2">
      <c r="B42" s="5"/>
      <c r="C42" s="12"/>
      <c r="D42" s="13"/>
      <c r="Q42" s="1"/>
    </row>
    <row r="43" spans="1:17" x14ac:dyDescent="0.2">
      <c r="B43" s="5"/>
      <c r="C43" s="12"/>
      <c r="D43" s="13"/>
      <c r="Q43" s="1"/>
    </row>
    <row r="44" spans="1:17" x14ac:dyDescent="0.2">
      <c r="B44" s="5"/>
      <c r="C44" s="12"/>
      <c r="D44" s="13"/>
      <c r="Q44" s="1"/>
    </row>
    <row r="45" spans="1:17" x14ac:dyDescent="0.2">
      <c r="B45" s="5"/>
      <c r="C45" s="11"/>
      <c r="D45" s="10"/>
      <c r="Q45" s="1"/>
    </row>
    <row r="46" spans="1:17" x14ac:dyDescent="0.2">
      <c r="B46" s="5"/>
      <c r="C46" s="11"/>
      <c r="D46" s="10"/>
      <c r="Q46" s="1"/>
    </row>
    <row r="47" spans="1:17" x14ac:dyDescent="0.2">
      <c r="B47" s="5"/>
      <c r="C47" s="11"/>
      <c r="D47" s="10"/>
      <c r="Q47" s="1"/>
    </row>
    <row r="48" spans="1:17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4"/>
      <c r="B53" s="5"/>
      <c r="C53" s="15"/>
      <c r="D53" s="15"/>
      <c r="Q53" s="1"/>
    </row>
    <row r="54" spans="1:17" x14ac:dyDescent="0.2">
      <c r="A54" s="14"/>
      <c r="B54" s="16"/>
      <c r="C54" s="17"/>
      <c r="D54" s="18"/>
      <c r="Q54" s="1"/>
    </row>
    <row r="55" spans="1:17" x14ac:dyDescent="0.2">
      <c r="A55" s="14"/>
      <c r="B55" s="16"/>
      <c r="C55" s="17"/>
      <c r="D55" s="18"/>
      <c r="Q55" s="1"/>
    </row>
    <row r="56" spans="1:17" x14ac:dyDescent="0.2">
      <c r="A56" s="14"/>
      <c r="B56" s="16"/>
      <c r="C56" s="17"/>
      <c r="D56" s="18"/>
      <c r="Q56" s="1"/>
    </row>
    <row r="57" spans="1:17" x14ac:dyDescent="0.2">
      <c r="A57" s="14"/>
      <c r="B57" s="16"/>
      <c r="C57" s="17"/>
      <c r="D57" s="18"/>
      <c r="Q57" s="1"/>
    </row>
    <row r="58" spans="1:17" x14ac:dyDescent="0.2">
      <c r="A58" s="14"/>
      <c r="B58" s="16"/>
      <c r="C58" s="17"/>
      <c r="D58" s="18"/>
      <c r="Q58" s="1"/>
    </row>
    <row r="59" spans="1:17" x14ac:dyDescent="0.2">
      <c r="A59" s="19"/>
      <c r="B59" s="16"/>
      <c r="C59" s="20"/>
      <c r="D59" s="20"/>
      <c r="Q59" s="1"/>
    </row>
    <row r="60" spans="1:17" x14ac:dyDescent="0.2">
      <c r="A60" s="19"/>
      <c r="B60" s="16"/>
      <c r="C60" s="20"/>
      <c r="D60" s="20"/>
      <c r="Q60" s="1"/>
    </row>
    <row r="61" spans="1:17" x14ac:dyDescent="0.2">
      <c r="A61" s="21"/>
      <c r="B61" s="16"/>
      <c r="C61" s="20"/>
      <c r="D61" s="20"/>
      <c r="Q61" s="1"/>
    </row>
    <row r="62" spans="1:17" x14ac:dyDescent="0.2">
      <c r="A62" s="22"/>
      <c r="B62" s="5"/>
      <c r="C62" s="23"/>
      <c r="D62" s="15"/>
      <c r="Q62" s="1"/>
    </row>
    <row r="63" spans="1:17" x14ac:dyDescent="0.2">
      <c r="A63" s="22"/>
      <c r="B63" s="16"/>
      <c r="C63" s="17"/>
      <c r="D63" s="18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04"/>
  <sheetViews>
    <sheetView topLeftCell="A9" workbookViewId="0">
      <selection activeCell="A28" sqref="A28:D32"/>
    </sheetView>
  </sheetViews>
  <sheetFormatPr defaultRowHeight="12.75" x14ac:dyDescent="0.2"/>
  <cols>
    <col min="1" max="1" width="19.7109375" style="41" customWidth="1"/>
    <col min="2" max="2" width="4.42578125" style="25" customWidth="1"/>
    <col min="3" max="3" width="12.7109375" style="41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41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64" t="s">
        <v>64</v>
      </c>
      <c r="I1" s="65" t="s">
        <v>65</v>
      </c>
      <c r="J1" s="66" t="s">
        <v>66</v>
      </c>
    </row>
    <row r="2" spans="1:16" x14ac:dyDescent="0.2">
      <c r="I2" s="67" t="s">
        <v>67</v>
      </c>
      <c r="J2" s="68" t="s">
        <v>68</v>
      </c>
    </row>
    <row r="3" spans="1:16" x14ac:dyDescent="0.2">
      <c r="A3" s="69" t="s">
        <v>69</v>
      </c>
      <c r="I3" s="67" t="s">
        <v>70</v>
      </c>
      <c r="J3" s="68" t="s">
        <v>71</v>
      </c>
    </row>
    <row r="4" spans="1:16" x14ac:dyDescent="0.2">
      <c r="I4" s="67" t="s">
        <v>72</v>
      </c>
      <c r="J4" s="68" t="s">
        <v>71</v>
      </c>
    </row>
    <row r="5" spans="1:16" ht="13.5" thickBot="1" x14ac:dyDescent="0.25">
      <c r="I5" s="70" t="s">
        <v>73</v>
      </c>
      <c r="J5" s="71" t="s">
        <v>74</v>
      </c>
    </row>
    <row r="10" spans="1:16" ht="13.5" thickBot="1" x14ac:dyDescent="0.25"/>
    <row r="11" spans="1:16" ht="12.75" customHeight="1" thickBot="1" x14ac:dyDescent="0.25">
      <c r="A11" s="41" t="str">
        <f t="shared" ref="A11:A32" si="0">P11</f>
        <v>IBVS 5060 </v>
      </c>
      <c r="B11" s="5" t="str">
        <f t="shared" ref="B11:B32" si="1">IF(H11=INT(H11),"I","II")</f>
        <v>II</v>
      </c>
      <c r="C11" s="41">
        <f t="shared" ref="C11:C32" si="2">1*G11</f>
        <v>51251.690999999999</v>
      </c>
      <c r="D11" s="25" t="str">
        <f t="shared" ref="D11:D32" si="3">VLOOKUP(F11,I$1:J$5,2,FALSE)</f>
        <v>vis</v>
      </c>
      <c r="E11" s="72">
        <f>VLOOKUP(C11,Active!C$21:E$969,3,FALSE)</f>
        <v>-199.48940989323131</v>
      </c>
      <c r="F11" s="5" t="s">
        <v>73</v>
      </c>
      <c r="G11" s="25" t="str">
        <f t="shared" ref="G11:G32" si="4">MID(I11,3,LEN(I11)-3)</f>
        <v>51251.691</v>
      </c>
      <c r="H11" s="41">
        <f t="shared" ref="H11:H32" si="5">1*K11</f>
        <v>-9537.5</v>
      </c>
      <c r="I11" s="73" t="s">
        <v>75</v>
      </c>
      <c r="J11" s="74" t="s">
        <v>76</v>
      </c>
      <c r="K11" s="73">
        <v>-9537.5</v>
      </c>
      <c r="L11" s="73" t="s">
        <v>77</v>
      </c>
      <c r="M11" s="74" t="s">
        <v>78</v>
      </c>
      <c r="N11" s="74" t="s">
        <v>79</v>
      </c>
      <c r="O11" s="75" t="s">
        <v>80</v>
      </c>
      <c r="P11" s="76" t="s">
        <v>81</v>
      </c>
    </row>
    <row r="12" spans="1:16" ht="12.75" customHeight="1" thickBot="1" x14ac:dyDescent="0.25">
      <c r="A12" s="41" t="str">
        <f t="shared" si="0"/>
        <v>IBVS 5060 </v>
      </c>
      <c r="B12" s="5" t="str">
        <f t="shared" si="1"/>
        <v>I</v>
      </c>
      <c r="C12" s="41">
        <f t="shared" si="2"/>
        <v>51312.732199999999</v>
      </c>
      <c r="D12" s="25" t="str">
        <f t="shared" si="3"/>
        <v>vis</v>
      </c>
      <c r="E12" s="72">
        <f>VLOOKUP(C12,Active!C$21:E$969,3,FALSE)</f>
        <v>1.3727010185726331E-2</v>
      </c>
      <c r="F12" s="5" t="s">
        <v>73</v>
      </c>
      <c r="G12" s="25" t="str">
        <f t="shared" si="4"/>
        <v>51312.7322</v>
      </c>
      <c r="H12" s="41">
        <f t="shared" si="5"/>
        <v>-9338</v>
      </c>
      <c r="I12" s="73" t="s">
        <v>82</v>
      </c>
      <c r="J12" s="74" t="s">
        <v>83</v>
      </c>
      <c r="K12" s="73">
        <v>-9338</v>
      </c>
      <c r="L12" s="73" t="s">
        <v>84</v>
      </c>
      <c r="M12" s="74" t="s">
        <v>78</v>
      </c>
      <c r="N12" s="74" t="s">
        <v>79</v>
      </c>
      <c r="O12" s="75" t="s">
        <v>80</v>
      </c>
      <c r="P12" s="76" t="s">
        <v>81</v>
      </c>
    </row>
    <row r="13" spans="1:16" ht="12.75" customHeight="1" thickBot="1" x14ac:dyDescent="0.25">
      <c r="A13" s="41" t="str">
        <f t="shared" si="0"/>
        <v>BAVM 186 </v>
      </c>
      <c r="B13" s="5" t="str">
        <f t="shared" si="1"/>
        <v>II</v>
      </c>
      <c r="C13" s="41">
        <f t="shared" si="2"/>
        <v>54205.485999999997</v>
      </c>
      <c r="D13" s="25" t="str">
        <f t="shared" si="3"/>
        <v>vis</v>
      </c>
      <c r="E13" s="72">
        <f>VLOOKUP(C13,Active!C$21:E$969,3,FALSE)</f>
        <v>9454.5044216440201</v>
      </c>
      <c r="F13" s="5" t="s">
        <v>73</v>
      </c>
      <c r="G13" s="25" t="str">
        <f t="shared" si="4"/>
        <v>54205.4860</v>
      </c>
      <c r="H13" s="41">
        <f t="shared" si="5"/>
        <v>116.5</v>
      </c>
      <c r="I13" s="73" t="s">
        <v>100</v>
      </c>
      <c r="J13" s="74" t="s">
        <v>101</v>
      </c>
      <c r="K13" s="73">
        <v>116.5</v>
      </c>
      <c r="L13" s="73" t="s">
        <v>102</v>
      </c>
      <c r="M13" s="74" t="s">
        <v>97</v>
      </c>
      <c r="N13" s="74" t="s">
        <v>103</v>
      </c>
      <c r="O13" s="75" t="s">
        <v>104</v>
      </c>
      <c r="P13" s="76" t="s">
        <v>105</v>
      </c>
    </row>
    <row r="14" spans="1:16" ht="12.75" customHeight="1" thickBot="1" x14ac:dyDescent="0.25">
      <c r="A14" s="41" t="str">
        <f t="shared" si="0"/>
        <v>IBVS 5875 </v>
      </c>
      <c r="B14" s="5" t="str">
        <f t="shared" si="1"/>
        <v>I</v>
      </c>
      <c r="C14" s="41">
        <f t="shared" si="2"/>
        <v>54539.753599999996</v>
      </c>
      <c r="D14" s="25" t="str">
        <f t="shared" si="3"/>
        <v>vis</v>
      </c>
      <c r="E14" s="72">
        <f>VLOOKUP(C14,Active!C$21:E$969,3,FALSE)</f>
        <v>10547.003172736346</v>
      </c>
      <c r="F14" s="5" t="s">
        <v>73</v>
      </c>
      <c r="G14" s="25" t="str">
        <f t="shared" si="4"/>
        <v>54539.7536</v>
      </c>
      <c r="H14" s="41">
        <f t="shared" si="5"/>
        <v>1209</v>
      </c>
      <c r="I14" s="73" t="s">
        <v>106</v>
      </c>
      <c r="J14" s="74" t="s">
        <v>107</v>
      </c>
      <c r="K14" s="73" t="s">
        <v>108</v>
      </c>
      <c r="L14" s="73" t="s">
        <v>109</v>
      </c>
      <c r="M14" s="74" t="s">
        <v>97</v>
      </c>
      <c r="N14" s="74" t="s">
        <v>65</v>
      </c>
      <c r="O14" s="75" t="s">
        <v>110</v>
      </c>
      <c r="P14" s="76" t="s">
        <v>111</v>
      </c>
    </row>
    <row r="15" spans="1:16" ht="12.75" customHeight="1" thickBot="1" x14ac:dyDescent="0.25">
      <c r="A15" s="41" t="str">
        <f t="shared" si="0"/>
        <v>IBVS 5894 </v>
      </c>
      <c r="B15" s="5" t="str">
        <f t="shared" si="1"/>
        <v>II</v>
      </c>
      <c r="C15" s="41">
        <f t="shared" si="2"/>
        <v>54882.898399999998</v>
      </c>
      <c r="D15" s="25" t="str">
        <f t="shared" si="3"/>
        <v>vis</v>
      </c>
      <c r="E15" s="72">
        <f>VLOOKUP(C15,Active!C$21:E$969,3,FALSE)</f>
        <v>11668.515594053364</v>
      </c>
      <c r="F15" s="5" t="s">
        <v>73</v>
      </c>
      <c r="G15" s="25" t="str">
        <f t="shared" si="4"/>
        <v>54882.8984</v>
      </c>
      <c r="H15" s="41">
        <f t="shared" si="5"/>
        <v>2330.5</v>
      </c>
      <c r="I15" s="73" t="s">
        <v>112</v>
      </c>
      <c r="J15" s="74" t="s">
        <v>113</v>
      </c>
      <c r="K15" s="73" t="s">
        <v>114</v>
      </c>
      <c r="L15" s="73" t="s">
        <v>115</v>
      </c>
      <c r="M15" s="74" t="s">
        <v>97</v>
      </c>
      <c r="N15" s="74" t="s">
        <v>73</v>
      </c>
      <c r="O15" s="75" t="s">
        <v>80</v>
      </c>
      <c r="P15" s="76" t="s">
        <v>116</v>
      </c>
    </row>
    <row r="16" spans="1:16" ht="12.75" customHeight="1" thickBot="1" x14ac:dyDescent="0.25">
      <c r="A16" s="41" t="str">
        <f t="shared" si="0"/>
        <v>IBVS 5894 </v>
      </c>
      <c r="B16" s="5" t="str">
        <f t="shared" si="1"/>
        <v>II</v>
      </c>
      <c r="C16" s="41">
        <f t="shared" si="2"/>
        <v>54955.717100000002</v>
      </c>
      <c r="D16" s="25" t="str">
        <f t="shared" si="3"/>
        <v>vis</v>
      </c>
      <c r="E16" s="72">
        <f>VLOOKUP(C16,Active!C$21:E$969,3,FALSE)</f>
        <v>11906.511555391438</v>
      </c>
      <c r="F16" s="5" t="s">
        <v>73</v>
      </c>
      <c r="G16" s="25" t="str">
        <f t="shared" si="4"/>
        <v>54955.7171</v>
      </c>
      <c r="H16" s="41">
        <f t="shared" si="5"/>
        <v>2568.5</v>
      </c>
      <c r="I16" s="73" t="s">
        <v>117</v>
      </c>
      <c r="J16" s="74" t="s">
        <v>118</v>
      </c>
      <c r="K16" s="73" t="s">
        <v>119</v>
      </c>
      <c r="L16" s="73" t="s">
        <v>120</v>
      </c>
      <c r="M16" s="74" t="s">
        <v>97</v>
      </c>
      <c r="N16" s="74" t="s">
        <v>73</v>
      </c>
      <c r="O16" s="75" t="s">
        <v>80</v>
      </c>
      <c r="P16" s="76" t="s">
        <v>116</v>
      </c>
    </row>
    <row r="17" spans="1:16" ht="12.75" customHeight="1" thickBot="1" x14ac:dyDescent="0.25">
      <c r="A17" s="41" t="str">
        <f t="shared" si="0"/>
        <v>IBVS 5945 </v>
      </c>
      <c r="B17" s="5" t="str">
        <f t="shared" si="1"/>
        <v>II</v>
      </c>
      <c r="C17" s="41">
        <f t="shared" si="2"/>
        <v>55276.678200000002</v>
      </c>
      <c r="D17" s="25" t="str">
        <f t="shared" si="3"/>
        <v>vis</v>
      </c>
      <c r="E17" s="72">
        <f>VLOOKUP(C17,Active!C$21:E$969,3,FALSE)</f>
        <v>12955.520196669326</v>
      </c>
      <c r="F17" s="5" t="s">
        <v>73</v>
      </c>
      <c r="G17" s="25" t="str">
        <f t="shared" si="4"/>
        <v>55276.6782</v>
      </c>
      <c r="H17" s="41">
        <f t="shared" si="5"/>
        <v>3617.5</v>
      </c>
      <c r="I17" s="73" t="s">
        <v>121</v>
      </c>
      <c r="J17" s="74" t="s">
        <v>122</v>
      </c>
      <c r="K17" s="73" t="s">
        <v>123</v>
      </c>
      <c r="L17" s="73" t="s">
        <v>102</v>
      </c>
      <c r="M17" s="74" t="s">
        <v>97</v>
      </c>
      <c r="N17" s="74" t="s">
        <v>73</v>
      </c>
      <c r="O17" s="75" t="s">
        <v>80</v>
      </c>
      <c r="P17" s="76" t="s">
        <v>124</v>
      </c>
    </row>
    <row r="18" spans="1:16" ht="12.75" customHeight="1" thickBot="1" x14ac:dyDescent="0.25">
      <c r="A18" s="41" t="str">
        <f t="shared" si="0"/>
        <v>IBVS 5992 </v>
      </c>
      <c r="B18" s="5" t="str">
        <f t="shared" si="1"/>
        <v>II</v>
      </c>
      <c r="C18" s="41">
        <f t="shared" si="2"/>
        <v>55609.873</v>
      </c>
      <c r="D18" s="25" t="str">
        <f t="shared" si="3"/>
        <v>vis</v>
      </c>
      <c r="E18" s="72">
        <f>VLOOKUP(C18,Active!C$21:E$969,3,FALSE)</f>
        <v>14044.512677156383</v>
      </c>
      <c r="F18" s="5" t="s">
        <v>73</v>
      </c>
      <c r="G18" s="25" t="str">
        <f t="shared" si="4"/>
        <v>55609.8730</v>
      </c>
      <c r="H18" s="41">
        <f t="shared" si="5"/>
        <v>4706.5</v>
      </c>
      <c r="I18" s="73" t="s">
        <v>125</v>
      </c>
      <c r="J18" s="74" t="s">
        <v>126</v>
      </c>
      <c r="K18" s="73" t="s">
        <v>127</v>
      </c>
      <c r="L18" s="73" t="s">
        <v>128</v>
      </c>
      <c r="M18" s="74" t="s">
        <v>97</v>
      </c>
      <c r="N18" s="74" t="s">
        <v>73</v>
      </c>
      <c r="O18" s="75" t="s">
        <v>80</v>
      </c>
      <c r="P18" s="76" t="s">
        <v>129</v>
      </c>
    </row>
    <row r="19" spans="1:16" ht="12.75" customHeight="1" thickBot="1" x14ac:dyDescent="0.25">
      <c r="A19" s="41" t="str">
        <f t="shared" si="0"/>
        <v>BAVM 220 </v>
      </c>
      <c r="B19" s="5" t="str">
        <f t="shared" si="1"/>
        <v>I</v>
      </c>
      <c r="C19" s="41">
        <f t="shared" si="2"/>
        <v>55669.386599999998</v>
      </c>
      <c r="D19" s="25" t="str">
        <f t="shared" si="3"/>
        <v>vis</v>
      </c>
      <c r="E19" s="72">
        <f>VLOOKUP(C19,Active!C$21:E$969,3,FALSE)</f>
        <v>14239.023104350064</v>
      </c>
      <c r="F19" s="5" t="s">
        <v>73</v>
      </c>
      <c r="G19" s="25" t="str">
        <f t="shared" si="4"/>
        <v>55669.3866</v>
      </c>
      <c r="H19" s="41">
        <f t="shared" si="5"/>
        <v>4901</v>
      </c>
      <c r="I19" s="73" t="s">
        <v>130</v>
      </c>
      <c r="J19" s="74" t="s">
        <v>131</v>
      </c>
      <c r="K19" s="73" t="s">
        <v>132</v>
      </c>
      <c r="L19" s="73" t="s">
        <v>133</v>
      </c>
      <c r="M19" s="74" t="s">
        <v>97</v>
      </c>
      <c r="N19" s="74" t="s">
        <v>103</v>
      </c>
      <c r="O19" s="75" t="s">
        <v>104</v>
      </c>
      <c r="P19" s="76" t="s">
        <v>134</v>
      </c>
    </row>
    <row r="20" spans="1:16" ht="12.75" customHeight="1" thickBot="1" x14ac:dyDescent="0.25">
      <c r="A20" s="41" t="str">
        <f t="shared" si="0"/>
        <v>BAVM 220 </v>
      </c>
      <c r="B20" s="5" t="str">
        <f t="shared" si="1"/>
        <v>II</v>
      </c>
      <c r="C20" s="41">
        <f t="shared" si="2"/>
        <v>55669.5386</v>
      </c>
      <c r="D20" s="25" t="str">
        <f t="shared" si="3"/>
        <v>vis</v>
      </c>
      <c r="E20" s="72">
        <f>VLOOKUP(C20,Active!C$21:E$969,3,FALSE)</f>
        <v>14239.519891385864</v>
      </c>
      <c r="F20" s="5" t="s">
        <v>73</v>
      </c>
      <c r="G20" s="25" t="str">
        <f t="shared" si="4"/>
        <v>55669.5386</v>
      </c>
      <c r="H20" s="41">
        <f t="shared" si="5"/>
        <v>4901.5</v>
      </c>
      <c r="I20" s="73" t="s">
        <v>135</v>
      </c>
      <c r="J20" s="74" t="s">
        <v>136</v>
      </c>
      <c r="K20" s="73" t="s">
        <v>137</v>
      </c>
      <c r="L20" s="73" t="s">
        <v>109</v>
      </c>
      <c r="M20" s="74" t="s">
        <v>97</v>
      </c>
      <c r="N20" s="74" t="s">
        <v>103</v>
      </c>
      <c r="O20" s="75" t="s">
        <v>104</v>
      </c>
      <c r="P20" s="76" t="s">
        <v>134</v>
      </c>
    </row>
    <row r="21" spans="1:16" ht="12.75" customHeight="1" thickBot="1" x14ac:dyDescent="0.25">
      <c r="A21" s="41" t="str">
        <f t="shared" si="0"/>
        <v>IBVS 5992 </v>
      </c>
      <c r="B21" s="5" t="str">
        <f t="shared" si="1"/>
        <v>I</v>
      </c>
      <c r="C21" s="41">
        <f t="shared" si="2"/>
        <v>55679.789100000002</v>
      </c>
      <c r="D21" s="25" t="str">
        <f t="shared" si="3"/>
        <v>vis</v>
      </c>
      <c r="E21" s="72">
        <f>VLOOKUP(C21,Active!C$21:E$969,3,FALSE)</f>
        <v>14273.02196711224</v>
      </c>
      <c r="F21" s="5" t="s">
        <v>73</v>
      </c>
      <c r="G21" s="25" t="str">
        <f t="shared" si="4"/>
        <v>55679.7891</v>
      </c>
      <c r="H21" s="41">
        <f t="shared" si="5"/>
        <v>4935</v>
      </c>
      <c r="I21" s="73" t="s">
        <v>138</v>
      </c>
      <c r="J21" s="74" t="s">
        <v>139</v>
      </c>
      <c r="K21" s="73" t="s">
        <v>140</v>
      </c>
      <c r="L21" s="73" t="s">
        <v>141</v>
      </c>
      <c r="M21" s="74" t="s">
        <v>97</v>
      </c>
      <c r="N21" s="74" t="s">
        <v>73</v>
      </c>
      <c r="O21" s="75" t="s">
        <v>80</v>
      </c>
      <c r="P21" s="76" t="s">
        <v>129</v>
      </c>
    </row>
    <row r="22" spans="1:16" ht="12.75" customHeight="1" thickBot="1" x14ac:dyDescent="0.25">
      <c r="A22" s="41" t="str">
        <f t="shared" si="0"/>
        <v>BAVM 220 </v>
      </c>
      <c r="B22" s="5" t="str">
        <f t="shared" si="1"/>
        <v>II</v>
      </c>
      <c r="C22" s="41">
        <f t="shared" si="2"/>
        <v>55700.440600000002</v>
      </c>
      <c r="D22" s="25" t="str">
        <f t="shared" si="3"/>
        <v>vis</v>
      </c>
      <c r="E22" s="72">
        <f>VLOOKUP(C22,Active!C$21:E$969,3,FALSE)</f>
        <v>14340.518003097131</v>
      </c>
      <c r="F22" s="5" t="s">
        <v>73</v>
      </c>
      <c r="G22" s="25" t="str">
        <f t="shared" si="4"/>
        <v>55700.4406</v>
      </c>
      <c r="H22" s="41">
        <f t="shared" si="5"/>
        <v>5002.5</v>
      </c>
      <c r="I22" s="73" t="s">
        <v>142</v>
      </c>
      <c r="J22" s="74" t="s">
        <v>143</v>
      </c>
      <c r="K22" s="73" t="s">
        <v>144</v>
      </c>
      <c r="L22" s="73" t="s">
        <v>145</v>
      </c>
      <c r="M22" s="74" t="s">
        <v>97</v>
      </c>
      <c r="N22" s="74" t="s">
        <v>103</v>
      </c>
      <c r="O22" s="75" t="s">
        <v>104</v>
      </c>
      <c r="P22" s="76" t="s">
        <v>134</v>
      </c>
    </row>
    <row r="23" spans="1:16" ht="12.75" customHeight="1" thickBot="1" x14ac:dyDescent="0.25">
      <c r="A23" s="41" t="str">
        <f t="shared" si="0"/>
        <v>IBVS 6029 </v>
      </c>
      <c r="B23" s="5" t="str">
        <f t="shared" si="1"/>
        <v>II</v>
      </c>
      <c r="C23" s="41">
        <f t="shared" si="2"/>
        <v>55982.846899999997</v>
      </c>
      <c r="D23" s="25" t="str">
        <f t="shared" si="3"/>
        <v>vis</v>
      </c>
      <c r="E23" s="72">
        <f>VLOOKUP(C23,Active!C$21:E$969,3,FALSE)</f>
        <v>15263.516612745807</v>
      </c>
      <c r="F23" s="5" t="s">
        <v>73</v>
      </c>
      <c r="G23" s="25" t="str">
        <f t="shared" si="4"/>
        <v>55982.8469</v>
      </c>
      <c r="H23" s="41">
        <f t="shared" si="5"/>
        <v>5925.5</v>
      </c>
      <c r="I23" s="73" t="s">
        <v>146</v>
      </c>
      <c r="J23" s="74" t="s">
        <v>147</v>
      </c>
      <c r="K23" s="73" t="s">
        <v>148</v>
      </c>
      <c r="L23" s="73" t="s">
        <v>149</v>
      </c>
      <c r="M23" s="74" t="s">
        <v>97</v>
      </c>
      <c r="N23" s="74" t="s">
        <v>73</v>
      </c>
      <c r="O23" s="75" t="s">
        <v>80</v>
      </c>
      <c r="P23" s="76" t="s">
        <v>150</v>
      </c>
    </row>
    <row r="24" spans="1:16" ht="12.75" customHeight="1" thickBot="1" x14ac:dyDescent="0.25">
      <c r="A24" s="41" t="str">
        <f t="shared" si="0"/>
        <v>BAVM 228 </v>
      </c>
      <c r="B24" s="5" t="str">
        <f t="shared" si="1"/>
        <v>I</v>
      </c>
      <c r="C24" s="41">
        <f t="shared" si="2"/>
        <v>56012.375399999997</v>
      </c>
      <c r="D24" s="25" t="str">
        <f t="shared" si="3"/>
        <v>vis</v>
      </c>
      <c r="E24" s="72">
        <f>VLOOKUP(C24,Active!C$21:E$969,3,FALSE)</f>
        <v>15360.025665288233</v>
      </c>
      <c r="F24" s="5" t="s">
        <v>73</v>
      </c>
      <c r="G24" s="25" t="str">
        <f t="shared" si="4"/>
        <v>56012.3754</v>
      </c>
      <c r="H24" s="41">
        <f t="shared" si="5"/>
        <v>6022</v>
      </c>
      <c r="I24" s="73" t="s">
        <v>151</v>
      </c>
      <c r="J24" s="74" t="s">
        <v>152</v>
      </c>
      <c r="K24" s="73" t="s">
        <v>153</v>
      </c>
      <c r="L24" s="73" t="s">
        <v>154</v>
      </c>
      <c r="M24" s="74" t="s">
        <v>97</v>
      </c>
      <c r="N24" s="74" t="s">
        <v>103</v>
      </c>
      <c r="O24" s="75" t="s">
        <v>104</v>
      </c>
      <c r="P24" s="76" t="s">
        <v>155</v>
      </c>
    </row>
    <row r="25" spans="1:16" ht="12.75" customHeight="1" thickBot="1" x14ac:dyDescent="0.25">
      <c r="A25" s="41" t="str">
        <f t="shared" si="0"/>
        <v>BAVM 228 </v>
      </c>
      <c r="B25" s="5" t="str">
        <f t="shared" si="1"/>
        <v>II</v>
      </c>
      <c r="C25" s="41">
        <f t="shared" si="2"/>
        <v>56012.527800000003</v>
      </c>
      <c r="D25" s="25" t="str">
        <f t="shared" si="3"/>
        <v>vis</v>
      </c>
      <c r="E25" s="72">
        <f>VLOOKUP(C25,Active!C$21:E$969,3,FALSE)</f>
        <v>15360.523759658352</v>
      </c>
      <c r="F25" s="5" t="s">
        <v>73</v>
      </c>
      <c r="G25" s="25" t="str">
        <f t="shared" si="4"/>
        <v>56012.5278</v>
      </c>
      <c r="H25" s="41">
        <f t="shared" si="5"/>
        <v>6022.5</v>
      </c>
      <c r="I25" s="73" t="s">
        <v>156</v>
      </c>
      <c r="J25" s="74" t="s">
        <v>157</v>
      </c>
      <c r="K25" s="73" t="s">
        <v>158</v>
      </c>
      <c r="L25" s="73" t="s">
        <v>159</v>
      </c>
      <c r="M25" s="74" t="s">
        <v>97</v>
      </c>
      <c r="N25" s="74" t="s">
        <v>103</v>
      </c>
      <c r="O25" s="75" t="s">
        <v>104</v>
      </c>
      <c r="P25" s="76" t="s">
        <v>155</v>
      </c>
    </row>
    <row r="26" spans="1:16" ht="12.75" customHeight="1" thickBot="1" x14ac:dyDescent="0.25">
      <c r="A26" s="41" t="str">
        <f t="shared" si="0"/>
        <v>IBVS 6029 </v>
      </c>
      <c r="B26" s="5" t="str">
        <f t="shared" si="1"/>
        <v>II</v>
      </c>
      <c r="C26" s="41">
        <f t="shared" si="2"/>
        <v>56047.712500000001</v>
      </c>
      <c r="D26" s="25" t="str">
        <f t="shared" si="3"/>
        <v>vis</v>
      </c>
      <c r="E26" s="72">
        <f>VLOOKUP(C26,Active!C$21:E$969,3,FALSE)</f>
        <v>15475.519172936683</v>
      </c>
      <c r="F26" s="5" t="s">
        <v>73</v>
      </c>
      <c r="G26" s="25" t="str">
        <f t="shared" si="4"/>
        <v>56047.7125</v>
      </c>
      <c r="H26" s="41">
        <f t="shared" si="5"/>
        <v>6137.5</v>
      </c>
      <c r="I26" s="73" t="s">
        <v>160</v>
      </c>
      <c r="J26" s="74" t="s">
        <v>161</v>
      </c>
      <c r="K26" s="73" t="s">
        <v>162</v>
      </c>
      <c r="L26" s="73" t="s">
        <v>128</v>
      </c>
      <c r="M26" s="74" t="s">
        <v>97</v>
      </c>
      <c r="N26" s="74" t="s">
        <v>73</v>
      </c>
      <c r="O26" s="75" t="s">
        <v>80</v>
      </c>
      <c r="P26" s="76" t="s">
        <v>150</v>
      </c>
    </row>
    <row r="27" spans="1:16" ht="12.75" customHeight="1" thickBot="1" x14ac:dyDescent="0.25">
      <c r="A27" s="41" t="str">
        <f t="shared" si="0"/>
        <v>IBVS 6063 </v>
      </c>
      <c r="B27" s="5" t="str">
        <f t="shared" si="1"/>
        <v>I</v>
      </c>
      <c r="C27" s="41">
        <f t="shared" si="2"/>
        <v>56352.917200000004</v>
      </c>
      <c r="D27" s="25" t="str">
        <f t="shared" si="3"/>
        <v>vis</v>
      </c>
      <c r="E27" s="72">
        <f>VLOOKUP(C27,Active!C$21:E$969,3,FALSE)</f>
        <v>16473.03060861729</v>
      </c>
      <c r="F27" s="5" t="s">
        <v>73</v>
      </c>
      <c r="G27" s="25" t="str">
        <f t="shared" si="4"/>
        <v>56352.9172</v>
      </c>
      <c r="H27" s="41">
        <f t="shared" si="5"/>
        <v>7135</v>
      </c>
      <c r="I27" s="73" t="s">
        <v>172</v>
      </c>
      <c r="J27" s="74" t="s">
        <v>173</v>
      </c>
      <c r="K27" s="73" t="s">
        <v>165</v>
      </c>
      <c r="L27" s="73" t="s">
        <v>154</v>
      </c>
      <c r="M27" s="74" t="s">
        <v>97</v>
      </c>
      <c r="N27" s="74" t="s">
        <v>174</v>
      </c>
      <c r="O27" s="75" t="s">
        <v>80</v>
      </c>
      <c r="P27" s="76" t="s">
        <v>167</v>
      </c>
    </row>
    <row r="28" spans="1:16" ht="12.75" customHeight="1" thickBot="1" x14ac:dyDescent="0.25">
      <c r="A28" s="41" t="str">
        <f t="shared" si="0"/>
        <v> BBS 127 </v>
      </c>
      <c r="B28" s="5" t="str">
        <f t="shared" si="1"/>
        <v>II</v>
      </c>
      <c r="C28" s="41">
        <f t="shared" si="2"/>
        <v>52337.555</v>
      </c>
      <c r="D28" s="25" t="str">
        <f t="shared" si="3"/>
        <v>vis</v>
      </c>
      <c r="E28" s="72">
        <f>VLOOKUP(C28,Active!C$21:E$969,3,FALSE)</f>
        <v>3349.4787337620955</v>
      </c>
      <c r="F28" s="5" t="s">
        <v>73</v>
      </c>
      <c r="G28" s="25" t="str">
        <f t="shared" si="4"/>
        <v>52337.555</v>
      </c>
      <c r="H28" s="41">
        <f t="shared" si="5"/>
        <v>-5988.5</v>
      </c>
      <c r="I28" s="73" t="s">
        <v>85</v>
      </c>
      <c r="J28" s="74" t="s">
        <v>86</v>
      </c>
      <c r="K28" s="73">
        <v>-5988.5</v>
      </c>
      <c r="L28" s="73" t="s">
        <v>87</v>
      </c>
      <c r="M28" s="74" t="s">
        <v>78</v>
      </c>
      <c r="N28" s="74" t="s">
        <v>79</v>
      </c>
      <c r="O28" s="75" t="s">
        <v>80</v>
      </c>
      <c r="P28" s="75" t="s">
        <v>88</v>
      </c>
    </row>
    <row r="29" spans="1:16" ht="12.75" customHeight="1" thickBot="1" x14ac:dyDescent="0.25">
      <c r="A29" s="41" t="str">
        <f t="shared" si="0"/>
        <v>IBVS 5672 </v>
      </c>
      <c r="B29" s="5" t="str">
        <f t="shared" si="1"/>
        <v>I</v>
      </c>
      <c r="C29" s="41">
        <f t="shared" si="2"/>
        <v>53416.855900000002</v>
      </c>
      <c r="D29" s="25" t="str">
        <f t="shared" si="3"/>
        <v>vis</v>
      </c>
      <c r="E29" s="72" t="e">
        <f>VLOOKUP(C29,Active!C$21:E$969,3,FALSE)</f>
        <v>#N/A</v>
      </c>
      <c r="F29" s="5" t="s">
        <v>73</v>
      </c>
      <c r="G29" s="25" t="str">
        <f t="shared" si="4"/>
        <v>53416.8559</v>
      </c>
      <c r="H29" s="41">
        <f t="shared" si="5"/>
        <v>-2461</v>
      </c>
      <c r="I29" s="73" t="s">
        <v>89</v>
      </c>
      <c r="J29" s="74" t="s">
        <v>90</v>
      </c>
      <c r="K29" s="73">
        <v>-2461</v>
      </c>
      <c r="L29" s="73" t="s">
        <v>91</v>
      </c>
      <c r="M29" s="74" t="s">
        <v>78</v>
      </c>
      <c r="N29" s="74" t="s">
        <v>79</v>
      </c>
      <c r="O29" s="75" t="s">
        <v>92</v>
      </c>
      <c r="P29" s="76" t="s">
        <v>93</v>
      </c>
    </row>
    <row r="30" spans="1:16" ht="12.75" customHeight="1" thickBot="1" x14ac:dyDescent="0.25">
      <c r="A30" s="41" t="str">
        <f t="shared" si="0"/>
        <v>IBVS 5760 </v>
      </c>
      <c r="B30" s="5" t="str">
        <f t="shared" si="1"/>
        <v>II</v>
      </c>
      <c r="C30" s="41">
        <f t="shared" si="2"/>
        <v>53815.684200000003</v>
      </c>
      <c r="D30" s="25" t="str">
        <f t="shared" si="3"/>
        <v>vis</v>
      </c>
      <c r="E30" s="72" t="e">
        <f>VLOOKUP(C30,Active!C$21:E$969,3,FALSE)</f>
        <v>#N/A</v>
      </c>
      <c r="F30" s="5" t="s">
        <v>73</v>
      </c>
      <c r="G30" s="25" t="str">
        <f t="shared" si="4"/>
        <v>53815.6842</v>
      </c>
      <c r="H30" s="41">
        <f t="shared" si="5"/>
        <v>-1157.5</v>
      </c>
      <c r="I30" s="73" t="s">
        <v>94</v>
      </c>
      <c r="J30" s="74" t="s">
        <v>95</v>
      </c>
      <c r="K30" s="73">
        <v>-1157.5</v>
      </c>
      <c r="L30" s="73" t="s">
        <v>96</v>
      </c>
      <c r="M30" s="74" t="s">
        <v>97</v>
      </c>
      <c r="N30" s="74" t="s">
        <v>98</v>
      </c>
      <c r="O30" s="75" t="s">
        <v>92</v>
      </c>
      <c r="P30" s="76" t="s">
        <v>99</v>
      </c>
    </row>
    <row r="31" spans="1:16" ht="12.75" customHeight="1" thickBot="1" x14ac:dyDescent="0.25">
      <c r="A31" s="41" t="str">
        <f t="shared" si="0"/>
        <v>IBVS 6063 </v>
      </c>
      <c r="B31" s="5" t="str">
        <f t="shared" si="1"/>
        <v>I</v>
      </c>
      <c r="C31" s="41">
        <f t="shared" si="2"/>
        <v>56352.915300000001</v>
      </c>
      <c r="D31" s="25" t="str">
        <f t="shared" si="3"/>
        <v>vis</v>
      </c>
      <c r="E31" s="72" t="e">
        <f>VLOOKUP(C31,Active!C$21:E$969,3,FALSE)</f>
        <v>#N/A</v>
      </c>
      <c r="F31" s="5" t="s">
        <v>73</v>
      </c>
      <c r="G31" s="25" t="str">
        <f t="shared" si="4"/>
        <v>56352.9153</v>
      </c>
      <c r="H31" s="41">
        <f t="shared" si="5"/>
        <v>7135</v>
      </c>
      <c r="I31" s="73" t="s">
        <v>163</v>
      </c>
      <c r="J31" s="74" t="s">
        <v>164</v>
      </c>
      <c r="K31" s="73" t="s">
        <v>165</v>
      </c>
      <c r="L31" s="73" t="s">
        <v>166</v>
      </c>
      <c r="M31" s="74" t="s">
        <v>97</v>
      </c>
      <c r="N31" s="74" t="s">
        <v>73</v>
      </c>
      <c r="O31" s="75" t="s">
        <v>80</v>
      </c>
      <c r="P31" s="76" t="s">
        <v>167</v>
      </c>
    </row>
    <row r="32" spans="1:16" ht="12.75" customHeight="1" thickBot="1" x14ac:dyDescent="0.25">
      <c r="A32" s="41" t="str">
        <f t="shared" si="0"/>
        <v>IBVS 6063 </v>
      </c>
      <c r="B32" s="5" t="str">
        <f t="shared" si="1"/>
        <v>I</v>
      </c>
      <c r="C32" s="41">
        <f t="shared" si="2"/>
        <v>56352.9162</v>
      </c>
      <c r="D32" s="25" t="str">
        <f t="shared" si="3"/>
        <v>vis</v>
      </c>
      <c r="E32" s="72" t="e">
        <f>VLOOKUP(C32,Active!C$21:E$969,3,FALSE)</f>
        <v>#N/A</v>
      </c>
      <c r="F32" s="5" t="s">
        <v>73</v>
      </c>
      <c r="G32" s="25" t="str">
        <f t="shared" si="4"/>
        <v>56352.9162</v>
      </c>
      <c r="H32" s="41">
        <f t="shared" si="5"/>
        <v>7135</v>
      </c>
      <c r="I32" s="73" t="s">
        <v>168</v>
      </c>
      <c r="J32" s="74" t="s">
        <v>169</v>
      </c>
      <c r="K32" s="73" t="s">
        <v>165</v>
      </c>
      <c r="L32" s="73" t="s">
        <v>170</v>
      </c>
      <c r="M32" s="74" t="s">
        <v>97</v>
      </c>
      <c r="N32" s="74" t="s">
        <v>171</v>
      </c>
      <c r="O32" s="75" t="s">
        <v>80</v>
      </c>
      <c r="P32" s="76" t="s">
        <v>167</v>
      </c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</sheetData>
  <phoneticPr fontId="8" type="noConversion"/>
  <hyperlinks>
    <hyperlink ref="P11" r:id="rId1" display="http://www.konkoly.hu/cgi-bin/IBVS?5060"/>
    <hyperlink ref="P12" r:id="rId2" display="http://www.konkoly.hu/cgi-bin/IBVS?5060"/>
    <hyperlink ref="P29" r:id="rId3" display="http://www.konkoly.hu/cgi-bin/IBVS?5672"/>
    <hyperlink ref="P30" r:id="rId4" display="http://www.konkoly.hu/cgi-bin/IBVS?5760"/>
    <hyperlink ref="P13" r:id="rId5" display="http://www.bav-astro.de/sfs/BAVM_link.php?BAVMnr=186"/>
    <hyperlink ref="P14" r:id="rId6" display="http://www.konkoly.hu/cgi-bin/IBVS?5875"/>
    <hyperlink ref="P15" r:id="rId7" display="http://www.konkoly.hu/cgi-bin/IBVS?5894"/>
    <hyperlink ref="P16" r:id="rId8" display="http://www.konkoly.hu/cgi-bin/IBVS?5894"/>
    <hyperlink ref="P17" r:id="rId9" display="http://www.konkoly.hu/cgi-bin/IBVS?5945"/>
    <hyperlink ref="P18" r:id="rId10" display="http://www.konkoly.hu/cgi-bin/IBVS?5992"/>
    <hyperlink ref="P19" r:id="rId11" display="http://www.bav-astro.de/sfs/BAVM_link.php?BAVMnr=220"/>
    <hyperlink ref="P20" r:id="rId12" display="http://www.bav-astro.de/sfs/BAVM_link.php?BAVMnr=220"/>
    <hyperlink ref="P21" r:id="rId13" display="http://www.konkoly.hu/cgi-bin/IBVS?5992"/>
    <hyperlink ref="P22" r:id="rId14" display="http://www.bav-astro.de/sfs/BAVM_link.php?BAVMnr=220"/>
    <hyperlink ref="P23" r:id="rId15" display="http://www.konkoly.hu/cgi-bin/IBVS?6029"/>
    <hyperlink ref="P24" r:id="rId16" display="http://www.bav-astro.de/sfs/BAVM_link.php?BAVMnr=228"/>
    <hyperlink ref="P25" r:id="rId17" display="http://www.bav-astro.de/sfs/BAVM_link.php?BAVMnr=228"/>
    <hyperlink ref="P26" r:id="rId18" display="http://www.konkoly.hu/cgi-bin/IBVS?6029"/>
    <hyperlink ref="P31" r:id="rId19" display="http://www.konkoly.hu/cgi-bin/IBVS?6063"/>
    <hyperlink ref="P32" r:id="rId20" display="http://www.konkoly.hu/cgi-bin/IBVS?6063"/>
    <hyperlink ref="P27" r:id="rId21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2024-01-30T04:28:33Z</dcterms:modified>
</cp:coreProperties>
</file>