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BF8B120-90F7-4505-9DCD-D6530325318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2" r:id="rId1"/>
    <sheet name="A (old)" sheetId="1" r:id="rId2"/>
    <sheet name="BAV" sheetId="3" r:id="rId3"/>
  </sheets>
  <calcPr calcId="181029"/>
</workbook>
</file>

<file path=xl/calcChain.xml><?xml version="1.0" encoding="utf-8"?>
<calcChain xmlns="http://schemas.openxmlformats.org/spreadsheetml/2006/main">
  <c r="E57" i="2" l="1"/>
  <c r="F57" i="2"/>
  <c r="G57" i="2"/>
  <c r="K57" i="2"/>
  <c r="E61" i="2"/>
  <c r="F61" i="2"/>
  <c r="G61" i="2"/>
  <c r="K61" i="2"/>
  <c r="E66" i="2"/>
  <c r="F66" i="2"/>
  <c r="G66" i="2"/>
  <c r="K66" i="2"/>
  <c r="E67" i="2"/>
  <c r="F67" i="2"/>
  <c r="G67" i="2"/>
  <c r="K67" i="2"/>
  <c r="E59" i="2"/>
  <c r="F59" i="2"/>
  <c r="G59" i="2"/>
  <c r="K59" i="2"/>
  <c r="E60" i="2"/>
  <c r="F60" i="2"/>
  <c r="G60" i="2"/>
  <c r="K60" i="2"/>
  <c r="E71" i="2"/>
  <c r="F71" i="2"/>
  <c r="G71" i="2"/>
  <c r="K71" i="2"/>
  <c r="E72" i="2"/>
  <c r="F72" i="2"/>
  <c r="G72" i="2"/>
  <c r="K72" i="2"/>
  <c r="E73" i="2"/>
  <c r="F73" i="2"/>
  <c r="G73" i="2"/>
  <c r="K73" i="2"/>
  <c r="E75" i="2"/>
  <c r="F75" i="2"/>
  <c r="G75" i="2"/>
  <c r="K75" i="2"/>
  <c r="E55" i="2"/>
  <c r="F55" i="2"/>
  <c r="U55" i="2"/>
  <c r="E56" i="2"/>
  <c r="F56" i="2"/>
  <c r="G56" i="2"/>
  <c r="K56" i="2"/>
  <c r="E58" i="2"/>
  <c r="F58" i="2"/>
  <c r="G58" i="2"/>
  <c r="K58" i="2"/>
  <c r="E64" i="2"/>
  <c r="F64" i="2"/>
  <c r="G64" i="2"/>
  <c r="K64" i="2"/>
  <c r="E65" i="2"/>
  <c r="F65" i="2"/>
  <c r="G65" i="2"/>
  <c r="K65" i="2"/>
  <c r="D9" i="2"/>
  <c r="C9" i="2"/>
  <c r="E21" i="2"/>
  <c r="F21" i="2"/>
  <c r="G21" i="2"/>
  <c r="K21" i="2"/>
  <c r="E22" i="2"/>
  <c r="F22" i="2"/>
  <c r="G22" i="2"/>
  <c r="K22" i="2"/>
  <c r="E23" i="2"/>
  <c r="F23" i="2"/>
  <c r="G23" i="2"/>
  <c r="K23" i="2"/>
  <c r="E24" i="2"/>
  <c r="F24" i="2"/>
  <c r="G24" i="2"/>
  <c r="K24" i="2"/>
  <c r="E25" i="2"/>
  <c r="F25" i="2"/>
  <c r="G25" i="2"/>
  <c r="K25" i="2"/>
  <c r="E26" i="2"/>
  <c r="F26" i="2"/>
  <c r="G26" i="2"/>
  <c r="K26" i="2"/>
  <c r="E27" i="2"/>
  <c r="F27" i="2"/>
  <c r="G27" i="2"/>
  <c r="K27" i="2"/>
  <c r="E30" i="2"/>
  <c r="F30" i="2"/>
  <c r="G30" i="2"/>
  <c r="K30" i="2"/>
  <c r="E31" i="2"/>
  <c r="F31" i="2"/>
  <c r="G31" i="2"/>
  <c r="K31" i="2"/>
  <c r="E32" i="2"/>
  <c r="F32" i="2"/>
  <c r="G32" i="2"/>
  <c r="K32" i="2"/>
  <c r="E33" i="2"/>
  <c r="F33" i="2"/>
  <c r="G33" i="2"/>
  <c r="K33" i="2"/>
  <c r="E34" i="2"/>
  <c r="F34" i="2"/>
  <c r="G34" i="2"/>
  <c r="K34" i="2"/>
  <c r="E35" i="2"/>
  <c r="F35" i="2"/>
  <c r="G35" i="2"/>
  <c r="K35" i="2"/>
  <c r="E37" i="2"/>
  <c r="F37" i="2"/>
  <c r="G37" i="2"/>
  <c r="K37" i="2"/>
  <c r="E29" i="2"/>
  <c r="F29" i="2"/>
  <c r="G29" i="2"/>
  <c r="K29" i="2"/>
  <c r="E36" i="2"/>
  <c r="F36" i="2"/>
  <c r="G36" i="2"/>
  <c r="K36" i="2"/>
  <c r="E38" i="2"/>
  <c r="F38" i="2"/>
  <c r="G38" i="2"/>
  <c r="K38" i="2"/>
  <c r="E39" i="2"/>
  <c r="F39" i="2"/>
  <c r="G39" i="2"/>
  <c r="K39" i="2"/>
  <c r="E40" i="2"/>
  <c r="F40" i="2"/>
  <c r="G40" i="2"/>
  <c r="K40" i="2"/>
  <c r="E41" i="2"/>
  <c r="F41" i="2"/>
  <c r="G41" i="2"/>
  <c r="K41" i="2"/>
  <c r="E42" i="2"/>
  <c r="F42" i="2"/>
  <c r="G42" i="2"/>
  <c r="K42" i="2"/>
  <c r="E43" i="2"/>
  <c r="F43" i="2"/>
  <c r="G43" i="2"/>
  <c r="K43" i="2"/>
  <c r="E44" i="2"/>
  <c r="F44" i="2"/>
  <c r="G44" i="2"/>
  <c r="K44" i="2"/>
  <c r="E45" i="2"/>
  <c r="F45" i="2"/>
  <c r="G45" i="2"/>
  <c r="K45" i="2"/>
  <c r="E46" i="2"/>
  <c r="F46" i="2"/>
  <c r="G46" i="2"/>
  <c r="K46" i="2"/>
  <c r="E47" i="2"/>
  <c r="F47" i="2"/>
  <c r="G47" i="2"/>
  <c r="K47" i="2"/>
  <c r="E48" i="2"/>
  <c r="F48" i="2"/>
  <c r="G48" i="2"/>
  <c r="K48" i="2"/>
  <c r="E53" i="2"/>
  <c r="F53" i="2"/>
  <c r="G53" i="2"/>
  <c r="K53" i="2"/>
  <c r="E54" i="2"/>
  <c r="F54" i="2"/>
  <c r="G54" i="2"/>
  <c r="K54" i="2"/>
  <c r="E62" i="2"/>
  <c r="F62" i="2"/>
  <c r="G62" i="2"/>
  <c r="J62" i="2"/>
  <c r="E63" i="2"/>
  <c r="F63" i="2"/>
  <c r="G63" i="2"/>
  <c r="J63" i="2"/>
  <c r="E68" i="2"/>
  <c r="F68" i="2"/>
  <c r="G68" i="2"/>
  <c r="J68" i="2"/>
  <c r="E69" i="2"/>
  <c r="F69" i="2"/>
  <c r="G69" i="2"/>
  <c r="J69" i="2"/>
  <c r="E70" i="2"/>
  <c r="F70" i="2"/>
  <c r="G70" i="2"/>
  <c r="J70" i="2"/>
  <c r="E74" i="2"/>
  <c r="F74" i="2"/>
  <c r="G74" i="2"/>
  <c r="J74" i="2"/>
  <c r="E51" i="2"/>
  <c r="F51" i="2"/>
  <c r="G51" i="2"/>
  <c r="I51" i="2"/>
  <c r="E52" i="2"/>
  <c r="F52" i="2"/>
  <c r="G52" i="2"/>
  <c r="I52" i="2"/>
  <c r="E28" i="2"/>
  <c r="F28" i="2"/>
  <c r="E49" i="2"/>
  <c r="F49" i="2"/>
  <c r="E50" i="2"/>
  <c r="F50" i="2"/>
  <c r="Q58" i="2"/>
  <c r="Q64" i="2"/>
  <c r="Q65" i="2"/>
  <c r="G27" i="3"/>
  <c r="C27" i="3"/>
  <c r="E27" i="3"/>
  <c r="G26" i="3"/>
  <c r="C26" i="3"/>
  <c r="E26" i="3"/>
  <c r="G25" i="3"/>
  <c r="C25" i="3"/>
  <c r="E25" i="3"/>
  <c r="G24" i="3"/>
  <c r="C24" i="3"/>
  <c r="E24" i="3"/>
  <c r="G23" i="3"/>
  <c r="C23" i="3"/>
  <c r="E23" i="3"/>
  <c r="G22" i="3"/>
  <c r="C22" i="3"/>
  <c r="E22" i="3"/>
  <c r="G21" i="3"/>
  <c r="C21" i="3"/>
  <c r="E21" i="3"/>
  <c r="G20" i="3"/>
  <c r="C20" i="3"/>
  <c r="E20" i="3"/>
  <c r="G19" i="3"/>
  <c r="C19" i="3"/>
  <c r="E19" i="3"/>
  <c r="G18" i="3"/>
  <c r="C18" i="3"/>
  <c r="E18" i="3"/>
  <c r="G30" i="3"/>
  <c r="C30" i="3"/>
  <c r="E30" i="3"/>
  <c r="G29" i="3"/>
  <c r="C29" i="3"/>
  <c r="E29" i="3"/>
  <c r="G17" i="3"/>
  <c r="C17" i="3"/>
  <c r="E17" i="3"/>
  <c r="G16" i="3"/>
  <c r="C16" i="3"/>
  <c r="E16" i="3"/>
  <c r="G15" i="3"/>
  <c r="C15" i="3"/>
  <c r="E15" i="3"/>
  <c r="G14" i="3"/>
  <c r="C14" i="3"/>
  <c r="E14" i="3"/>
  <c r="G28" i="3"/>
  <c r="C28" i="3"/>
  <c r="E28" i="3"/>
  <c r="G13" i="3"/>
  <c r="C13" i="3"/>
  <c r="E13" i="3"/>
  <c r="G12" i="3"/>
  <c r="C12" i="3"/>
  <c r="E12" i="3"/>
  <c r="G11" i="3"/>
  <c r="C11" i="3"/>
  <c r="E11" i="3"/>
  <c r="H27" i="3"/>
  <c r="D27" i="3"/>
  <c r="B27" i="3"/>
  <c r="A27" i="3"/>
  <c r="H26" i="3"/>
  <c r="D26" i="3"/>
  <c r="B26" i="3"/>
  <c r="A26" i="3"/>
  <c r="H25" i="3"/>
  <c r="D25" i="3"/>
  <c r="B25" i="3"/>
  <c r="A25" i="3"/>
  <c r="H24" i="3"/>
  <c r="D24" i="3"/>
  <c r="B24" i="3"/>
  <c r="A24" i="3"/>
  <c r="H23" i="3"/>
  <c r="D23" i="3"/>
  <c r="B23" i="3"/>
  <c r="A23" i="3"/>
  <c r="H22" i="3"/>
  <c r="D22" i="3"/>
  <c r="B22" i="3"/>
  <c r="A22" i="3"/>
  <c r="H21" i="3"/>
  <c r="D21" i="3"/>
  <c r="B21" i="3"/>
  <c r="A21" i="3"/>
  <c r="H20" i="3"/>
  <c r="D20" i="3"/>
  <c r="B20" i="3"/>
  <c r="A20" i="3"/>
  <c r="H19" i="3"/>
  <c r="D19" i="3"/>
  <c r="B19" i="3"/>
  <c r="A19" i="3"/>
  <c r="H18" i="3"/>
  <c r="D18" i="3"/>
  <c r="B18" i="3"/>
  <c r="A18" i="3"/>
  <c r="H30" i="3"/>
  <c r="D30" i="3"/>
  <c r="B30" i="3"/>
  <c r="A30" i="3"/>
  <c r="H29" i="3"/>
  <c r="D29" i="3"/>
  <c r="B29" i="3"/>
  <c r="A29" i="3"/>
  <c r="H17" i="3"/>
  <c r="D17" i="3"/>
  <c r="B17" i="3"/>
  <c r="A17" i="3"/>
  <c r="H16" i="3"/>
  <c r="D16" i="3"/>
  <c r="B16" i="3"/>
  <c r="A16" i="3"/>
  <c r="H15" i="3"/>
  <c r="D15" i="3"/>
  <c r="B15" i="3"/>
  <c r="A15" i="3"/>
  <c r="H14" i="3"/>
  <c r="D14" i="3"/>
  <c r="B14" i="3"/>
  <c r="A14" i="3"/>
  <c r="H28" i="3"/>
  <c r="D28" i="3"/>
  <c r="B28" i="3"/>
  <c r="A28" i="3"/>
  <c r="H13" i="3"/>
  <c r="D13" i="3"/>
  <c r="B13" i="3"/>
  <c r="A13" i="3"/>
  <c r="H12" i="3"/>
  <c r="D12" i="3"/>
  <c r="B12" i="3"/>
  <c r="A12" i="3"/>
  <c r="H11" i="3"/>
  <c r="D11" i="3"/>
  <c r="B11" i="3"/>
  <c r="A11" i="3"/>
  <c r="Q74" i="2"/>
  <c r="Q73" i="2"/>
  <c r="Q75" i="2"/>
  <c r="Q29" i="2"/>
  <c r="Q36" i="2"/>
  <c r="Q62" i="2"/>
  <c r="Q63" i="2"/>
  <c r="Q60" i="2"/>
  <c r="Q68" i="2"/>
  <c r="Q71" i="2"/>
  <c r="Q72" i="2"/>
  <c r="Q69" i="2"/>
  <c r="Q70" i="2"/>
  <c r="F16" i="2"/>
  <c r="F17" i="2" s="1"/>
  <c r="C17" i="2"/>
  <c r="Q21" i="2"/>
  <c r="Q22" i="2"/>
  <c r="Q23" i="2"/>
  <c r="Q24" i="2"/>
  <c r="Q25" i="2"/>
  <c r="Q26" i="2"/>
  <c r="Q27" i="2"/>
  <c r="Q28" i="2"/>
  <c r="Q30" i="2"/>
  <c r="Q31" i="2"/>
  <c r="Q32" i="2"/>
  <c r="Q33" i="2"/>
  <c r="Q34" i="2"/>
  <c r="Q35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9" i="2"/>
  <c r="Q61" i="2"/>
  <c r="Q66" i="2"/>
  <c r="Q67" i="2"/>
  <c r="F11" i="1"/>
  <c r="G11" i="1"/>
  <c r="E15" i="1"/>
  <c r="C17" i="1"/>
  <c r="E21" i="1"/>
  <c r="F21" i="1"/>
  <c r="G21" i="1"/>
  <c r="I21" i="1"/>
  <c r="Q21" i="1"/>
  <c r="E22" i="1"/>
  <c r="F22" i="1"/>
  <c r="G22" i="1"/>
  <c r="I22" i="1"/>
  <c r="Q22" i="1"/>
  <c r="E23" i="1"/>
  <c r="F23" i="1"/>
  <c r="G23" i="1"/>
  <c r="I23" i="1"/>
  <c r="Q23" i="1"/>
  <c r="E24" i="1"/>
  <c r="F24" i="1"/>
  <c r="G24" i="1"/>
  <c r="I24" i="1"/>
  <c r="Q24" i="1"/>
  <c r="E25" i="1"/>
  <c r="F25" i="1"/>
  <c r="G25" i="1"/>
  <c r="I25" i="1"/>
  <c r="Q25" i="1"/>
  <c r="E26" i="1"/>
  <c r="F26" i="1"/>
  <c r="G26" i="1"/>
  <c r="I26" i="1"/>
  <c r="Q26" i="1"/>
  <c r="E27" i="1"/>
  <c r="F27" i="1"/>
  <c r="G27" i="1"/>
  <c r="I27" i="1"/>
  <c r="Q27" i="1"/>
  <c r="E28" i="1"/>
  <c r="F28" i="1"/>
  <c r="Q28" i="1"/>
  <c r="E29" i="1"/>
  <c r="F29" i="1"/>
  <c r="G29" i="1"/>
  <c r="I29" i="1"/>
  <c r="Q29" i="1"/>
  <c r="E30" i="1"/>
  <c r="F30" i="1"/>
  <c r="G30" i="1"/>
  <c r="I30" i="1"/>
  <c r="Q30" i="1"/>
  <c r="E31" i="1"/>
  <c r="F31" i="1"/>
  <c r="G31" i="1"/>
  <c r="I31" i="1"/>
  <c r="Q31" i="1"/>
  <c r="E32" i="1"/>
  <c r="F32" i="1"/>
  <c r="G32" i="1"/>
  <c r="I32" i="1"/>
  <c r="Q32" i="1"/>
  <c r="E33" i="1"/>
  <c r="F33" i="1"/>
  <c r="G33" i="1"/>
  <c r="I33" i="1"/>
  <c r="Q33" i="1"/>
  <c r="E34" i="1"/>
  <c r="F34" i="1"/>
  <c r="G34" i="1"/>
  <c r="I34" i="1"/>
  <c r="Q34" i="1"/>
  <c r="E35" i="1"/>
  <c r="F35" i="1"/>
  <c r="G35" i="1"/>
  <c r="I35" i="1"/>
  <c r="Q35" i="1"/>
  <c r="E36" i="1"/>
  <c r="F36" i="1"/>
  <c r="G36" i="1"/>
  <c r="I36" i="1"/>
  <c r="Q36" i="1"/>
  <c r="E37" i="1"/>
  <c r="F37" i="1"/>
  <c r="G37" i="1"/>
  <c r="I37" i="1"/>
  <c r="Q37" i="1"/>
  <c r="E38" i="1"/>
  <c r="F38" i="1"/>
  <c r="G38" i="1"/>
  <c r="I38" i="1"/>
  <c r="Q38" i="1"/>
  <c r="E39" i="1"/>
  <c r="F39" i="1"/>
  <c r="G39" i="1"/>
  <c r="I39" i="1"/>
  <c r="Q39" i="1"/>
  <c r="E40" i="1"/>
  <c r="F40" i="1"/>
  <c r="G40" i="1"/>
  <c r="I40" i="1"/>
  <c r="Q40" i="1"/>
  <c r="E41" i="1"/>
  <c r="F41" i="1"/>
  <c r="G41" i="1"/>
  <c r="I41" i="1"/>
  <c r="Q41" i="1"/>
  <c r="E42" i="1"/>
  <c r="F42" i="1"/>
  <c r="G42" i="1"/>
  <c r="I42" i="1"/>
  <c r="Q42" i="1"/>
  <c r="E43" i="1"/>
  <c r="F43" i="1"/>
  <c r="G43" i="1"/>
  <c r="I43" i="1"/>
  <c r="Q43" i="1"/>
  <c r="E44" i="1"/>
  <c r="F44" i="1"/>
  <c r="G44" i="1"/>
  <c r="I44" i="1"/>
  <c r="Q44" i="1"/>
  <c r="E45" i="1"/>
  <c r="F45" i="1"/>
  <c r="G45" i="1"/>
  <c r="I45" i="1"/>
  <c r="Q45" i="1"/>
  <c r="E46" i="1"/>
  <c r="F46" i="1"/>
  <c r="G46" i="1"/>
  <c r="I46" i="1"/>
  <c r="Q46" i="1"/>
  <c r="E47" i="1"/>
  <c r="F47" i="1"/>
  <c r="Q47" i="1"/>
  <c r="E48" i="1"/>
  <c r="F48" i="1"/>
  <c r="Q48" i="1"/>
  <c r="E49" i="1"/>
  <c r="F49" i="1"/>
  <c r="G49" i="1"/>
  <c r="N49" i="1"/>
  <c r="Q49" i="1"/>
  <c r="E50" i="1"/>
  <c r="F50" i="1"/>
  <c r="G50" i="1"/>
  <c r="N50" i="1"/>
  <c r="Q50" i="1"/>
  <c r="E51" i="1"/>
  <c r="F51" i="1"/>
  <c r="G51" i="1"/>
  <c r="I51" i="1"/>
  <c r="Q51" i="1"/>
  <c r="E52" i="1"/>
  <c r="F52" i="1"/>
  <c r="G52" i="1"/>
  <c r="I52" i="1"/>
  <c r="Q52" i="1"/>
  <c r="E53" i="1"/>
  <c r="F53" i="1"/>
  <c r="G53" i="1"/>
  <c r="I53" i="1"/>
  <c r="Q53" i="1"/>
  <c r="E54" i="1"/>
  <c r="F54" i="1"/>
  <c r="G54" i="1"/>
  <c r="I54" i="1"/>
  <c r="Q54" i="1"/>
  <c r="E55" i="1"/>
  <c r="F55" i="1"/>
  <c r="G55" i="1"/>
  <c r="J55" i="1"/>
  <c r="Q55" i="1"/>
  <c r="C12" i="2"/>
  <c r="C12" i="1"/>
  <c r="C11" i="2"/>
  <c r="C11" i="1"/>
  <c r="O42" i="1" l="1"/>
  <c r="O33" i="1"/>
  <c r="O36" i="1"/>
  <c r="O35" i="1"/>
  <c r="O48" i="1"/>
  <c r="O46" i="1"/>
  <c r="O37" i="1"/>
  <c r="O25" i="1"/>
  <c r="O39" i="1"/>
  <c r="O52" i="1"/>
  <c r="O40" i="1"/>
  <c r="O55" i="1"/>
  <c r="O49" i="1"/>
  <c r="O34" i="1"/>
  <c r="O47" i="1"/>
  <c r="O38" i="1"/>
  <c r="O45" i="1"/>
  <c r="O41" i="1"/>
  <c r="O43" i="1"/>
  <c r="O51" i="1"/>
  <c r="O53" i="1"/>
  <c r="O44" i="1"/>
  <c r="O27" i="1"/>
  <c r="O30" i="1"/>
  <c r="O21" i="1"/>
  <c r="O24" i="1"/>
  <c r="O23" i="1"/>
  <c r="O31" i="1"/>
  <c r="O22" i="1"/>
  <c r="O28" i="1"/>
  <c r="O50" i="1"/>
  <c r="O54" i="1"/>
  <c r="C15" i="1"/>
  <c r="O26" i="1"/>
  <c r="O32" i="1"/>
  <c r="O29" i="1"/>
  <c r="O23" i="2"/>
  <c r="O60" i="2"/>
  <c r="O21" i="2"/>
  <c r="O37" i="2"/>
  <c r="O40" i="2"/>
  <c r="O71" i="2"/>
  <c r="O55" i="2"/>
  <c r="O39" i="2"/>
  <c r="O28" i="2"/>
  <c r="O47" i="2"/>
  <c r="O58" i="2"/>
  <c r="O69" i="2"/>
  <c r="O35" i="2"/>
  <c r="O26" i="2"/>
  <c r="O33" i="2"/>
  <c r="O45" i="2"/>
  <c r="O48" i="2"/>
  <c r="O70" i="2"/>
  <c r="O61" i="2"/>
  <c r="O51" i="2"/>
  <c r="O25" i="2"/>
  <c r="O50" i="2"/>
  <c r="O54" i="2"/>
  <c r="O22" i="2"/>
  <c r="O24" i="2"/>
  <c r="O52" i="2"/>
  <c r="O44" i="2"/>
  <c r="O30" i="2"/>
  <c r="O42" i="2"/>
  <c r="O59" i="2"/>
  <c r="O74" i="2"/>
  <c r="O57" i="2"/>
  <c r="O64" i="2"/>
  <c r="O63" i="2"/>
  <c r="O56" i="2"/>
  <c r="O62" i="2"/>
  <c r="O32" i="2"/>
  <c r="O65" i="2"/>
  <c r="O27" i="2"/>
  <c r="O72" i="2"/>
  <c r="O29" i="2"/>
  <c r="O67" i="2"/>
  <c r="O38" i="2"/>
  <c r="O43" i="2"/>
  <c r="C15" i="2"/>
  <c r="O66" i="2"/>
  <c r="O53" i="2"/>
  <c r="O75" i="2"/>
  <c r="O68" i="2"/>
  <c r="O34" i="2"/>
  <c r="O46" i="2"/>
  <c r="O41" i="2"/>
  <c r="O73" i="2"/>
  <c r="O49" i="2"/>
  <c r="O36" i="2"/>
  <c r="O31" i="2"/>
  <c r="C16" i="1"/>
  <c r="D18" i="1" s="1"/>
  <c r="C16" i="2"/>
  <c r="D18" i="2" s="1"/>
  <c r="F18" i="2" l="1"/>
  <c r="F19" i="2" s="1"/>
  <c r="C18" i="2"/>
  <c r="C18" i="1"/>
  <c r="E16" i="1"/>
  <c r="E17" i="1" s="1"/>
</calcChain>
</file>

<file path=xl/sharedStrings.xml><?xml version="1.0" encoding="utf-8"?>
<sst xmlns="http://schemas.openxmlformats.org/spreadsheetml/2006/main" count="501" uniqueCount="169">
  <si>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</si>
  <si>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</si>
  <si>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</si>
  <si>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</si>
  <si>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</si>
  <si>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</si>
  <si>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</si>
  <si>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</si>
  <si>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</si>
  <si>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</si>
  <si>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</si>
  <si>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</si>
  <si>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</si>
  <si>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</si>
  <si>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</si>
  <si>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</si>
  <si>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</si>
  <si>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</si>
  <si>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</si>
  <si>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</si>
  <si>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</si>
  <si>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</si>
  <si>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</si>
  <si>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</si>
  <si>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</si>
  <si>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</si>
  <si>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</si>
  <si>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</si>
  <si>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</si>
  <si>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</si>
  <si>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IBVS 5543</t>
  </si>
  <si>
    <t>I</t>
  </si>
  <si>
    <t>II</t>
  </si>
  <si>
    <t>not avail.</t>
  </si>
  <si>
    <t>EW?</t>
  </si>
  <si>
    <t># of data points:</t>
  </si>
  <si>
    <t>IBVS 5653</t>
  </si>
  <si>
    <t>IBVS 5403</t>
  </si>
  <si>
    <t>OEJV</t>
  </si>
  <si>
    <t>EE CVn / GSC 2536-0122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</si>
  <si>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</si>
  <si>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</si>
  <si>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</si>
  <si>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</si>
  <si>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</si>
  <si>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</si>
  <si>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5781</t>
  </si>
  <si>
    <t>RHN 2008</t>
  </si>
  <si>
    <t>Nelson</t>
  </si>
  <si>
    <t>Start of linear fit &gt;&gt;&gt;&gt;&gt;&gt;&gt;&gt;&gt;&gt;&gt;&gt;&gt;&gt;&gt;&gt;&gt;&gt;&gt;&gt;&gt;</t>
  </si>
  <si>
    <t>IBVS 5875</t>
  </si>
  <si>
    <t>IBVS 5894</t>
  </si>
  <si>
    <t>Add cycle</t>
  </si>
  <si>
    <t>Old Cycle</t>
  </si>
  <si>
    <t>IBVS 5438</t>
  </si>
  <si>
    <t>IBVS 5918</t>
  </si>
  <si>
    <t>IBVS 5929</t>
  </si>
  <si>
    <t>IBVS 5959</t>
  </si>
  <si>
    <t>IBVS 5992</t>
  </si>
  <si>
    <t>IBVS 6010</t>
  </si>
  <si>
    <t>IBVS 6029</t>
  </si>
  <si>
    <t>IBVS 6048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</si>
  <si>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</si>
  <si>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</si>
  <si>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</si>
  <si>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</si>
  <si>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</si>
  <si>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</si>
  <si>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</si>
  <si>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</si>
  <si>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</si>
  <si>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</si>
  <si>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</si>
  <si>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2453979.3337 </t>
  </si>
  <si>
    <t> 31.08.2006 20:00 </t>
  </si>
  <si>
    <t> -0.0149 </t>
  </si>
  <si>
    <t>C </t>
  </si>
  <si>
    <t>R</t>
  </si>
  <si>
    <t> E.Blättler </t>
  </si>
  <si>
    <t>IBVS 5781 </t>
  </si>
  <si>
    <t>2454172.3757 </t>
  </si>
  <si>
    <t> 12.03.2007 21:01 </t>
  </si>
  <si>
    <t> 0.0002 </t>
  </si>
  <si>
    <t>2454549.7320 </t>
  </si>
  <si>
    <t> 24.03.2008 05:34 </t>
  </si>
  <si>
    <t> 0.0001 </t>
  </si>
  <si>
    <t> R.Nelson </t>
  </si>
  <si>
    <t>IBVS 5875 </t>
  </si>
  <si>
    <t>2454586.0626 </t>
  </si>
  <si>
    <t> 29.04.2008 13:30 </t>
  </si>
  <si>
    <t> -0.0022 </t>
  </si>
  <si>
    <t> H.Itoh </t>
  </si>
  <si>
    <t>VSB 48 </t>
  </si>
  <si>
    <t>2454883.8805 </t>
  </si>
  <si>
    <t> 21.02.2009 09:07 </t>
  </si>
  <si>
    <t> -0.0012 </t>
  </si>
  <si>
    <t>IBVS 5929 </t>
  </si>
  <si>
    <t>2454891.8782 </t>
  </si>
  <si>
    <t> 01.03.2009 09:04 </t>
  </si>
  <si>
    <t> 0.0004 </t>
  </si>
  <si>
    <t> R.Diethelm </t>
  </si>
  <si>
    <t>IBVS 5894 </t>
  </si>
  <si>
    <t>2454924.4239 </t>
  </si>
  <si>
    <t> 02.04.2009 22:10 </t>
  </si>
  <si>
    <t> 0.0009 </t>
  </si>
  <si>
    <t>-I</t>
  </si>
  <si>
    <t> F.Agerer </t>
  </si>
  <si>
    <t>BAVM 209 </t>
  </si>
  <si>
    <t>2454924.5636 </t>
  </si>
  <si>
    <t> 03.04.2009 01:31 </t>
  </si>
  <si>
    <t>-4178</t>
  </si>
  <si>
    <t> 0.0003 </t>
  </si>
  <si>
    <t>2454972.3989 </t>
  </si>
  <si>
    <t> 20.05.2009 21:34 </t>
  </si>
  <si>
    <t>-4007.5</t>
  </si>
  <si>
    <t> -0.0003 </t>
  </si>
  <si>
    <t>BAVM 212 </t>
  </si>
  <si>
    <t>2454972.5392 </t>
  </si>
  <si>
    <t> 21.05.2009 00:56 </t>
  </si>
  <si>
    <t>-4007</t>
  </si>
  <si>
    <t>2454996.3831 </t>
  </si>
  <si>
    <t> 13.06.2009 21:11 </t>
  </si>
  <si>
    <t>-3922</t>
  </si>
  <si>
    <t> -0.0042 </t>
  </si>
  <si>
    <t>2454996.5261 </t>
  </si>
  <si>
    <t> 14.06.2009 00:37 </t>
  </si>
  <si>
    <t>-3921.5</t>
  </si>
  <si>
    <t> -0.0014 </t>
  </si>
  <si>
    <t>2455315.3876 </t>
  </si>
  <si>
    <t> 28.04.2010 21:18 </t>
  </si>
  <si>
    <t>-2785</t>
  </si>
  <si>
    <t>BAVM 214 </t>
  </si>
  <si>
    <t>2455624.4284 </t>
  </si>
  <si>
    <t> 03.03.2011 22:16 </t>
  </si>
  <si>
    <t>-1683.5</t>
  </si>
  <si>
    <t> 0.0022 </t>
  </si>
  <si>
    <t>BAVM 220 </t>
  </si>
  <si>
    <t>2455624.5670 </t>
  </si>
  <si>
    <t> 04.03.2011 01:36 </t>
  </si>
  <si>
    <t>-1683</t>
  </si>
  <si>
    <t> 0.0005 </t>
  </si>
  <si>
    <t>2455629.8987 </t>
  </si>
  <si>
    <t> 09.03.2011 09:34 </t>
  </si>
  <si>
    <t>-1664</t>
  </si>
  <si>
    <t> 0.0015 </t>
  </si>
  <si>
    <t>IBVS 5992 </t>
  </si>
  <si>
    <t>2455688.8152 </t>
  </si>
  <si>
    <t> 07.05.2011 07:33 </t>
  </si>
  <si>
    <t>-1454</t>
  </si>
  <si>
    <t> -0.0001 </t>
  </si>
  <si>
    <t>2455998.8407 </t>
  </si>
  <si>
    <t> 12.03.2012 08:10 </t>
  </si>
  <si>
    <t>-349</t>
  </si>
  <si>
    <t> 0.0040 </t>
  </si>
  <si>
    <t>IBVS 6029 </t>
  </si>
  <si>
    <t>2456010.4819 </t>
  </si>
  <si>
    <t> 23.03.2012 23:33 </t>
  </si>
  <si>
    <t>-307.5</t>
  </si>
  <si>
    <t> 0.0018 </t>
  </si>
  <si>
    <t>o</t>
  </si>
  <si>
    <t> W.Moschner &amp; P.Frank </t>
  </si>
  <si>
    <t>BAVM 228 </t>
  </si>
  <si>
    <t>2456051.7246 </t>
  </si>
  <si>
    <t> 04.05.2012 05:23 </t>
  </si>
  <si>
    <t>-160.5</t>
  </si>
  <si>
    <t> 0.0019 </t>
  </si>
  <si>
    <t>BAD?</t>
  </si>
  <si>
    <t>vis/CCD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</si>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</sst>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"/>
  </numFmts>
  <fonts count="2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3" fillId="0" borderId="1" applyNumberFormat="0" applyFont="0" applyFill="0" applyAlignment="0" applyProtection="0"/>
  </cellStyleXfs>
  <cellXfs count="7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NumberFormat="1" applyFont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2" fillId="2" borderId="0" xfId="0" applyFont="1" applyFill="1" applyAlignment="1"/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0" fillId="0" borderId="0" xfId="0" applyFont="1" applyAlignment="1"/>
    <xf numFmtId="0" fontId="10" fillId="0" borderId="0" xfId="0" applyFont="1" applyAlignment="1">
      <alignment horizontal="left"/>
    </xf>
    <xf numFmtId="0" fontId="13" fillId="0" borderId="0" xfId="0" applyFont="1">
      <alignment vertical="top"/>
    </xf>
    <xf numFmtId="0" fontId="0" fillId="0" borderId="0" xfId="0">
      <alignment vertical="top"/>
    </xf>
    <xf numFmtId="0" fontId="16" fillId="0" borderId="0" xfId="0" applyFont="1">
      <alignment vertical="top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6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10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176" fontId="0" fillId="0" borderId="0" xfId="0" applyNumberFormat="1" applyAlignment="1">
      <alignment horizontal="left"/>
    </xf>
    <xf numFmtId="0" fontId="17" fillId="0" borderId="0" xfId="0" applyFont="1" applyAlignment="1">
      <alignment wrapText="1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18" fillId="0" borderId="0" xfId="0" applyFont="1" applyAlignment="1">
      <alignment vertical="top"/>
    </xf>
    <xf numFmtId="0" fontId="16" fillId="0" borderId="0" xfId="0" applyFont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19" fillId="0" borderId="0" xfId="0" applyFont="1">
      <alignment vertical="top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9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3" borderId="11" xfId="0" applyFont="1" applyFill="1" applyBorder="1" applyAlignment="1">
      <alignment horizontal="left" vertical="top" wrapText="1" indent="1"/>
    </xf>
    <xf numFmtId="0" fontId="5" fillId="3" borderId="11" xfId="0" applyFont="1" applyFill="1" applyBorder="1" applyAlignment="1">
      <alignment horizontal="center" vertical="top" wrapText="1"/>
    </xf>
    <xf numFmtId="0" fontId="5" fillId="3" borderId="11" xfId="0" applyFont="1" applyFill="1" applyBorder="1" applyAlignment="1">
      <alignment horizontal="right" vertical="top" wrapText="1"/>
    </xf>
    <xf numFmtId="0" fontId="9" fillId="3" borderId="11" xfId="7" applyFill="1" applyBorder="1" applyAlignment="1" applyProtection="1">
      <alignment horizontal="right" vertical="top" wrapText="1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2" fillId="0" borderId="2" xfId="0" applyFont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EE CVn - O-C Diagr.</a:t>
            </a:r>
          </a:p>
        </c:rich>
      </c:tx>
      <c:layout>
        <c:manualLayout>
          <c:xMode val="edge"/>
          <c:yMode val="edge"/>
          <c:x val="0.32733224222585927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20949263502456"/>
          <c:y val="0.14634168126798494"/>
          <c:w val="0.79378068739770868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-11772</c:v>
                </c:pt>
                <c:pt idx="1">
                  <c:v>-11722.5</c:v>
                </c:pt>
                <c:pt idx="2">
                  <c:v>-7884.5</c:v>
                </c:pt>
                <c:pt idx="3">
                  <c:v>-7884</c:v>
                </c:pt>
                <c:pt idx="4">
                  <c:v>-6943</c:v>
                </c:pt>
                <c:pt idx="5">
                  <c:v>-6751</c:v>
                </c:pt>
                <c:pt idx="6">
                  <c:v>-6623</c:v>
                </c:pt>
                <c:pt idx="7">
                  <c:v>-6622.5</c:v>
                </c:pt>
                <c:pt idx="8">
                  <c:v>-6622.5</c:v>
                </c:pt>
                <c:pt idx="9">
                  <c:v>-6622</c:v>
                </c:pt>
                <c:pt idx="10">
                  <c:v>-6612.5</c:v>
                </c:pt>
                <c:pt idx="11">
                  <c:v>-6612</c:v>
                </c:pt>
                <c:pt idx="12">
                  <c:v>-6611.5</c:v>
                </c:pt>
                <c:pt idx="13">
                  <c:v>-6516.5</c:v>
                </c:pt>
                <c:pt idx="14">
                  <c:v>-6509</c:v>
                </c:pt>
                <c:pt idx="15">
                  <c:v>-6509</c:v>
                </c:pt>
                <c:pt idx="16">
                  <c:v>-6508.5</c:v>
                </c:pt>
                <c:pt idx="17">
                  <c:v>-6035</c:v>
                </c:pt>
                <c:pt idx="18">
                  <c:v>-5361</c:v>
                </c:pt>
                <c:pt idx="19">
                  <c:v>-5325</c:v>
                </c:pt>
                <c:pt idx="20">
                  <c:v>-5307.5</c:v>
                </c:pt>
                <c:pt idx="21">
                  <c:v>-5239.5</c:v>
                </c:pt>
                <c:pt idx="22">
                  <c:v>-5218</c:v>
                </c:pt>
                <c:pt idx="23">
                  <c:v>-5125.5</c:v>
                </c:pt>
                <c:pt idx="24">
                  <c:v>-5122</c:v>
                </c:pt>
                <c:pt idx="25">
                  <c:v>-5104.5</c:v>
                </c:pt>
                <c:pt idx="26">
                  <c:v>-5104</c:v>
                </c:pt>
                <c:pt idx="27">
                  <c:v>-5033</c:v>
                </c:pt>
                <c:pt idx="28">
                  <c:v>-4066.5</c:v>
                </c:pt>
                <c:pt idx="29">
                  <c:v>-4063</c:v>
                </c:pt>
                <c:pt idx="30">
                  <c:v>-4059.5</c:v>
                </c:pt>
                <c:pt idx="31">
                  <c:v>-3931.5</c:v>
                </c:pt>
                <c:pt idx="32">
                  <c:v>-3771.5</c:v>
                </c:pt>
                <c:pt idx="33">
                  <c:v>-3771</c:v>
                </c:pt>
                <c:pt idx="34">
                  <c:v>-2032.5</c:v>
                </c:pt>
                <c:pt idx="35">
                  <c:v>-1344.5</c:v>
                </c:pt>
                <c:pt idx="36">
                  <c:v>0.5</c:v>
                </c:pt>
                <c:pt idx="37">
                  <c:v>130</c:v>
                </c:pt>
                <c:pt idx="38">
                  <c:v>1191.5</c:v>
                </c:pt>
                <c:pt idx="39">
                  <c:v>1191.5</c:v>
                </c:pt>
                <c:pt idx="40">
                  <c:v>1220</c:v>
                </c:pt>
                <c:pt idx="41">
                  <c:v>1336</c:v>
                </c:pt>
                <c:pt idx="42">
                  <c:v>1336.5</c:v>
                </c:pt>
                <c:pt idx="43">
                  <c:v>1507</c:v>
                </c:pt>
                <c:pt idx="44">
                  <c:v>1507.5</c:v>
                </c:pt>
                <c:pt idx="45">
                  <c:v>1592.5</c:v>
                </c:pt>
                <c:pt idx="46">
                  <c:v>1593</c:v>
                </c:pt>
                <c:pt idx="47">
                  <c:v>2729.5</c:v>
                </c:pt>
                <c:pt idx="48">
                  <c:v>3831</c:v>
                </c:pt>
                <c:pt idx="49">
                  <c:v>3831.5</c:v>
                </c:pt>
                <c:pt idx="50">
                  <c:v>3850.5</c:v>
                </c:pt>
                <c:pt idx="51">
                  <c:v>4060.5</c:v>
                </c:pt>
                <c:pt idx="52">
                  <c:v>5165.5</c:v>
                </c:pt>
                <c:pt idx="53">
                  <c:v>5207</c:v>
                </c:pt>
                <c:pt idx="54">
                  <c:v>5354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4B-4F3E-8BDC-0A2CD2AB75F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1.6999999999999999E-3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1.6000000000000001E-3</c:v>
                  </c:pt>
                  <c:pt idx="8">
                    <c:v>1.6000000000000001E-3</c:v>
                  </c:pt>
                  <c:pt idx="9">
                    <c:v>1.2999999999999999E-3</c:v>
                  </c:pt>
                  <c:pt idx="10">
                    <c:v>1.1000000000000001E-3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1.4E-3</c:v>
                  </c:pt>
                  <c:pt idx="14">
                    <c:v>2E-3</c:v>
                  </c:pt>
                  <c:pt idx="15">
                    <c:v>2E-3</c:v>
                  </c:pt>
                  <c:pt idx="16">
                    <c:v>5.0000000000000001E-4</c:v>
                  </c:pt>
                  <c:pt idx="17">
                    <c:v>7.0000000000000001E-3</c:v>
                  </c:pt>
                  <c:pt idx="18">
                    <c:v>1.2999999999999999E-3</c:v>
                  </c:pt>
                  <c:pt idx="19">
                    <c:v>7.0000000000000001E-3</c:v>
                  </c:pt>
                  <c:pt idx="20">
                    <c:v>7.0000000000000001E-3</c:v>
                  </c:pt>
                  <c:pt idx="21">
                    <c:v>5.0000000000000001E-3</c:v>
                  </c:pt>
                  <c:pt idx="22">
                    <c:v>7.0000000000000001E-3</c:v>
                  </c:pt>
                  <c:pt idx="23">
                    <c:v>4.0000000000000001E-3</c:v>
                  </c:pt>
                  <c:pt idx="24">
                    <c:v>2E-3</c:v>
                  </c:pt>
                  <c:pt idx="25">
                    <c:v>3.0000000000000001E-3</c:v>
                  </c:pt>
                  <c:pt idx="26">
                    <c:v>2E-3</c:v>
                  </c:pt>
                  <c:pt idx="27">
                    <c:v>3.0000000000000001E-3</c:v>
                  </c:pt>
                  <c:pt idx="28">
                    <c:v>3.0000000000000001E-3</c:v>
                  </c:pt>
                  <c:pt idx="29">
                    <c:v>6.0000000000000001E-3</c:v>
                  </c:pt>
                  <c:pt idx="30">
                    <c:v>5.0000000000000001E-3</c:v>
                  </c:pt>
                  <c:pt idx="31">
                    <c:v>3.0000000000000001E-3</c:v>
                  </c:pt>
                  <c:pt idx="32">
                    <c:v>1.4E-3</c:v>
                  </c:pt>
                  <c:pt idx="33">
                    <c:v>1E-3</c:v>
                  </c:pt>
                  <c:pt idx="34">
                    <c:v>1E-3</c:v>
                  </c:pt>
                  <c:pt idx="35">
                    <c:v>1E-3</c:v>
                  </c:pt>
                  <c:pt idx="36">
                    <c:v>4.0000000000000002E-4</c:v>
                  </c:pt>
                  <c:pt idx="37">
                    <c:v>0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2.9999999999999997E-4</c:v>
                  </c:pt>
                  <c:pt idx="41">
                    <c:v>5.0000000000000001E-4</c:v>
                  </c:pt>
                  <c:pt idx="42">
                    <c:v>1.1999999999999999E-3</c:v>
                  </c:pt>
                  <c:pt idx="43">
                    <c:v>0</c:v>
                  </c:pt>
                  <c:pt idx="44">
                    <c:v>0</c:v>
                  </c:pt>
                  <c:pt idx="45">
                    <c:v>1.6999999999999999E-3</c:v>
                  </c:pt>
                  <c:pt idx="46">
                    <c:v>5.9999999999999995E-4</c:v>
                  </c:pt>
                  <c:pt idx="47">
                    <c:v>2.8999999999999998E-3</c:v>
                  </c:pt>
                  <c:pt idx="48">
                    <c:v>1.2999999999999999E-3</c:v>
                  </c:pt>
                  <c:pt idx="49">
                    <c:v>1.1000000000000001E-3</c:v>
                  </c:pt>
                  <c:pt idx="50">
                    <c:v>5.9999999999999995E-4</c:v>
                  </c:pt>
                  <c:pt idx="51">
                    <c:v>2.9999999999999997E-4</c:v>
                  </c:pt>
                  <c:pt idx="52">
                    <c:v>5.9999999999999995E-4</c:v>
                  </c:pt>
                  <c:pt idx="53">
                    <c:v>1E-4</c:v>
                  </c:pt>
                  <c:pt idx="54">
                    <c:v>2.9999999999999997E-4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1.6999999999999999E-3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1.6000000000000001E-3</c:v>
                  </c:pt>
                  <c:pt idx="8">
                    <c:v>1.6000000000000001E-3</c:v>
                  </c:pt>
                  <c:pt idx="9">
                    <c:v>1.2999999999999999E-3</c:v>
                  </c:pt>
                  <c:pt idx="10">
                    <c:v>1.1000000000000001E-3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1.4E-3</c:v>
                  </c:pt>
                  <c:pt idx="14">
                    <c:v>2E-3</c:v>
                  </c:pt>
                  <c:pt idx="15">
                    <c:v>2E-3</c:v>
                  </c:pt>
                  <c:pt idx="16">
                    <c:v>5.0000000000000001E-4</c:v>
                  </c:pt>
                  <c:pt idx="17">
                    <c:v>7.0000000000000001E-3</c:v>
                  </c:pt>
                  <c:pt idx="18">
                    <c:v>1.2999999999999999E-3</c:v>
                  </c:pt>
                  <c:pt idx="19">
                    <c:v>7.0000000000000001E-3</c:v>
                  </c:pt>
                  <c:pt idx="20">
                    <c:v>7.0000000000000001E-3</c:v>
                  </c:pt>
                  <c:pt idx="21">
                    <c:v>5.0000000000000001E-3</c:v>
                  </c:pt>
                  <c:pt idx="22">
                    <c:v>7.0000000000000001E-3</c:v>
                  </c:pt>
                  <c:pt idx="23">
                    <c:v>4.0000000000000001E-3</c:v>
                  </c:pt>
                  <c:pt idx="24">
                    <c:v>2E-3</c:v>
                  </c:pt>
                  <c:pt idx="25">
                    <c:v>3.0000000000000001E-3</c:v>
                  </c:pt>
                  <c:pt idx="26">
                    <c:v>2E-3</c:v>
                  </c:pt>
                  <c:pt idx="27">
                    <c:v>3.0000000000000001E-3</c:v>
                  </c:pt>
                  <c:pt idx="28">
                    <c:v>3.0000000000000001E-3</c:v>
                  </c:pt>
                  <c:pt idx="29">
                    <c:v>6.0000000000000001E-3</c:v>
                  </c:pt>
                  <c:pt idx="30">
                    <c:v>5.0000000000000001E-3</c:v>
                  </c:pt>
                  <c:pt idx="31">
                    <c:v>3.0000000000000001E-3</c:v>
                  </c:pt>
                  <c:pt idx="32">
                    <c:v>1.4E-3</c:v>
                  </c:pt>
                  <c:pt idx="33">
                    <c:v>1E-3</c:v>
                  </c:pt>
                  <c:pt idx="34">
                    <c:v>1E-3</c:v>
                  </c:pt>
                  <c:pt idx="35">
                    <c:v>1E-3</c:v>
                  </c:pt>
                  <c:pt idx="36">
                    <c:v>4.0000000000000002E-4</c:v>
                  </c:pt>
                  <c:pt idx="37">
                    <c:v>0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2.9999999999999997E-4</c:v>
                  </c:pt>
                  <c:pt idx="41">
                    <c:v>5.0000000000000001E-4</c:v>
                  </c:pt>
                  <c:pt idx="42">
                    <c:v>1.1999999999999999E-3</c:v>
                  </c:pt>
                  <c:pt idx="43">
                    <c:v>0</c:v>
                  </c:pt>
                  <c:pt idx="44">
                    <c:v>0</c:v>
                  </c:pt>
                  <c:pt idx="45">
                    <c:v>1.6999999999999999E-3</c:v>
                  </c:pt>
                  <c:pt idx="46">
                    <c:v>5.9999999999999995E-4</c:v>
                  </c:pt>
                  <c:pt idx="47">
                    <c:v>2.8999999999999998E-3</c:v>
                  </c:pt>
                  <c:pt idx="48">
                    <c:v>1.2999999999999999E-3</c:v>
                  </c:pt>
                  <c:pt idx="49">
                    <c:v>1.1000000000000001E-3</c:v>
                  </c:pt>
                  <c:pt idx="50">
                    <c:v>5.9999999999999995E-4</c:v>
                  </c:pt>
                  <c:pt idx="51">
                    <c:v>2.9999999999999997E-4</c:v>
                  </c:pt>
                  <c:pt idx="52">
                    <c:v>5.9999999999999995E-4</c:v>
                  </c:pt>
                  <c:pt idx="53">
                    <c:v>1E-4</c:v>
                  </c:pt>
                  <c:pt idx="5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-11772</c:v>
                </c:pt>
                <c:pt idx="1">
                  <c:v>-11722.5</c:v>
                </c:pt>
                <c:pt idx="2">
                  <c:v>-7884.5</c:v>
                </c:pt>
                <c:pt idx="3">
                  <c:v>-7884</c:v>
                </c:pt>
                <c:pt idx="4">
                  <c:v>-6943</c:v>
                </c:pt>
                <c:pt idx="5">
                  <c:v>-6751</c:v>
                </c:pt>
                <c:pt idx="6">
                  <c:v>-6623</c:v>
                </c:pt>
                <c:pt idx="7">
                  <c:v>-6622.5</c:v>
                </c:pt>
                <c:pt idx="8">
                  <c:v>-6622.5</c:v>
                </c:pt>
                <c:pt idx="9">
                  <c:v>-6622</c:v>
                </c:pt>
                <c:pt idx="10">
                  <c:v>-6612.5</c:v>
                </c:pt>
                <c:pt idx="11">
                  <c:v>-6612</c:v>
                </c:pt>
                <c:pt idx="12">
                  <c:v>-6611.5</c:v>
                </c:pt>
                <c:pt idx="13">
                  <c:v>-6516.5</c:v>
                </c:pt>
                <c:pt idx="14">
                  <c:v>-6509</c:v>
                </c:pt>
                <c:pt idx="15">
                  <c:v>-6509</c:v>
                </c:pt>
                <c:pt idx="16">
                  <c:v>-6508.5</c:v>
                </c:pt>
                <c:pt idx="17">
                  <c:v>-6035</c:v>
                </c:pt>
                <c:pt idx="18">
                  <c:v>-5361</c:v>
                </c:pt>
                <c:pt idx="19">
                  <c:v>-5325</c:v>
                </c:pt>
                <c:pt idx="20">
                  <c:v>-5307.5</c:v>
                </c:pt>
                <c:pt idx="21">
                  <c:v>-5239.5</c:v>
                </c:pt>
                <c:pt idx="22">
                  <c:v>-5218</c:v>
                </c:pt>
                <c:pt idx="23">
                  <c:v>-5125.5</c:v>
                </c:pt>
                <c:pt idx="24">
                  <c:v>-5122</c:v>
                </c:pt>
                <c:pt idx="25">
                  <c:v>-5104.5</c:v>
                </c:pt>
                <c:pt idx="26">
                  <c:v>-5104</c:v>
                </c:pt>
                <c:pt idx="27">
                  <c:v>-5033</c:v>
                </c:pt>
                <c:pt idx="28">
                  <c:v>-4066.5</c:v>
                </c:pt>
                <c:pt idx="29">
                  <c:v>-4063</c:v>
                </c:pt>
                <c:pt idx="30">
                  <c:v>-4059.5</c:v>
                </c:pt>
                <c:pt idx="31">
                  <c:v>-3931.5</c:v>
                </c:pt>
                <c:pt idx="32">
                  <c:v>-3771.5</c:v>
                </c:pt>
                <c:pt idx="33">
                  <c:v>-3771</c:v>
                </c:pt>
                <c:pt idx="34">
                  <c:v>-2032.5</c:v>
                </c:pt>
                <c:pt idx="35">
                  <c:v>-1344.5</c:v>
                </c:pt>
                <c:pt idx="36">
                  <c:v>0.5</c:v>
                </c:pt>
                <c:pt idx="37">
                  <c:v>130</c:v>
                </c:pt>
                <c:pt idx="38">
                  <c:v>1191.5</c:v>
                </c:pt>
                <c:pt idx="39">
                  <c:v>1191.5</c:v>
                </c:pt>
                <c:pt idx="40">
                  <c:v>1220</c:v>
                </c:pt>
                <c:pt idx="41">
                  <c:v>1336</c:v>
                </c:pt>
                <c:pt idx="42">
                  <c:v>1336.5</c:v>
                </c:pt>
                <c:pt idx="43">
                  <c:v>1507</c:v>
                </c:pt>
                <c:pt idx="44">
                  <c:v>1507.5</c:v>
                </c:pt>
                <c:pt idx="45">
                  <c:v>1592.5</c:v>
                </c:pt>
                <c:pt idx="46">
                  <c:v>1593</c:v>
                </c:pt>
                <c:pt idx="47">
                  <c:v>2729.5</c:v>
                </c:pt>
                <c:pt idx="48">
                  <c:v>3831</c:v>
                </c:pt>
                <c:pt idx="49">
                  <c:v>3831.5</c:v>
                </c:pt>
                <c:pt idx="50">
                  <c:v>3850.5</c:v>
                </c:pt>
                <c:pt idx="51">
                  <c:v>4060.5</c:v>
                </c:pt>
                <c:pt idx="52">
                  <c:v>5165.5</c:v>
                </c:pt>
                <c:pt idx="53">
                  <c:v>5207</c:v>
                </c:pt>
                <c:pt idx="54">
                  <c:v>5354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  <c:pt idx="30">
                  <c:v>-3.7130964992684312E-3</c:v>
                </c:pt>
                <c:pt idx="31">
                  <c:v>3.5764269705396146E-4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84B-4F3E-8BDC-0A2CD2AB75F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1.6999999999999999E-3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1.6000000000000001E-3</c:v>
                  </c:pt>
                  <c:pt idx="8">
                    <c:v>1.6000000000000001E-3</c:v>
                  </c:pt>
                  <c:pt idx="9">
                    <c:v>1.2999999999999999E-3</c:v>
                  </c:pt>
                  <c:pt idx="10">
                    <c:v>1.1000000000000001E-3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1.4E-3</c:v>
                  </c:pt>
                  <c:pt idx="14">
                    <c:v>2E-3</c:v>
                  </c:pt>
                  <c:pt idx="15">
                    <c:v>2E-3</c:v>
                  </c:pt>
                  <c:pt idx="16">
                    <c:v>5.0000000000000001E-4</c:v>
                  </c:pt>
                  <c:pt idx="17">
                    <c:v>7.0000000000000001E-3</c:v>
                  </c:pt>
                  <c:pt idx="18">
                    <c:v>1.2999999999999999E-3</c:v>
                  </c:pt>
                  <c:pt idx="19">
                    <c:v>7.0000000000000001E-3</c:v>
                  </c:pt>
                  <c:pt idx="20">
                    <c:v>7.0000000000000001E-3</c:v>
                  </c:pt>
                  <c:pt idx="21">
                    <c:v>5.0000000000000001E-3</c:v>
                  </c:pt>
                  <c:pt idx="22">
                    <c:v>7.0000000000000001E-3</c:v>
                  </c:pt>
                  <c:pt idx="23">
                    <c:v>4.0000000000000001E-3</c:v>
                  </c:pt>
                  <c:pt idx="24">
                    <c:v>2E-3</c:v>
                  </c:pt>
                  <c:pt idx="25">
                    <c:v>3.0000000000000001E-3</c:v>
                  </c:pt>
                  <c:pt idx="26">
                    <c:v>2E-3</c:v>
                  </c:pt>
                  <c:pt idx="27">
                    <c:v>3.0000000000000001E-3</c:v>
                  </c:pt>
                  <c:pt idx="28">
                    <c:v>3.0000000000000001E-3</c:v>
                  </c:pt>
                  <c:pt idx="29">
                    <c:v>6.0000000000000001E-3</c:v>
                  </c:pt>
                  <c:pt idx="30">
                    <c:v>5.0000000000000001E-3</c:v>
                  </c:pt>
                  <c:pt idx="31">
                    <c:v>3.0000000000000001E-3</c:v>
                  </c:pt>
                  <c:pt idx="32">
                    <c:v>1.4E-3</c:v>
                  </c:pt>
                  <c:pt idx="33">
                    <c:v>1E-3</c:v>
                  </c:pt>
                  <c:pt idx="34">
                    <c:v>1E-3</c:v>
                  </c:pt>
                  <c:pt idx="35">
                    <c:v>1E-3</c:v>
                  </c:pt>
                  <c:pt idx="36">
                    <c:v>4.0000000000000002E-4</c:v>
                  </c:pt>
                  <c:pt idx="37">
                    <c:v>0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2.9999999999999997E-4</c:v>
                  </c:pt>
                  <c:pt idx="41">
                    <c:v>5.0000000000000001E-4</c:v>
                  </c:pt>
                  <c:pt idx="42">
                    <c:v>1.1999999999999999E-3</c:v>
                  </c:pt>
                  <c:pt idx="43">
                    <c:v>0</c:v>
                  </c:pt>
                  <c:pt idx="44">
                    <c:v>0</c:v>
                  </c:pt>
                  <c:pt idx="45">
                    <c:v>1.6999999999999999E-3</c:v>
                  </c:pt>
                  <c:pt idx="46">
                    <c:v>5.9999999999999995E-4</c:v>
                  </c:pt>
                  <c:pt idx="47">
                    <c:v>2.8999999999999998E-3</c:v>
                  </c:pt>
                  <c:pt idx="48">
                    <c:v>1.2999999999999999E-3</c:v>
                  </c:pt>
                  <c:pt idx="49">
                    <c:v>1.1000000000000001E-3</c:v>
                  </c:pt>
                  <c:pt idx="50">
                    <c:v>5.9999999999999995E-4</c:v>
                  </c:pt>
                  <c:pt idx="51">
                    <c:v>2.9999999999999997E-4</c:v>
                  </c:pt>
                  <c:pt idx="52">
                    <c:v>5.9999999999999995E-4</c:v>
                  </c:pt>
                  <c:pt idx="53">
                    <c:v>1E-4</c:v>
                  </c:pt>
                  <c:pt idx="54">
                    <c:v>2.9999999999999997E-4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1.6999999999999999E-3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1.6000000000000001E-3</c:v>
                  </c:pt>
                  <c:pt idx="8">
                    <c:v>1.6000000000000001E-3</c:v>
                  </c:pt>
                  <c:pt idx="9">
                    <c:v>1.2999999999999999E-3</c:v>
                  </c:pt>
                  <c:pt idx="10">
                    <c:v>1.1000000000000001E-3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1.4E-3</c:v>
                  </c:pt>
                  <c:pt idx="14">
                    <c:v>2E-3</c:v>
                  </c:pt>
                  <c:pt idx="15">
                    <c:v>2E-3</c:v>
                  </c:pt>
                  <c:pt idx="16">
                    <c:v>5.0000000000000001E-4</c:v>
                  </c:pt>
                  <c:pt idx="17">
                    <c:v>7.0000000000000001E-3</c:v>
                  </c:pt>
                  <c:pt idx="18">
                    <c:v>1.2999999999999999E-3</c:v>
                  </c:pt>
                  <c:pt idx="19">
                    <c:v>7.0000000000000001E-3</c:v>
                  </c:pt>
                  <c:pt idx="20">
                    <c:v>7.0000000000000001E-3</c:v>
                  </c:pt>
                  <c:pt idx="21">
                    <c:v>5.0000000000000001E-3</c:v>
                  </c:pt>
                  <c:pt idx="22">
                    <c:v>7.0000000000000001E-3</c:v>
                  </c:pt>
                  <c:pt idx="23">
                    <c:v>4.0000000000000001E-3</c:v>
                  </c:pt>
                  <c:pt idx="24">
                    <c:v>2E-3</c:v>
                  </c:pt>
                  <c:pt idx="25">
                    <c:v>3.0000000000000001E-3</c:v>
                  </c:pt>
                  <c:pt idx="26">
                    <c:v>2E-3</c:v>
                  </c:pt>
                  <c:pt idx="27">
                    <c:v>3.0000000000000001E-3</c:v>
                  </c:pt>
                  <c:pt idx="28">
                    <c:v>3.0000000000000001E-3</c:v>
                  </c:pt>
                  <c:pt idx="29">
                    <c:v>6.0000000000000001E-3</c:v>
                  </c:pt>
                  <c:pt idx="30">
                    <c:v>5.0000000000000001E-3</c:v>
                  </c:pt>
                  <c:pt idx="31">
                    <c:v>3.0000000000000001E-3</c:v>
                  </c:pt>
                  <c:pt idx="32">
                    <c:v>1.4E-3</c:v>
                  </c:pt>
                  <c:pt idx="33">
                    <c:v>1E-3</c:v>
                  </c:pt>
                  <c:pt idx="34">
                    <c:v>1E-3</c:v>
                  </c:pt>
                  <c:pt idx="35">
                    <c:v>1E-3</c:v>
                  </c:pt>
                  <c:pt idx="36">
                    <c:v>4.0000000000000002E-4</c:v>
                  </c:pt>
                  <c:pt idx="37">
                    <c:v>0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2.9999999999999997E-4</c:v>
                  </c:pt>
                  <c:pt idx="41">
                    <c:v>5.0000000000000001E-4</c:v>
                  </c:pt>
                  <c:pt idx="42">
                    <c:v>1.1999999999999999E-3</c:v>
                  </c:pt>
                  <c:pt idx="43">
                    <c:v>0</c:v>
                  </c:pt>
                  <c:pt idx="44">
                    <c:v>0</c:v>
                  </c:pt>
                  <c:pt idx="45">
                    <c:v>1.6999999999999999E-3</c:v>
                  </c:pt>
                  <c:pt idx="46">
                    <c:v>5.9999999999999995E-4</c:v>
                  </c:pt>
                  <c:pt idx="47">
                    <c:v>2.8999999999999998E-3</c:v>
                  </c:pt>
                  <c:pt idx="48">
                    <c:v>1.2999999999999999E-3</c:v>
                  </c:pt>
                  <c:pt idx="49">
                    <c:v>1.1000000000000001E-3</c:v>
                  </c:pt>
                  <c:pt idx="50">
                    <c:v>5.9999999999999995E-4</c:v>
                  </c:pt>
                  <c:pt idx="51">
                    <c:v>2.9999999999999997E-4</c:v>
                  </c:pt>
                  <c:pt idx="52">
                    <c:v>5.9999999999999995E-4</c:v>
                  </c:pt>
                  <c:pt idx="53">
                    <c:v>1E-4</c:v>
                  </c:pt>
                  <c:pt idx="5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-11772</c:v>
                </c:pt>
                <c:pt idx="1">
                  <c:v>-11722.5</c:v>
                </c:pt>
                <c:pt idx="2">
                  <c:v>-7884.5</c:v>
                </c:pt>
                <c:pt idx="3">
                  <c:v>-7884</c:v>
                </c:pt>
                <c:pt idx="4">
                  <c:v>-6943</c:v>
                </c:pt>
                <c:pt idx="5">
                  <c:v>-6751</c:v>
                </c:pt>
                <c:pt idx="6">
                  <c:v>-6623</c:v>
                </c:pt>
                <c:pt idx="7">
                  <c:v>-6622.5</c:v>
                </c:pt>
                <c:pt idx="8">
                  <c:v>-6622.5</c:v>
                </c:pt>
                <c:pt idx="9">
                  <c:v>-6622</c:v>
                </c:pt>
                <c:pt idx="10">
                  <c:v>-6612.5</c:v>
                </c:pt>
                <c:pt idx="11">
                  <c:v>-6612</c:v>
                </c:pt>
                <c:pt idx="12">
                  <c:v>-6611.5</c:v>
                </c:pt>
                <c:pt idx="13">
                  <c:v>-6516.5</c:v>
                </c:pt>
                <c:pt idx="14">
                  <c:v>-6509</c:v>
                </c:pt>
                <c:pt idx="15">
                  <c:v>-6509</c:v>
                </c:pt>
                <c:pt idx="16">
                  <c:v>-6508.5</c:v>
                </c:pt>
                <c:pt idx="17">
                  <c:v>-6035</c:v>
                </c:pt>
                <c:pt idx="18">
                  <c:v>-5361</c:v>
                </c:pt>
                <c:pt idx="19">
                  <c:v>-5325</c:v>
                </c:pt>
                <c:pt idx="20">
                  <c:v>-5307.5</c:v>
                </c:pt>
                <c:pt idx="21">
                  <c:v>-5239.5</c:v>
                </c:pt>
                <c:pt idx="22">
                  <c:v>-5218</c:v>
                </c:pt>
                <c:pt idx="23">
                  <c:v>-5125.5</c:v>
                </c:pt>
                <c:pt idx="24">
                  <c:v>-5122</c:v>
                </c:pt>
                <c:pt idx="25">
                  <c:v>-5104.5</c:v>
                </c:pt>
                <c:pt idx="26">
                  <c:v>-5104</c:v>
                </c:pt>
                <c:pt idx="27">
                  <c:v>-5033</c:v>
                </c:pt>
                <c:pt idx="28">
                  <c:v>-4066.5</c:v>
                </c:pt>
                <c:pt idx="29">
                  <c:v>-4063</c:v>
                </c:pt>
                <c:pt idx="30">
                  <c:v>-4059.5</c:v>
                </c:pt>
                <c:pt idx="31">
                  <c:v>-3931.5</c:v>
                </c:pt>
                <c:pt idx="32">
                  <c:v>-3771.5</c:v>
                </c:pt>
                <c:pt idx="33">
                  <c:v>-3771</c:v>
                </c:pt>
                <c:pt idx="34">
                  <c:v>-2032.5</c:v>
                </c:pt>
                <c:pt idx="35">
                  <c:v>-1344.5</c:v>
                </c:pt>
                <c:pt idx="36">
                  <c:v>0.5</c:v>
                </c:pt>
                <c:pt idx="37">
                  <c:v>130</c:v>
                </c:pt>
                <c:pt idx="38">
                  <c:v>1191.5</c:v>
                </c:pt>
                <c:pt idx="39">
                  <c:v>1191.5</c:v>
                </c:pt>
                <c:pt idx="40">
                  <c:v>1220</c:v>
                </c:pt>
                <c:pt idx="41">
                  <c:v>1336</c:v>
                </c:pt>
                <c:pt idx="42">
                  <c:v>1336.5</c:v>
                </c:pt>
                <c:pt idx="43">
                  <c:v>1507</c:v>
                </c:pt>
                <c:pt idx="44">
                  <c:v>1507.5</c:v>
                </c:pt>
                <c:pt idx="45">
                  <c:v>1592.5</c:v>
                </c:pt>
                <c:pt idx="46">
                  <c:v>1593</c:v>
                </c:pt>
                <c:pt idx="47">
                  <c:v>2729.5</c:v>
                </c:pt>
                <c:pt idx="48">
                  <c:v>3831</c:v>
                </c:pt>
                <c:pt idx="49">
                  <c:v>3831.5</c:v>
                </c:pt>
                <c:pt idx="50">
                  <c:v>3850.5</c:v>
                </c:pt>
                <c:pt idx="51">
                  <c:v>4060.5</c:v>
                </c:pt>
                <c:pt idx="52">
                  <c:v>5165.5</c:v>
                </c:pt>
                <c:pt idx="53">
                  <c:v>5207</c:v>
                </c:pt>
                <c:pt idx="54">
                  <c:v>5354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  <c:pt idx="41">
                  <c:v>3.1999762577470392E-3</c:v>
                </c:pt>
                <c:pt idx="42">
                  <c:v>2.6190025819232687E-3</c:v>
                </c:pt>
                <c:pt idx="47">
                  <c:v>3.8263439491856843E-3</c:v>
                </c:pt>
                <c:pt idx="48">
                  <c:v>5.6413378479192033E-3</c:v>
                </c:pt>
                <c:pt idx="49">
                  <c:v>3.960364185331855E-3</c:v>
                </c:pt>
                <c:pt idx="53">
                  <c:v>5.9017841704189777E-3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84B-4F3E-8BDC-0A2CD2AB75F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1.6999999999999999E-3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1.6000000000000001E-3</c:v>
                  </c:pt>
                  <c:pt idx="8">
                    <c:v>1.6000000000000001E-3</c:v>
                  </c:pt>
                  <c:pt idx="9">
                    <c:v>1.2999999999999999E-3</c:v>
                  </c:pt>
                  <c:pt idx="10">
                    <c:v>1.1000000000000001E-3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1.4E-3</c:v>
                  </c:pt>
                  <c:pt idx="14">
                    <c:v>2E-3</c:v>
                  </c:pt>
                  <c:pt idx="15">
                    <c:v>2E-3</c:v>
                  </c:pt>
                  <c:pt idx="16">
                    <c:v>5.0000000000000001E-4</c:v>
                  </c:pt>
                  <c:pt idx="17">
                    <c:v>7.0000000000000001E-3</c:v>
                  </c:pt>
                  <c:pt idx="18">
                    <c:v>1.2999999999999999E-3</c:v>
                  </c:pt>
                  <c:pt idx="19">
                    <c:v>7.0000000000000001E-3</c:v>
                  </c:pt>
                  <c:pt idx="20">
                    <c:v>7.0000000000000001E-3</c:v>
                  </c:pt>
                  <c:pt idx="21">
                    <c:v>5.0000000000000001E-3</c:v>
                  </c:pt>
                  <c:pt idx="22">
                    <c:v>7.0000000000000001E-3</c:v>
                  </c:pt>
                  <c:pt idx="23">
                    <c:v>4.0000000000000001E-3</c:v>
                  </c:pt>
                  <c:pt idx="24">
                    <c:v>2E-3</c:v>
                  </c:pt>
                  <c:pt idx="25">
                    <c:v>3.0000000000000001E-3</c:v>
                  </c:pt>
                  <c:pt idx="26">
                    <c:v>2E-3</c:v>
                  </c:pt>
                  <c:pt idx="27">
                    <c:v>3.0000000000000001E-3</c:v>
                  </c:pt>
                  <c:pt idx="28">
                    <c:v>3.0000000000000001E-3</c:v>
                  </c:pt>
                  <c:pt idx="29">
                    <c:v>6.0000000000000001E-3</c:v>
                  </c:pt>
                  <c:pt idx="30">
                    <c:v>5.0000000000000001E-3</c:v>
                  </c:pt>
                  <c:pt idx="31">
                    <c:v>3.0000000000000001E-3</c:v>
                  </c:pt>
                  <c:pt idx="32">
                    <c:v>1.4E-3</c:v>
                  </c:pt>
                  <c:pt idx="33">
                    <c:v>1E-3</c:v>
                  </c:pt>
                  <c:pt idx="34">
                    <c:v>1E-3</c:v>
                  </c:pt>
                  <c:pt idx="35">
                    <c:v>1E-3</c:v>
                  </c:pt>
                  <c:pt idx="36">
                    <c:v>4.0000000000000002E-4</c:v>
                  </c:pt>
                  <c:pt idx="37">
                    <c:v>0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2.9999999999999997E-4</c:v>
                  </c:pt>
                  <c:pt idx="41">
                    <c:v>5.0000000000000001E-4</c:v>
                  </c:pt>
                  <c:pt idx="42">
                    <c:v>1.1999999999999999E-3</c:v>
                  </c:pt>
                  <c:pt idx="43">
                    <c:v>0</c:v>
                  </c:pt>
                  <c:pt idx="44">
                    <c:v>0</c:v>
                  </c:pt>
                  <c:pt idx="45">
                    <c:v>1.6999999999999999E-3</c:v>
                  </c:pt>
                  <c:pt idx="46">
                    <c:v>5.9999999999999995E-4</c:v>
                  </c:pt>
                  <c:pt idx="47">
                    <c:v>2.8999999999999998E-3</c:v>
                  </c:pt>
                  <c:pt idx="48">
                    <c:v>1.2999999999999999E-3</c:v>
                  </c:pt>
                  <c:pt idx="49">
                    <c:v>1.1000000000000001E-3</c:v>
                  </c:pt>
                  <c:pt idx="50">
                    <c:v>5.9999999999999995E-4</c:v>
                  </c:pt>
                  <c:pt idx="51">
                    <c:v>2.9999999999999997E-4</c:v>
                  </c:pt>
                  <c:pt idx="52">
                    <c:v>5.9999999999999995E-4</c:v>
                  </c:pt>
                  <c:pt idx="53">
                    <c:v>1E-4</c:v>
                  </c:pt>
                  <c:pt idx="54">
                    <c:v>2.9999999999999997E-4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1.6999999999999999E-3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1.6000000000000001E-3</c:v>
                  </c:pt>
                  <c:pt idx="8">
                    <c:v>1.6000000000000001E-3</c:v>
                  </c:pt>
                  <c:pt idx="9">
                    <c:v>1.2999999999999999E-3</c:v>
                  </c:pt>
                  <c:pt idx="10">
                    <c:v>1.1000000000000001E-3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1.4E-3</c:v>
                  </c:pt>
                  <c:pt idx="14">
                    <c:v>2E-3</c:v>
                  </c:pt>
                  <c:pt idx="15">
                    <c:v>2E-3</c:v>
                  </c:pt>
                  <c:pt idx="16">
                    <c:v>5.0000000000000001E-4</c:v>
                  </c:pt>
                  <c:pt idx="17">
                    <c:v>7.0000000000000001E-3</c:v>
                  </c:pt>
                  <c:pt idx="18">
                    <c:v>1.2999999999999999E-3</c:v>
                  </c:pt>
                  <c:pt idx="19">
                    <c:v>7.0000000000000001E-3</c:v>
                  </c:pt>
                  <c:pt idx="20">
                    <c:v>7.0000000000000001E-3</c:v>
                  </c:pt>
                  <c:pt idx="21">
                    <c:v>5.0000000000000001E-3</c:v>
                  </c:pt>
                  <c:pt idx="22">
                    <c:v>7.0000000000000001E-3</c:v>
                  </c:pt>
                  <c:pt idx="23">
                    <c:v>4.0000000000000001E-3</c:v>
                  </c:pt>
                  <c:pt idx="24">
                    <c:v>2E-3</c:v>
                  </c:pt>
                  <c:pt idx="25">
                    <c:v>3.0000000000000001E-3</c:v>
                  </c:pt>
                  <c:pt idx="26">
                    <c:v>2E-3</c:v>
                  </c:pt>
                  <c:pt idx="27">
                    <c:v>3.0000000000000001E-3</c:v>
                  </c:pt>
                  <c:pt idx="28">
                    <c:v>3.0000000000000001E-3</c:v>
                  </c:pt>
                  <c:pt idx="29">
                    <c:v>6.0000000000000001E-3</c:v>
                  </c:pt>
                  <c:pt idx="30">
                    <c:v>5.0000000000000001E-3</c:v>
                  </c:pt>
                  <c:pt idx="31">
                    <c:v>3.0000000000000001E-3</c:v>
                  </c:pt>
                  <c:pt idx="32">
                    <c:v>1.4E-3</c:v>
                  </c:pt>
                  <c:pt idx="33">
                    <c:v>1E-3</c:v>
                  </c:pt>
                  <c:pt idx="34">
                    <c:v>1E-3</c:v>
                  </c:pt>
                  <c:pt idx="35">
                    <c:v>1E-3</c:v>
                  </c:pt>
                  <c:pt idx="36">
                    <c:v>4.0000000000000002E-4</c:v>
                  </c:pt>
                  <c:pt idx="37">
                    <c:v>0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2.9999999999999997E-4</c:v>
                  </c:pt>
                  <c:pt idx="41">
                    <c:v>5.0000000000000001E-4</c:v>
                  </c:pt>
                  <c:pt idx="42">
                    <c:v>1.1999999999999999E-3</c:v>
                  </c:pt>
                  <c:pt idx="43">
                    <c:v>0</c:v>
                  </c:pt>
                  <c:pt idx="44">
                    <c:v>0</c:v>
                  </c:pt>
                  <c:pt idx="45">
                    <c:v>1.6999999999999999E-3</c:v>
                  </c:pt>
                  <c:pt idx="46">
                    <c:v>5.9999999999999995E-4</c:v>
                  </c:pt>
                  <c:pt idx="47">
                    <c:v>2.8999999999999998E-3</c:v>
                  </c:pt>
                  <c:pt idx="48">
                    <c:v>1.2999999999999999E-3</c:v>
                  </c:pt>
                  <c:pt idx="49">
                    <c:v>1.1000000000000001E-3</c:v>
                  </c:pt>
                  <c:pt idx="50">
                    <c:v>5.9999999999999995E-4</c:v>
                  </c:pt>
                  <c:pt idx="51">
                    <c:v>2.9999999999999997E-4</c:v>
                  </c:pt>
                  <c:pt idx="52">
                    <c:v>5.9999999999999995E-4</c:v>
                  </c:pt>
                  <c:pt idx="53">
                    <c:v>1E-4</c:v>
                  </c:pt>
                  <c:pt idx="5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-11772</c:v>
                </c:pt>
                <c:pt idx="1">
                  <c:v>-11722.5</c:v>
                </c:pt>
                <c:pt idx="2">
                  <c:v>-7884.5</c:v>
                </c:pt>
                <c:pt idx="3">
                  <c:v>-7884</c:v>
                </c:pt>
                <c:pt idx="4">
                  <c:v>-6943</c:v>
                </c:pt>
                <c:pt idx="5">
                  <c:v>-6751</c:v>
                </c:pt>
                <c:pt idx="6">
                  <c:v>-6623</c:v>
                </c:pt>
                <c:pt idx="7">
                  <c:v>-6622.5</c:v>
                </c:pt>
                <c:pt idx="8">
                  <c:v>-6622.5</c:v>
                </c:pt>
                <c:pt idx="9">
                  <c:v>-6622</c:v>
                </c:pt>
                <c:pt idx="10">
                  <c:v>-6612.5</c:v>
                </c:pt>
                <c:pt idx="11">
                  <c:v>-6612</c:v>
                </c:pt>
                <c:pt idx="12">
                  <c:v>-6611.5</c:v>
                </c:pt>
                <c:pt idx="13">
                  <c:v>-6516.5</c:v>
                </c:pt>
                <c:pt idx="14">
                  <c:v>-6509</c:v>
                </c:pt>
                <c:pt idx="15">
                  <c:v>-6509</c:v>
                </c:pt>
                <c:pt idx="16">
                  <c:v>-6508.5</c:v>
                </c:pt>
                <c:pt idx="17">
                  <c:v>-6035</c:v>
                </c:pt>
                <c:pt idx="18">
                  <c:v>-5361</c:v>
                </c:pt>
                <c:pt idx="19">
                  <c:v>-5325</c:v>
                </c:pt>
                <c:pt idx="20">
                  <c:v>-5307.5</c:v>
                </c:pt>
                <c:pt idx="21">
                  <c:v>-5239.5</c:v>
                </c:pt>
                <c:pt idx="22">
                  <c:v>-5218</c:v>
                </c:pt>
                <c:pt idx="23">
                  <c:v>-5125.5</c:v>
                </c:pt>
                <c:pt idx="24">
                  <c:v>-5122</c:v>
                </c:pt>
                <c:pt idx="25">
                  <c:v>-5104.5</c:v>
                </c:pt>
                <c:pt idx="26">
                  <c:v>-5104</c:v>
                </c:pt>
                <c:pt idx="27">
                  <c:v>-5033</c:v>
                </c:pt>
                <c:pt idx="28">
                  <c:v>-4066.5</c:v>
                </c:pt>
                <c:pt idx="29">
                  <c:v>-4063</c:v>
                </c:pt>
                <c:pt idx="30">
                  <c:v>-4059.5</c:v>
                </c:pt>
                <c:pt idx="31">
                  <c:v>-3931.5</c:v>
                </c:pt>
                <c:pt idx="32">
                  <c:v>-3771.5</c:v>
                </c:pt>
                <c:pt idx="33">
                  <c:v>-3771</c:v>
                </c:pt>
                <c:pt idx="34">
                  <c:v>-2032.5</c:v>
                </c:pt>
                <c:pt idx="35">
                  <c:v>-1344.5</c:v>
                </c:pt>
                <c:pt idx="36">
                  <c:v>0.5</c:v>
                </c:pt>
                <c:pt idx="37">
                  <c:v>130</c:v>
                </c:pt>
                <c:pt idx="38">
                  <c:v>1191.5</c:v>
                </c:pt>
                <c:pt idx="39">
                  <c:v>1191.5</c:v>
                </c:pt>
                <c:pt idx="40">
                  <c:v>1220</c:v>
                </c:pt>
                <c:pt idx="41">
                  <c:v>1336</c:v>
                </c:pt>
                <c:pt idx="42">
                  <c:v>1336.5</c:v>
                </c:pt>
                <c:pt idx="43">
                  <c:v>1507</c:v>
                </c:pt>
                <c:pt idx="44">
                  <c:v>1507.5</c:v>
                </c:pt>
                <c:pt idx="45">
                  <c:v>1592.5</c:v>
                </c:pt>
                <c:pt idx="46">
                  <c:v>1593</c:v>
                </c:pt>
                <c:pt idx="47">
                  <c:v>2729.5</c:v>
                </c:pt>
                <c:pt idx="48">
                  <c:v>3831</c:v>
                </c:pt>
                <c:pt idx="49">
                  <c:v>3831.5</c:v>
                </c:pt>
                <c:pt idx="50">
                  <c:v>3850.5</c:v>
                </c:pt>
                <c:pt idx="51">
                  <c:v>4060.5</c:v>
                </c:pt>
                <c:pt idx="52">
                  <c:v>5165.5</c:v>
                </c:pt>
                <c:pt idx="53">
                  <c:v>5207</c:v>
                </c:pt>
                <c:pt idx="54">
                  <c:v>5354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0">
                  <c:v>-4.6941591572249308E-3</c:v>
                </c:pt>
                <c:pt idx="1">
                  <c:v>-1.3105529797030613E-3</c:v>
                </c:pt>
                <c:pt idx="2">
                  <c:v>1.0355174890719354E-3</c:v>
                </c:pt>
                <c:pt idx="3">
                  <c:v>3.4545438102213666E-3</c:v>
                </c:pt>
                <c:pt idx="4">
                  <c:v>-1.3791258970741183E-4</c:v>
                </c:pt>
                <c:pt idx="5">
                  <c:v>-5.231803806964308E-3</c:v>
                </c:pt>
                <c:pt idx="6">
                  <c:v>8.3893538248958066E-4</c:v>
                </c:pt>
                <c:pt idx="8">
                  <c:v>-2.6420382928336039E-3</c:v>
                </c:pt>
                <c:pt idx="9">
                  <c:v>-2.7230119667365216E-3</c:v>
                </c:pt>
                <c:pt idx="10">
                  <c:v>2.3848821001593024E-4</c:v>
                </c:pt>
                <c:pt idx="11">
                  <c:v>9.5751453773118556E-4</c:v>
                </c:pt>
                <c:pt idx="12">
                  <c:v>3.7654086190741509E-4</c:v>
                </c:pt>
                <c:pt idx="13">
                  <c:v>4.9915426061488688E-3</c:v>
                </c:pt>
                <c:pt idx="14">
                  <c:v>-2.230625250376761E-4</c:v>
                </c:pt>
                <c:pt idx="15">
                  <c:v>-2.3062522814143449E-5</c:v>
                </c:pt>
                <c:pt idx="16">
                  <c:v>-2.0403619419084862E-4</c:v>
                </c:pt>
                <c:pt idx="17">
                  <c:v>-1.5861064530326985E-3</c:v>
                </c:pt>
                <c:pt idx="18">
                  <c:v>-1.3862039486411959E-4</c:v>
                </c:pt>
                <c:pt idx="19">
                  <c:v>9.4312750079552643E-3</c:v>
                </c:pt>
                <c:pt idx="20">
                  <c:v>5.9719638375099748E-4</c:v>
                </c:pt>
                <c:pt idx="21">
                  <c:v>-1.0615223422064446E-2</c:v>
                </c:pt>
                <c:pt idx="22">
                  <c:v>1.3029085530433804E-3</c:v>
                </c:pt>
                <c:pt idx="23">
                  <c:v>3.3227786698262207E-3</c:v>
                </c:pt>
                <c:pt idx="24">
                  <c:v>2.3559629407827742E-3</c:v>
                </c:pt>
                <c:pt idx="25">
                  <c:v>5.5218843190232292E-3</c:v>
                </c:pt>
                <c:pt idx="26">
                  <c:v>2.2409106459235772E-3</c:v>
                </c:pt>
                <c:pt idx="27">
                  <c:v>3.3426487934775651E-3</c:v>
                </c:pt>
                <c:pt idx="32">
                  <c:v>2.4606668739579618E-4</c:v>
                </c:pt>
                <c:pt idx="33">
                  <c:v>9.650930151110515E-4</c:v>
                </c:pt>
                <c:pt idx="35">
                  <c:v>1.2998480888199992E-3</c:v>
                </c:pt>
                <c:pt idx="36">
                  <c:v>1.7806622636271641E-3</c:v>
                </c:pt>
                <c:pt idx="37">
                  <c:v>-3.9151957753347233E-4</c:v>
                </c:pt>
                <c:pt idx="38">
                  <c:v>1.0013683349825442E-3</c:v>
                </c:pt>
                <c:pt idx="39">
                  <c:v>1.0013683349825442E-3</c:v>
                </c:pt>
                <c:pt idx="40">
                  <c:v>2.6858688579523005E-3</c:v>
                </c:pt>
                <c:pt idx="43">
                  <c:v>2.1069793947390281E-3</c:v>
                </c:pt>
                <c:pt idx="44">
                  <c:v>2.1260057183098979E-3</c:v>
                </c:pt>
                <c:pt idx="45">
                  <c:v>-1.7395190370734781E-3</c:v>
                </c:pt>
                <c:pt idx="46">
                  <c:v>9.7950729104923084E-4</c:v>
                </c:pt>
                <c:pt idx="50">
                  <c:v>4.9833645243779756E-3</c:v>
                </c:pt>
                <c:pt idx="51">
                  <c:v>3.4744210133794695E-3</c:v>
                </c:pt>
                <c:pt idx="52">
                  <c:v>8.0225991987390444E-3</c:v>
                </c:pt>
                <c:pt idx="54">
                  <c:v>5.9955237156827934E-3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84B-4F3E-8BDC-0A2CD2AB75F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1.6999999999999999E-3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1.6000000000000001E-3</c:v>
                  </c:pt>
                  <c:pt idx="8">
                    <c:v>1.6000000000000001E-3</c:v>
                  </c:pt>
                  <c:pt idx="9">
                    <c:v>1.2999999999999999E-3</c:v>
                  </c:pt>
                  <c:pt idx="10">
                    <c:v>1.1000000000000001E-3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1.4E-3</c:v>
                  </c:pt>
                  <c:pt idx="14">
                    <c:v>2E-3</c:v>
                  </c:pt>
                  <c:pt idx="15">
                    <c:v>2E-3</c:v>
                  </c:pt>
                  <c:pt idx="16">
                    <c:v>5.0000000000000001E-4</c:v>
                  </c:pt>
                  <c:pt idx="17">
                    <c:v>7.0000000000000001E-3</c:v>
                  </c:pt>
                  <c:pt idx="18">
                    <c:v>1.2999999999999999E-3</c:v>
                  </c:pt>
                  <c:pt idx="19">
                    <c:v>7.0000000000000001E-3</c:v>
                  </c:pt>
                  <c:pt idx="20">
                    <c:v>7.0000000000000001E-3</c:v>
                  </c:pt>
                  <c:pt idx="21">
                    <c:v>5.0000000000000001E-3</c:v>
                  </c:pt>
                  <c:pt idx="22">
                    <c:v>7.0000000000000001E-3</c:v>
                  </c:pt>
                  <c:pt idx="23">
                    <c:v>4.0000000000000001E-3</c:v>
                  </c:pt>
                  <c:pt idx="24">
                    <c:v>2E-3</c:v>
                  </c:pt>
                  <c:pt idx="25">
                    <c:v>3.0000000000000001E-3</c:v>
                  </c:pt>
                  <c:pt idx="26">
                    <c:v>2E-3</c:v>
                  </c:pt>
                  <c:pt idx="27">
                    <c:v>3.0000000000000001E-3</c:v>
                  </c:pt>
                  <c:pt idx="28">
                    <c:v>3.0000000000000001E-3</c:v>
                  </c:pt>
                  <c:pt idx="29">
                    <c:v>6.0000000000000001E-3</c:v>
                  </c:pt>
                  <c:pt idx="30">
                    <c:v>5.0000000000000001E-3</c:v>
                  </c:pt>
                  <c:pt idx="31">
                    <c:v>3.0000000000000001E-3</c:v>
                  </c:pt>
                  <c:pt idx="32">
                    <c:v>1.4E-3</c:v>
                  </c:pt>
                  <c:pt idx="33">
                    <c:v>1E-3</c:v>
                  </c:pt>
                  <c:pt idx="34">
                    <c:v>1E-3</c:v>
                  </c:pt>
                  <c:pt idx="35">
                    <c:v>1E-3</c:v>
                  </c:pt>
                  <c:pt idx="36">
                    <c:v>4.0000000000000002E-4</c:v>
                  </c:pt>
                  <c:pt idx="37">
                    <c:v>0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2.9999999999999997E-4</c:v>
                  </c:pt>
                  <c:pt idx="41">
                    <c:v>5.0000000000000001E-4</c:v>
                  </c:pt>
                  <c:pt idx="42">
                    <c:v>1.1999999999999999E-3</c:v>
                  </c:pt>
                  <c:pt idx="43">
                    <c:v>0</c:v>
                  </c:pt>
                  <c:pt idx="44">
                    <c:v>0</c:v>
                  </c:pt>
                  <c:pt idx="45">
                    <c:v>1.6999999999999999E-3</c:v>
                  </c:pt>
                  <c:pt idx="46">
                    <c:v>5.9999999999999995E-4</c:v>
                  </c:pt>
                  <c:pt idx="47">
                    <c:v>2.8999999999999998E-3</c:v>
                  </c:pt>
                  <c:pt idx="48">
                    <c:v>1.2999999999999999E-3</c:v>
                  </c:pt>
                  <c:pt idx="49">
                    <c:v>1.1000000000000001E-3</c:v>
                  </c:pt>
                  <c:pt idx="50">
                    <c:v>5.9999999999999995E-4</c:v>
                  </c:pt>
                  <c:pt idx="51">
                    <c:v>2.9999999999999997E-4</c:v>
                  </c:pt>
                  <c:pt idx="52">
                    <c:v>5.9999999999999995E-4</c:v>
                  </c:pt>
                  <c:pt idx="53">
                    <c:v>1E-4</c:v>
                  </c:pt>
                  <c:pt idx="54">
                    <c:v>2.9999999999999997E-4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1.6999999999999999E-3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1.6000000000000001E-3</c:v>
                  </c:pt>
                  <c:pt idx="8">
                    <c:v>1.6000000000000001E-3</c:v>
                  </c:pt>
                  <c:pt idx="9">
                    <c:v>1.2999999999999999E-3</c:v>
                  </c:pt>
                  <c:pt idx="10">
                    <c:v>1.1000000000000001E-3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1.4E-3</c:v>
                  </c:pt>
                  <c:pt idx="14">
                    <c:v>2E-3</c:v>
                  </c:pt>
                  <c:pt idx="15">
                    <c:v>2E-3</c:v>
                  </c:pt>
                  <c:pt idx="16">
                    <c:v>5.0000000000000001E-4</c:v>
                  </c:pt>
                  <c:pt idx="17">
                    <c:v>7.0000000000000001E-3</c:v>
                  </c:pt>
                  <c:pt idx="18">
                    <c:v>1.2999999999999999E-3</c:v>
                  </c:pt>
                  <c:pt idx="19">
                    <c:v>7.0000000000000001E-3</c:v>
                  </c:pt>
                  <c:pt idx="20">
                    <c:v>7.0000000000000001E-3</c:v>
                  </c:pt>
                  <c:pt idx="21">
                    <c:v>5.0000000000000001E-3</c:v>
                  </c:pt>
                  <c:pt idx="22">
                    <c:v>7.0000000000000001E-3</c:v>
                  </c:pt>
                  <c:pt idx="23">
                    <c:v>4.0000000000000001E-3</c:v>
                  </c:pt>
                  <c:pt idx="24">
                    <c:v>2E-3</c:v>
                  </c:pt>
                  <c:pt idx="25">
                    <c:v>3.0000000000000001E-3</c:v>
                  </c:pt>
                  <c:pt idx="26">
                    <c:v>2E-3</c:v>
                  </c:pt>
                  <c:pt idx="27">
                    <c:v>3.0000000000000001E-3</c:v>
                  </c:pt>
                  <c:pt idx="28">
                    <c:v>3.0000000000000001E-3</c:v>
                  </c:pt>
                  <c:pt idx="29">
                    <c:v>6.0000000000000001E-3</c:v>
                  </c:pt>
                  <c:pt idx="30">
                    <c:v>5.0000000000000001E-3</c:v>
                  </c:pt>
                  <c:pt idx="31">
                    <c:v>3.0000000000000001E-3</c:v>
                  </c:pt>
                  <c:pt idx="32">
                    <c:v>1.4E-3</c:v>
                  </c:pt>
                  <c:pt idx="33">
                    <c:v>1E-3</c:v>
                  </c:pt>
                  <c:pt idx="34">
                    <c:v>1E-3</c:v>
                  </c:pt>
                  <c:pt idx="35">
                    <c:v>1E-3</c:v>
                  </c:pt>
                  <c:pt idx="36">
                    <c:v>4.0000000000000002E-4</c:v>
                  </c:pt>
                  <c:pt idx="37">
                    <c:v>0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2.9999999999999997E-4</c:v>
                  </c:pt>
                  <c:pt idx="41">
                    <c:v>5.0000000000000001E-4</c:v>
                  </c:pt>
                  <c:pt idx="42">
                    <c:v>1.1999999999999999E-3</c:v>
                  </c:pt>
                  <c:pt idx="43">
                    <c:v>0</c:v>
                  </c:pt>
                  <c:pt idx="44">
                    <c:v>0</c:v>
                  </c:pt>
                  <c:pt idx="45">
                    <c:v>1.6999999999999999E-3</c:v>
                  </c:pt>
                  <c:pt idx="46">
                    <c:v>5.9999999999999995E-4</c:v>
                  </c:pt>
                  <c:pt idx="47">
                    <c:v>2.8999999999999998E-3</c:v>
                  </c:pt>
                  <c:pt idx="48">
                    <c:v>1.2999999999999999E-3</c:v>
                  </c:pt>
                  <c:pt idx="49">
                    <c:v>1.1000000000000001E-3</c:v>
                  </c:pt>
                  <c:pt idx="50">
                    <c:v>5.9999999999999995E-4</c:v>
                  </c:pt>
                  <c:pt idx="51">
                    <c:v>2.9999999999999997E-4</c:v>
                  </c:pt>
                  <c:pt idx="52">
                    <c:v>5.9999999999999995E-4</c:v>
                  </c:pt>
                  <c:pt idx="53">
                    <c:v>1E-4</c:v>
                  </c:pt>
                  <c:pt idx="5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-11772</c:v>
                </c:pt>
                <c:pt idx="1">
                  <c:v>-11722.5</c:v>
                </c:pt>
                <c:pt idx="2">
                  <c:v>-7884.5</c:v>
                </c:pt>
                <c:pt idx="3">
                  <c:v>-7884</c:v>
                </c:pt>
                <c:pt idx="4">
                  <c:v>-6943</c:v>
                </c:pt>
                <c:pt idx="5">
                  <c:v>-6751</c:v>
                </c:pt>
                <c:pt idx="6">
                  <c:v>-6623</c:v>
                </c:pt>
                <c:pt idx="7">
                  <c:v>-6622.5</c:v>
                </c:pt>
                <c:pt idx="8">
                  <c:v>-6622.5</c:v>
                </c:pt>
                <c:pt idx="9">
                  <c:v>-6622</c:v>
                </c:pt>
                <c:pt idx="10">
                  <c:v>-6612.5</c:v>
                </c:pt>
                <c:pt idx="11">
                  <c:v>-6612</c:v>
                </c:pt>
                <c:pt idx="12">
                  <c:v>-6611.5</c:v>
                </c:pt>
                <c:pt idx="13">
                  <c:v>-6516.5</c:v>
                </c:pt>
                <c:pt idx="14">
                  <c:v>-6509</c:v>
                </c:pt>
                <c:pt idx="15">
                  <c:v>-6509</c:v>
                </c:pt>
                <c:pt idx="16">
                  <c:v>-6508.5</c:v>
                </c:pt>
                <c:pt idx="17">
                  <c:v>-6035</c:v>
                </c:pt>
                <c:pt idx="18">
                  <c:v>-5361</c:v>
                </c:pt>
                <c:pt idx="19">
                  <c:v>-5325</c:v>
                </c:pt>
                <c:pt idx="20">
                  <c:v>-5307.5</c:v>
                </c:pt>
                <c:pt idx="21">
                  <c:v>-5239.5</c:v>
                </c:pt>
                <c:pt idx="22">
                  <c:v>-5218</c:v>
                </c:pt>
                <c:pt idx="23">
                  <c:v>-5125.5</c:v>
                </c:pt>
                <c:pt idx="24">
                  <c:v>-5122</c:v>
                </c:pt>
                <c:pt idx="25">
                  <c:v>-5104.5</c:v>
                </c:pt>
                <c:pt idx="26">
                  <c:v>-5104</c:v>
                </c:pt>
                <c:pt idx="27">
                  <c:v>-5033</c:v>
                </c:pt>
                <c:pt idx="28">
                  <c:v>-4066.5</c:v>
                </c:pt>
                <c:pt idx="29">
                  <c:v>-4063</c:v>
                </c:pt>
                <c:pt idx="30">
                  <c:v>-4059.5</c:v>
                </c:pt>
                <c:pt idx="31">
                  <c:v>-3931.5</c:v>
                </c:pt>
                <c:pt idx="32">
                  <c:v>-3771.5</c:v>
                </c:pt>
                <c:pt idx="33">
                  <c:v>-3771</c:v>
                </c:pt>
                <c:pt idx="34">
                  <c:v>-2032.5</c:v>
                </c:pt>
                <c:pt idx="35">
                  <c:v>-1344.5</c:v>
                </c:pt>
                <c:pt idx="36">
                  <c:v>0.5</c:v>
                </c:pt>
                <c:pt idx="37">
                  <c:v>130</c:v>
                </c:pt>
                <c:pt idx="38">
                  <c:v>1191.5</c:v>
                </c:pt>
                <c:pt idx="39">
                  <c:v>1191.5</c:v>
                </c:pt>
                <c:pt idx="40">
                  <c:v>1220</c:v>
                </c:pt>
                <c:pt idx="41">
                  <c:v>1336</c:v>
                </c:pt>
                <c:pt idx="42">
                  <c:v>1336.5</c:v>
                </c:pt>
                <c:pt idx="43">
                  <c:v>1507</c:v>
                </c:pt>
                <c:pt idx="44">
                  <c:v>1507.5</c:v>
                </c:pt>
                <c:pt idx="45">
                  <c:v>1592.5</c:v>
                </c:pt>
                <c:pt idx="46">
                  <c:v>1593</c:v>
                </c:pt>
                <c:pt idx="47">
                  <c:v>2729.5</c:v>
                </c:pt>
                <c:pt idx="48">
                  <c:v>3831</c:v>
                </c:pt>
                <c:pt idx="49">
                  <c:v>3831.5</c:v>
                </c:pt>
                <c:pt idx="50">
                  <c:v>3850.5</c:v>
                </c:pt>
                <c:pt idx="51">
                  <c:v>4060.5</c:v>
                </c:pt>
                <c:pt idx="52">
                  <c:v>5165.5</c:v>
                </c:pt>
                <c:pt idx="53">
                  <c:v>5207</c:v>
                </c:pt>
                <c:pt idx="54">
                  <c:v>5354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84B-4F3E-8BDC-0A2CD2AB75F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1.6999999999999999E-3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1.6000000000000001E-3</c:v>
                  </c:pt>
                  <c:pt idx="8">
                    <c:v>1.6000000000000001E-3</c:v>
                  </c:pt>
                  <c:pt idx="9">
                    <c:v>1.2999999999999999E-3</c:v>
                  </c:pt>
                  <c:pt idx="10">
                    <c:v>1.1000000000000001E-3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1.4E-3</c:v>
                  </c:pt>
                  <c:pt idx="14">
                    <c:v>2E-3</c:v>
                  </c:pt>
                  <c:pt idx="15">
                    <c:v>2E-3</c:v>
                  </c:pt>
                  <c:pt idx="16">
                    <c:v>5.0000000000000001E-4</c:v>
                  </c:pt>
                  <c:pt idx="17">
                    <c:v>7.0000000000000001E-3</c:v>
                  </c:pt>
                  <c:pt idx="18">
                    <c:v>1.2999999999999999E-3</c:v>
                  </c:pt>
                  <c:pt idx="19">
                    <c:v>7.0000000000000001E-3</c:v>
                  </c:pt>
                  <c:pt idx="20">
                    <c:v>7.0000000000000001E-3</c:v>
                  </c:pt>
                  <c:pt idx="21">
                    <c:v>5.0000000000000001E-3</c:v>
                  </c:pt>
                  <c:pt idx="22">
                    <c:v>7.0000000000000001E-3</c:v>
                  </c:pt>
                  <c:pt idx="23">
                    <c:v>4.0000000000000001E-3</c:v>
                  </c:pt>
                  <c:pt idx="24">
                    <c:v>2E-3</c:v>
                  </c:pt>
                  <c:pt idx="25">
                    <c:v>3.0000000000000001E-3</c:v>
                  </c:pt>
                  <c:pt idx="26">
                    <c:v>2E-3</c:v>
                  </c:pt>
                  <c:pt idx="27">
                    <c:v>3.0000000000000001E-3</c:v>
                  </c:pt>
                  <c:pt idx="28">
                    <c:v>3.0000000000000001E-3</c:v>
                  </c:pt>
                  <c:pt idx="29">
                    <c:v>6.0000000000000001E-3</c:v>
                  </c:pt>
                  <c:pt idx="30">
                    <c:v>5.0000000000000001E-3</c:v>
                  </c:pt>
                  <c:pt idx="31">
                    <c:v>3.0000000000000001E-3</c:v>
                  </c:pt>
                  <c:pt idx="32">
                    <c:v>1.4E-3</c:v>
                  </c:pt>
                  <c:pt idx="33">
                    <c:v>1E-3</c:v>
                  </c:pt>
                  <c:pt idx="34">
                    <c:v>1E-3</c:v>
                  </c:pt>
                  <c:pt idx="35">
                    <c:v>1E-3</c:v>
                  </c:pt>
                  <c:pt idx="36">
                    <c:v>4.0000000000000002E-4</c:v>
                  </c:pt>
                  <c:pt idx="37">
                    <c:v>0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2.9999999999999997E-4</c:v>
                  </c:pt>
                  <c:pt idx="41">
                    <c:v>5.0000000000000001E-4</c:v>
                  </c:pt>
                  <c:pt idx="42">
                    <c:v>1.1999999999999999E-3</c:v>
                  </c:pt>
                  <c:pt idx="43">
                    <c:v>0</c:v>
                  </c:pt>
                  <c:pt idx="44">
                    <c:v>0</c:v>
                  </c:pt>
                  <c:pt idx="45">
                    <c:v>1.6999999999999999E-3</c:v>
                  </c:pt>
                  <c:pt idx="46">
                    <c:v>5.9999999999999995E-4</c:v>
                  </c:pt>
                  <c:pt idx="47">
                    <c:v>2.8999999999999998E-3</c:v>
                  </c:pt>
                  <c:pt idx="48">
                    <c:v>1.2999999999999999E-3</c:v>
                  </c:pt>
                  <c:pt idx="49">
                    <c:v>1.1000000000000001E-3</c:v>
                  </c:pt>
                  <c:pt idx="50">
                    <c:v>5.9999999999999995E-4</c:v>
                  </c:pt>
                  <c:pt idx="51">
                    <c:v>2.9999999999999997E-4</c:v>
                  </c:pt>
                  <c:pt idx="52">
                    <c:v>5.9999999999999995E-4</c:v>
                  </c:pt>
                  <c:pt idx="53">
                    <c:v>1E-4</c:v>
                  </c:pt>
                  <c:pt idx="54">
                    <c:v>2.9999999999999997E-4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1.6999999999999999E-3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1.6000000000000001E-3</c:v>
                  </c:pt>
                  <c:pt idx="8">
                    <c:v>1.6000000000000001E-3</c:v>
                  </c:pt>
                  <c:pt idx="9">
                    <c:v>1.2999999999999999E-3</c:v>
                  </c:pt>
                  <c:pt idx="10">
                    <c:v>1.1000000000000001E-3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1.4E-3</c:v>
                  </c:pt>
                  <c:pt idx="14">
                    <c:v>2E-3</c:v>
                  </c:pt>
                  <c:pt idx="15">
                    <c:v>2E-3</c:v>
                  </c:pt>
                  <c:pt idx="16">
                    <c:v>5.0000000000000001E-4</c:v>
                  </c:pt>
                  <c:pt idx="17">
                    <c:v>7.0000000000000001E-3</c:v>
                  </c:pt>
                  <c:pt idx="18">
                    <c:v>1.2999999999999999E-3</c:v>
                  </c:pt>
                  <c:pt idx="19">
                    <c:v>7.0000000000000001E-3</c:v>
                  </c:pt>
                  <c:pt idx="20">
                    <c:v>7.0000000000000001E-3</c:v>
                  </c:pt>
                  <c:pt idx="21">
                    <c:v>5.0000000000000001E-3</c:v>
                  </c:pt>
                  <c:pt idx="22">
                    <c:v>7.0000000000000001E-3</c:v>
                  </c:pt>
                  <c:pt idx="23">
                    <c:v>4.0000000000000001E-3</c:v>
                  </c:pt>
                  <c:pt idx="24">
                    <c:v>2E-3</c:v>
                  </c:pt>
                  <c:pt idx="25">
                    <c:v>3.0000000000000001E-3</c:v>
                  </c:pt>
                  <c:pt idx="26">
                    <c:v>2E-3</c:v>
                  </c:pt>
                  <c:pt idx="27">
                    <c:v>3.0000000000000001E-3</c:v>
                  </c:pt>
                  <c:pt idx="28">
                    <c:v>3.0000000000000001E-3</c:v>
                  </c:pt>
                  <c:pt idx="29">
                    <c:v>6.0000000000000001E-3</c:v>
                  </c:pt>
                  <c:pt idx="30">
                    <c:v>5.0000000000000001E-3</c:v>
                  </c:pt>
                  <c:pt idx="31">
                    <c:v>3.0000000000000001E-3</c:v>
                  </c:pt>
                  <c:pt idx="32">
                    <c:v>1.4E-3</c:v>
                  </c:pt>
                  <c:pt idx="33">
                    <c:v>1E-3</c:v>
                  </c:pt>
                  <c:pt idx="34">
                    <c:v>1E-3</c:v>
                  </c:pt>
                  <c:pt idx="35">
                    <c:v>1E-3</c:v>
                  </c:pt>
                  <c:pt idx="36">
                    <c:v>4.0000000000000002E-4</c:v>
                  </c:pt>
                  <c:pt idx="37">
                    <c:v>0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2.9999999999999997E-4</c:v>
                  </c:pt>
                  <c:pt idx="41">
                    <c:v>5.0000000000000001E-4</c:v>
                  </c:pt>
                  <c:pt idx="42">
                    <c:v>1.1999999999999999E-3</c:v>
                  </c:pt>
                  <c:pt idx="43">
                    <c:v>0</c:v>
                  </c:pt>
                  <c:pt idx="44">
                    <c:v>0</c:v>
                  </c:pt>
                  <c:pt idx="45">
                    <c:v>1.6999999999999999E-3</c:v>
                  </c:pt>
                  <c:pt idx="46">
                    <c:v>5.9999999999999995E-4</c:v>
                  </c:pt>
                  <c:pt idx="47">
                    <c:v>2.8999999999999998E-3</c:v>
                  </c:pt>
                  <c:pt idx="48">
                    <c:v>1.2999999999999999E-3</c:v>
                  </c:pt>
                  <c:pt idx="49">
                    <c:v>1.1000000000000001E-3</c:v>
                  </c:pt>
                  <c:pt idx="50">
                    <c:v>5.9999999999999995E-4</c:v>
                  </c:pt>
                  <c:pt idx="51">
                    <c:v>2.9999999999999997E-4</c:v>
                  </c:pt>
                  <c:pt idx="52">
                    <c:v>5.9999999999999995E-4</c:v>
                  </c:pt>
                  <c:pt idx="53">
                    <c:v>1E-4</c:v>
                  </c:pt>
                  <c:pt idx="5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-11772</c:v>
                </c:pt>
                <c:pt idx="1">
                  <c:v>-11722.5</c:v>
                </c:pt>
                <c:pt idx="2">
                  <c:v>-7884.5</c:v>
                </c:pt>
                <c:pt idx="3">
                  <c:v>-7884</c:v>
                </c:pt>
                <c:pt idx="4">
                  <c:v>-6943</c:v>
                </c:pt>
                <c:pt idx="5">
                  <c:v>-6751</c:v>
                </c:pt>
                <c:pt idx="6">
                  <c:v>-6623</c:v>
                </c:pt>
                <c:pt idx="7">
                  <c:v>-6622.5</c:v>
                </c:pt>
                <c:pt idx="8">
                  <c:v>-6622.5</c:v>
                </c:pt>
                <c:pt idx="9">
                  <c:v>-6622</c:v>
                </c:pt>
                <c:pt idx="10">
                  <c:v>-6612.5</c:v>
                </c:pt>
                <c:pt idx="11">
                  <c:v>-6612</c:v>
                </c:pt>
                <c:pt idx="12">
                  <c:v>-6611.5</c:v>
                </c:pt>
                <c:pt idx="13">
                  <c:v>-6516.5</c:v>
                </c:pt>
                <c:pt idx="14">
                  <c:v>-6509</c:v>
                </c:pt>
                <c:pt idx="15">
                  <c:v>-6509</c:v>
                </c:pt>
                <c:pt idx="16">
                  <c:v>-6508.5</c:v>
                </c:pt>
                <c:pt idx="17">
                  <c:v>-6035</c:v>
                </c:pt>
                <c:pt idx="18">
                  <c:v>-5361</c:v>
                </c:pt>
                <c:pt idx="19">
                  <c:v>-5325</c:v>
                </c:pt>
                <c:pt idx="20">
                  <c:v>-5307.5</c:v>
                </c:pt>
                <c:pt idx="21">
                  <c:v>-5239.5</c:v>
                </c:pt>
                <c:pt idx="22">
                  <c:v>-5218</c:v>
                </c:pt>
                <c:pt idx="23">
                  <c:v>-5125.5</c:v>
                </c:pt>
                <c:pt idx="24">
                  <c:v>-5122</c:v>
                </c:pt>
                <c:pt idx="25">
                  <c:v>-5104.5</c:v>
                </c:pt>
                <c:pt idx="26">
                  <c:v>-5104</c:v>
                </c:pt>
                <c:pt idx="27">
                  <c:v>-5033</c:v>
                </c:pt>
                <c:pt idx="28">
                  <c:v>-4066.5</c:v>
                </c:pt>
                <c:pt idx="29">
                  <c:v>-4063</c:v>
                </c:pt>
                <c:pt idx="30">
                  <c:v>-4059.5</c:v>
                </c:pt>
                <c:pt idx="31">
                  <c:v>-3931.5</c:v>
                </c:pt>
                <c:pt idx="32">
                  <c:v>-3771.5</c:v>
                </c:pt>
                <c:pt idx="33">
                  <c:v>-3771</c:v>
                </c:pt>
                <c:pt idx="34">
                  <c:v>-2032.5</c:v>
                </c:pt>
                <c:pt idx="35">
                  <c:v>-1344.5</c:v>
                </c:pt>
                <c:pt idx="36">
                  <c:v>0.5</c:v>
                </c:pt>
                <c:pt idx="37">
                  <c:v>130</c:v>
                </c:pt>
                <c:pt idx="38">
                  <c:v>1191.5</c:v>
                </c:pt>
                <c:pt idx="39">
                  <c:v>1191.5</c:v>
                </c:pt>
                <c:pt idx="40">
                  <c:v>1220</c:v>
                </c:pt>
                <c:pt idx="41">
                  <c:v>1336</c:v>
                </c:pt>
                <c:pt idx="42">
                  <c:v>1336.5</c:v>
                </c:pt>
                <c:pt idx="43">
                  <c:v>1507</c:v>
                </c:pt>
                <c:pt idx="44">
                  <c:v>1507.5</c:v>
                </c:pt>
                <c:pt idx="45">
                  <c:v>1592.5</c:v>
                </c:pt>
                <c:pt idx="46">
                  <c:v>1593</c:v>
                </c:pt>
                <c:pt idx="47">
                  <c:v>2729.5</c:v>
                </c:pt>
                <c:pt idx="48">
                  <c:v>3831</c:v>
                </c:pt>
                <c:pt idx="49">
                  <c:v>3831.5</c:v>
                </c:pt>
                <c:pt idx="50">
                  <c:v>3850.5</c:v>
                </c:pt>
                <c:pt idx="51">
                  <c:v>4060.5</c:v>
                </c:pt>
                <c:pt idx="52">
                  <c:v>5165.5</c:v>
                </c:pt>
                <c:pt idx="53">
                  <c:v>5207</c:v>
                </c:pt>
                <c:pt idx="54">
                  <c:v>5354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84B-4F3E-8BDC-0A2CD2AB75F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1.6999999999999999E-3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1.6000000000000001E-3</c:v>
                  </c:pt>
                  <c:pt idx="8">
                    <c:v>1.6000000000000001E-3</c:v>
                  </c:pt>
                  <c:pt idx="9">
                    <c:v>1.2999999999999999E-3</c:v>
                  </c:pt>
                  <c:pt idx="10">
                    <c:v>1.1000000000000001E-3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1.4E-3</c:v>
                  </c:pt>
                  <c:pt idx="14">
                    <c:v>2E-3</c:v>
                  </c:pt>
                  <c:pt idx="15">
                    <c:v>2E-3</c:v>
                  </c:pt>
                  <c:pt idx="16">
                    <c:v>5.0000000000000001E-4</c:v>
                  </c:pt>
                  <c:pt idx="17">
                    <c:v>7.0000000000000001E-3</c:v>
                  </c:pt>
                  <c:pt idx="18">
                    <c:v>1.2999999999999999E-3</c:v>
                  </c:pt>
                  <c:pt idx="19">
                    <c:v>7.0000000000000001E-3</c:v>
                  </c:pt>
                  <c:pt idx="20">
                    <c:v>7.0000000000000001E-3</c:v>
                  </c:pt>
                  <c:pt idx="21">
                    <c:v>5.0000000000000001E-3</c:v>
                  </c:pt>
                  <c:pt idx="22">
                    <c:v>7.0000000000000001E-3</c:v>
                  </c:pt>
                  <c:pt idx="23">
                    <c:v>4.0000000000000001E-3</c:v>
                  </c:pt>
                  <c:pt idx="24">
                    <c:v>2E-3</c:v>
                  </c:pt>
                  <c:pt idx="25">
                    <c:v>3.0000000000000001E-3</c:v>
                  </c:pt>
                  <c:pt idx="26">
                    <c:v>2E-3</c:v>
                  </c:pt>
                  <c:pt idx="27">
                    <c:v>3.0000000000000001E-3</c:v>
                  </c:pt>
                  <c:pt idx="28">
                    <c:v>3.0000000000000001E-3</c:v>
                  </c:pt>
                  <c:pt idx="29">
                    <c:v>6.0000000000000001E-3</c:v>
                  </c:pt>
                  <c:pt idx="30">
                    <c:v>5.0000000000000001E-3</c:v>
                  </c:pt>
                  <c:pt idx="31">
                    <c:v>3.0000000000000001E-3</c:v>
                  </c:pt>
                  <c:pt idx="32">
                    <c:v>1.4E-3</c:v>
                  </c:pt>
                  <c:pt idx="33">
                    <c:v>1E-3</c:v>
                  </c:pt>
                  <c:pt idx="34">
                    <c:v>1E-3</c:v>
                  </c:pt>
                  <c:pt idx="35">
                    <c:v>1E-3</c:v>
                  </c:pt>
                  <c:pt idx="36">
                    <c:v>4.0000000000000002E-4</c:v>
                  </c:pt>
                  <c:pt idx="37">
                    <c:v>0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2.9999999999999997E-4</c:v>
                  </c:pt>
                  <c:pt idx="41">
                    <c:v>5.0000000000000001E-4</c:v>
                  </c:pt>
                  <c:pt idx="42">
                    <c:v>1.1999999999999999E-3</c:v>
                  </c:pt>
                  <c:pt idx="43">
                    <c:v>0</c:v>
                  </c:pt>
                  <c:pt idx="44">
                    <c:v>0</c:v>
                  </c:pt>
                  <c:pt idx="45">
                    <c:v>1.6999999999999999E-3</c:v>
                  </c:pt>
                  <c:pt idx="46">
                    <c:v>5.9999999999999995E-4</c:v>
                  </c:pt>
                  <c:pt idx="47">
                    <c:v>2.8999999999999998E-3</c:v>
                  </c:pt>
                  <c:pt idx="48">
                    <c:v>1.2999999999999999E-3</c:v>
                  </c:pt>
                  <c:pt idx="49">
                    <c:v>1.1000000000000001E-3</c:v>
                  </c:pt>
                  <c:pt idx="50">
                    <c:v>5.9999999999999995E-4</c:v>
                  </c:pt>
                  <c:pt idx="51">
                    <c:v>2.9999999999999997E-4</c:v>
                  </c:pt>
                  <c:pt idx="52">
                    <c:v>5.9999999999999995E-4</c:v>
                  </c:pt>
                  <c:pt idx="53">
                    <c:v>1E-4</c:v>
                  </c:pt>
                  <c:pt idx="54">
                    <c:v>2.9999999999999997E-4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1.6999999999999999E-3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1.6000000000000001E-3</c:v>
                  </c:pt>
                  <c:pt idx="8">
                    <c:v>1.6000000000000001E-3</c:v>
                  </c:pt>
                  <c:pt idx="9">
                    <c:v>1.2999999999999999E-3</c:v>
                  </c:pt>
                  <c:pt idx="10">
                    <c:v>1.1000000000000001E-3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1.4E-3</c:v>
                  </c:pt>
                  <c:pt idx="14">
                    <c:v>2E-3</c:v>
                  </c:pt>
                  <c:pt idx="15">
                    <c:v>2E-3</c:v>
                  </c:pt>
                  <c:pt idx="16">
                    <c:v>5.0000000000000001E-4</c:v>
                  </c:pt>
                  <c:pt idx="17">
                    <c:v>7.0000000000000001E-3</c:v>
                  </c:pt>
                  <c:pt idx="18">
                    <c:v>1.2999999999999999E-3</c:v>
                  </c:pt>
                  <c:pt idx="19">
                    <c:v>7.0000000000000001E-3</c:v>
                  </c:pt>
                  <c:pt idx="20">
                    <c:v>7.0000000000000001E-3</c:v>
                  </c:pt>
                  <c:pt idx="21">
                    <c:v>5.0000000000000001E-3</c:v>
                  </c:pt>
                  <c:pt idx="22">
                    <c:v>7.0000000000000001E-3</c:v>
                  </c:pt>
                  <c:pt idx="23">
                    <c:v>4.0000000000000001E-3</c:v>
                  </c:pt>
                  <c:pt idx="24">
                    <c:v>2E-3</c:v>
                  </c:pt>
                  <c:pt idx="25">
                    <c:v>3.0000000000000001E-3</c:v>
                  </c:pt>
                  <c:pt idx="26">
                    <c:v>2E-3</c:v>
                  </c:pt>
                  <c:pt idx="27">
                    <c:v>3.0000000000000001E-3</c:v>
                  </c:pt>
                  <c:pt idx="28">
                    <c:v>3.0000000000000001E-3</c:v>
                  </c:pt>
                  <c:pt idx="29">
                    <c:v>6.0000000000000001E-3</c:v>
                  </c:pt>
                  <c:pt idx="30">
                    <c:v>5.0000000000000001E-3</c:v>
                  </c:pt>
                  <c:pt idx="31">
                    <c:v>3.0000000000000001E-3</c:v>
                  </c:pt>
                  <c:pt idx="32">
                    <c:v>1.4E-3</c:v>
                  </c:pt>
                  <c:pt idx="33">
                    <c:v>1E-3</c:v>
                  </c:pt>
                  <c:pt idx="34">
                    <c:v>1E-3</c:v>
                  </c:pt>
                  <c:pt idx="35">
                    <c:v>1E-3</c:v>
                  </c:pt>
                  <c:pt idx="36">
                    <c:v>4.0000000000000002E-4</c:v>
                  </c:pt>
                  <c:pt idx="37">
                    <c:v>0</c:v>
                  </c:pt>
                  <c:pt idx="38">
                    <c:v>2.9999999999999997E-4</c:v>
                  </c:pt>
                  <c:pt idx="39">
                    <c:v>2.9999999999999997E-4</c:v>
                  </c:pt>
                  <c:pt idx="40">
                    <c:v>2.9999999999999997E-4</c:v>
                  </c:pt>
                  <c:pt idx="41">
                    <c:v>5.0000000000000001E-4</c:v>
                  </c:pt>
                  <c:pt idx="42">
                    <c:v>1.1999999999999999E-3</c:v>
                  </c:pt>
                  <c:pt idx="43">
                    <c:v>0</c:v>
                  </c:pt>
                  <c:pt idx="44">
                    <c:v>0</c:v>
                  </c:pt>
                  <c:pt idx="45">
                    <c:v>1.6999999999999999E-3</c:v>
                  </c:pt>
                  <c:pt idx="46">
                    <c:v>5.9999999999999995E-4</c:v>
                  </c:pt>
                  <c:pt idx="47">
                    <c:v>2.8999999999999998E-3</c:v>
                  </c:pt>
                  <c:pt idx="48">
                    <c:v>1.2999999999999999E-3</c:v>
                  </c:pt>
                  <c:pt idx="49">
                    <c:v>1.1000000000000001E-3</c:v>
                  </c:pt>
                  <c:pt idx="50">
                    <c:v>5.9999999999999995E-4</c:v>
                  </c:pt>
                  <c:pt idx="51">
                    <c:v>2.9999999999999997E-4</c:v>
                  </c:pt>
                  <c:pt idx="52">
                    <c:v>5.9999999999999995E-4</c:v>
                  </c:pt>
                  <c:pt idx="53">
                    <c:v>1E-4</c:v>
                  </c:pt>
                  <c:pt idx="5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-11772</c:v>
                </c:pt>
                <c:pt idx="1">
                  <c:v>-11722.5</c:v>
                </c:pt>
                <c:pt idx="2">
                  <c:v>-7884.5</c:v>
                </c:pt>
                <c:pt idx="3">
                  <c:v>-7884</c:v>
                </c:pt>
                <c:pt idx="4">
                  <c:v>-6943</c:v>
                </c:pt>
                <c:pt idx="5">
                  <c:v>-6751</c:v>
                </c:pt>
                <c:pt idx="6">
                  <c:v>-6623</c:v>
                </c:pt>
                <c:pt idx="7">
                  <c:v>-6622.5</c:v>
                </c:pt>
                <c:pt idx="8">
                  <c:v>-6622.5</c:v>
                </c:pt>
                <c:pt idx="9">
                  <c:v>-6622</c:v>
                </c:pt>
                <c:pt idx="10">
                  <c:v>-6612.5</c:v>
                </c:pt>
                <c:pt idx="11">
                  <c:v>-6612</c:v>
                </c:pt>
                <c:pt idx="12">
                  <c:v>-6611.5</c:v>
                </c:pt>
                <c:pt idx="13">
                  <c:v>-6516.5</c:v>
                </c:pt>
                <c:pt idx="14">
                  <c:v>-6509</c:v>
                </c:pt>
                <c:pt idx="15">
                  <c:v>-6509</c:v>
                </c:pt>
                <c:pt idx="16">
                  <c:v>-6508.5</c:v>
                </c:pt>
                <c:pt idx="17">
                  <c:v>-6035</c:v>
                </c:pt>
                <c:pt idx="18">
                  <c:v>-5361</c:v>
                </c:pt>
                <c:pt idx="19">
                  <c:v>-5325</c:v>
                </c:pt>
                <c:pt idx="20">
                  <c:v>-5307.5</c:v>
                </c:pt>
                <c:pt idx="21">
                  <c:v>-5239.5</c:v>
                </c:pt>
                <c:pt idx="22">
                  <c:v>-5218</c:v>
                </c:pt>
                <c:pt idx="23">
                  <c:v>-5125.5</c:v>
                </c:pt>
                <c:pt idx="24">
                  <c:v>-5122</c:v>
                </c:pt>
                <c:pt idx="25">
                  <c:v>-5104.5</c:v>
                </c:pt>
                <c:pt idx="26">
                  <c:v>-5104</c:v>
                </c:pt>
                <c:pt idx="27">
                  <c:v>-5033</c:v>
                </c:pt>
                <c:pt idx="28">
                  <c:v>-4066.5</c:v>
                </c:pt>
                <c:pt idx="29">
                  <c:v>-4063</c:v>
                </c:pt>
                <c:pt idx="30">
                  <c:v>-4059.5</c:v>
                </c:pt>
                <c:pt idx="31">
                  <c:v>-3931.5</c:v>
                </c:pt>
                <c:pt idx="32">
                  <c:v>-3771.5</c:v>
                </c:pt>
                <c:pt idx="33">
                  <c:v>-3771</c:v>
                </c:pt>
                <c:pt idx="34">
                  <c:v>-2032.5</c:v>
                </c:pt>
                <c:pt idx="35">
                  <c:v>-1344.5</c:v>
                </c:pt>
                <c:pt idx="36">
                  <c:v>0.5</c:v>
                </c:pt>
                <c:pt idx="37">
                  <c:v>130</c:v>
                </c:pt>
                <c:pt idx="38">
                  <c:v>1191.5</c:v>
                </c:pt>
                <c:pt idx="39">
                  <c:v>1191.5</c:v>
                </c:pt>
                <c:pt idx="40">
                  <c:v>1220</c:v>
                </c:pt>
                <c:pt idx="41">
                  <c:v>1336</c:v>
                </c:pt>
                <c:pt idx="42">
                  <c:v>1336.5</c:v>
                </c:pt>
                <c:pt idx="43">
                  <c:v>1507</c:v>
                </c:pt>
                <c:pt idx="44">
                  <c:v>1507.5</c:v>
                </c:pt>
                <c:pt idx="45">
                  <c:v>1592.5</c:v>
                </c:pt>
                <c:pt idx="46">
                  <c:v>1593</c:v>
                </c:pt>
                <c:pt idx="47">
                  <c:v>2729.5</c:v>
                </c:pt>
                <c:pt idx="48">
                  <c:v>3831</c:v>
                </c:pt>
                <c:pt idx="49">
                  <c:v>3831.5</c:v>
                </c:pt>
                <c:pt idx="50">
                  <c:v>3850.5</c:v>
                </c:pt>
                <c:pt idx="51">
                  <c:v>4060.5</c:v>
                </c:pt>
                <c:pt idx="52">
                  <c:v>5165.5</c:v>
                </c:pt>
                <c:pt idx="53">
                  <c:v>5207</c:v>
                </c:pt>
                <c:pt idx="54">
                  <c:v>5354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84B-4F3E-8BDC-0A2CD2AB75F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336666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-11772</c:v>
                </c:pt>
                <c:pt idx="1">
                  <c:v>-11722.5</c:v>
                </c:pt>
                <c:pt idx="2">
                  <c:v>-7884.5</c:v>
                </c:pt>
                <c:pt idx="3">
                  <c:v>-7884</c:v>
                </c:pt>
                <c:pt idx="4">
                  <c:v>-6943</c:v>
                </c:pt>
                <c:pt idx="5">
                  <c:v>-6751</c:v>
                </c:pt>
                <c:pt idx="6">
                  <c:v>-6623</c:v>
                </c:pt>
                <c:pt idx="7">
                  <c:v>-6622.5</c:v>
                </c:pt>
                <c:pt idx="8">
                  <c:v>-6622.5</c:v>
                </c:pt>
                <c:pt idx="9">
                  <c:v>-6622</c:v>
                </c:pt>
                <c:pt idx="10">
                  <c:v>-6612.5</c:v>
                </c:pt>
                <c:pt idx="11">
                  <c:v>-6612</c:v>
                </c:pt>
                <c:pt idx="12">
                  <c:v>-6611.5</c:v>
                </c:pt>
                <c:pt idx="13">
                  <c:v>-6516.5</c:v>
                </c:pt>
                <c:pt idx="14">
                  <c:v>-6509</c:v>
                </c:pt>
                <c:pt idx="15">
                  <c:v>-6509</c:v>
                </c:pt>
                <c:pt idx="16">
                  <c:v>-6508.5</c:v>
                </c:pt>
                <c:pt idx="17">
                  <c:v>-6035</c:v>
                </c:pt>
                <c:pt idx="18">
                  <c:v>-5361</c:v>
                </c:pt>
                <c:pt idx="19">
                  <c:v>-5325</c:v>
                </c:pt>
                <c:pt idx="20">
                  <c:v>-5307.5</c:v>
                </c:pt>
                <c:pt idx="21">
                  <c:v>-5239.5</c:v>
                </c:pt>
                <c:pt idx="22">
                  <c:v>-5218</c:v>
                </c:pt>
                <c:pt idx="23">
                  <c:v>-5125.5</c:v>
                </c:pt>
                <c:pt idx="24">
                  <c:v>-5122</c:v>
                </c:pt>
                <c:pt idx="25">
                  <c:v>-5104.5</c:v>
                </c:pt>
                <c:pt idx="26">
                  <c:v>-5104</c:v>
                </c:pt>
                <c:pt idx="27">
                  <c:v>-5033</c:v>
                </c:pt>
                <c:pt idx="28">
                  <c:v>-4066.5</c:v>
                </c:pt>
                <c:pt idx="29">
                  <c:v>-4063</c:v>
                </c:pt>
                <c:pt idx="30">
                  <c:v>-4059.5</c:v>
                </c:pt>
                <c:pt idx="31">
                  <c:v>-3931.5</c:v>
                </c:pt>
                <c:pt idx="32">
                  <c:v>-3771.5</c:v>
                </c:pt>
                <c:pt idx="33">
                  <c:v>-3771</c:v>
                </c:pt>
                <c:pt idx="34">
                  <c:v>-2032.5</c:v>
                </c:pt>
                <c:pt idx="35">
                  <c:v>-1344.5</c:v>
                </c:pt>
                <c:pt idx="36">
                  <c:v>0.5</c:v>
                </c:pt>
                <c:pt idx="37">
                  <c:v>130</c:v>
                </c:pt>
                <c:pt idx="38">
                  <c:v>1191.5</c:v>
                </c:pt>
                <c:pt idx="39">
                  <c:v>1191.5</c:v>
                </c:pt>
                <c:pt idx="40">
                  <c:v>1220</c:v>
                </c:pt>
                <c:pt idx="41">
                  <c:v>1336</c:v>
                </c:pt>
                <c:pt idx="42">
                  <c:v>1336.5</c:v>
                </c:pt>
                <c:pt idx="43">
                  <c:v>1507</c:v>
                </c:pt>
                <c:pt idx="44">
                  <c:v>1507.5</c:v>
                </c:pt>
                <c:pt idx="45">
                  <c:v>1592.5</c:v>
                </c:pt>
                <c:pt idx="46">
                  <c:v>1593</c:v>
                </c:pt>
                <c:pt idx="47">
                  <c:v>2729.5</c:v>
                </c:pt>
                <c:pt idx="48">
                  <c:v>3831</c:v>
                </c:pt>
                <c:pt idx="49">
                  <c:v>3831.5</c:v>
                </c:pt>
                <c:pt idx="50">
                  <c:v>3850.5</c:v>
                </c:pt>
                <c:pt idx="51">
                  <c:v>4060.5</c:v>
                </c:pt>
                <c:pt idx="52">
                  <c:v>5165.5</c:v>
                </c:pt>
                <c:pt idx="53">
                  <c:v>5207</c:v>
                </c:pt>
                <c:pt idx="54">
                  <c:v>5354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-1.9809641907186726E-3</c:v>
                </c:pt>
                <c:pt idx="1">
                  <c:v>-1.9626423839080994E-3</c:v>
                </c:pt>
                <c:pt idx="2">
                  <c:v>-5.4205461544386095E-4</c:v>
                </c:pt>
                <c:pt idx="3">
                  <c:v>-5.4186954668819856E-4</c:v>
                </c:pt>
                <c:pt idx="4">
                  <c:v>-1.9357014853164586E-4</c:v>
                </c:pt>
                <c:pt idx="5">
                  <c:v>-1.2250374635730142E-4</c:v>
                </c:pt>
                <c:pt idx="6">
                  <c:v>-7.5126144907738598E-5</c:v>
                </c:pt>
                <c:pt idx="7">
                  <c:v>-7.4941076152076208E-5</c:v>
                </c:pt>
                <c:pt idx="8">
                  <c:v>-7.4941076152076208E-5</c:v>
                </c:pt>
                <c:pt idx="9">
                  <c:v>-7.4756007396413818E-5</c:v>
                </c:pt>
                <c:pt idx="10">
                  <c:v>-7.1239701038829269E-5</c:v>
                </c:pt>
                <c:pt idx="11">
                  <c:v>-7.1054632283166878E-5</c:v>
                </c:pt>
                <c:pt idx="12">
                  <c:v>-7.0869563527504488E-5</c:v>
                </c:pt>
                <c:pt idx="13">
                  <c:v>-3.5706499951656829E-5</c:v>
                </c:pt>
                <c:pt idx="14">
                  <c:v>-3.2930468616721408E-5</c:v>
                </c:pt>
                <c:pt idx="15">
                  <c:v>-3.2930468616721408E-5</c:v>
                </c:pt>
                <c:pt idx="16">
                  <c:v>-3.2745399861059017E-5</c:v>
                </c:pt>
                <c:pt idx="17">
                  <c:v>1.4251471175119124E-4</c:v>
                </c:pt>
                <c:pt idx="18">
                  <c:v>3.9198739438404614E-4</c:v>
                </c:pt>
                <c:pt idx="19">
                  <c:v>4.0531234479173565E-4</c:v>
                </c:pt>
                <c:pt idx="20">
                  <c:v>4.1178975123991801E-4</c:v>
                </c:pt>
                <c:pt idx="21">
                  <c:v>4.3695910200999832E-4</c:v>
                </c:pt>
                <c:pt idx="22">
                  <c:v>4.4491705850347959E-4</c:v>
                </c:pt>
                <c:pt idx="23">
                  <c:v>4.791547783010153E-4</c:v>
                </c:pt>
                <c:pt idx="24">
                  <c:v>4.8045025959065181E-4</c:v>
                </c:pt>
                <c:pt idx="25">
                  <c:v>4.8692766603883417E-4</c:v>
                </c:pt>
                <c:pt idx="26">
                  <c:v>4.8711273479449656E-4</c:v>
                </c:pt>
                <c:pt idx="27">
                  <c:v>5.1339249809855101E-4</c:v>
                </c:pt>
                <c:pt idx="28">
                  <c:v>8.7113040279388366E-4</c:v>
                </c:pt>
                <c:pt idx="29">
                  <c:v>8.7242588408352017E-4</c:v>
                </c:pt>
                <c:pt idx="30">
                  <c:v>8.7372136537315669E-4</c:v>
                </c:pt>
                <c:pt idx="31">
                  <c:v>9.2109896682271973E-4</c:v>
                </c:pt>
                <c:pt idx="32">
                  <c:v>9.8032096863467336E-4</c:v>
                </c:pt>
                <c:pt idx="33">
                  <c:v>9.8050603739033575E-4</c:v>
                </c:pt>
                <c:pt idx="34">
                  <c:v>1.6239901008283449E-3</c:v>
                </c:pt>
                <c:pt idx="35">
                  <c:v>1.8786447086197458E-3</c:v>
                </c:pt>
                <c:pt idx="36">
                  <c:v>2.3764796613514813E-3</c:v>
                </c:pt>
                <c:pt idx="37">
                  <c:v>2.4244124690680313E-3</c:v>
                </c:pt>
                <c:pt idx="38">
                  <c:v>2.8173134373392114E-3</c:v>
                </c:pt>
                <c:pt idx="39">
                  <c:v>2.8173134373392114E-3</c:v>
                </c:pt>
                <c:pt idx="40">
                  <c:v>2.8278623564119655E-3</c:v>
                </c:pt>
                <c:pt idx="41">
                  <c:v>2.8707983077256322E-3</c:v>
                </c:pt>
                <c:pt idx="42">
                  <c:v>2.8709833764812946E-3</c:v>
                </c:pt>
                <c:pt idx="43">
                  <c:v>2.9340918221621576E-3</c:v>
                </c:pt>
                <c:pt idx="44">
                  <c:v>2.93427689091782E-3</c:v>
                </c:pt>
                <c:pt idx="45">
                  <c:v>2.9657385793804203E-3</c:v>
                </c:pt>
                <c:pt idx="46">
                  <c:v>2.9659236481360826E-3</c:v>
                </c:pt>
                <c:pt idx="47">
                  <c:v>3.3865849297566161E-3</c:v>
                </c:pt>
                <c:pt idx="48">
                  <c:v>3.7942913984807848E-3</c:v>
                </c:pt>
                <c:pt idx="49">
                  <c:v>3.7944764672364472E-3</c:v>
                </c:pt>
                <c:pt idx="50">
                  <c:v>3.8015090799516163E-3</c:v>
                </c:pt>
                <c:pt idx="51">
                  <c:v>3.8792379573298055E-3</c:v>
                </c:pt>
                <c:pt idx="52">
                  <c:v>4.2882399073436109E-3</c:v>
                </c:pt>
                <c:pt idx="53">
                  <c:v>4.3036006140635859E-3</c:v>
                </c:pt>
                <c:pt idx="54">
                  <c:v>4.3580108282283182E-3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84B-4F3E-8BDC-0A2CD2AB75F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-11772</c:v>
                </c:pt>
                <c:pt idx="1">
                  <c:v>-11722.5</c:v>
                </c:pt>
                <c:pt idx="2">
                  <c:v>-7884.5</c:v>
                </c:pt>
                <c:pt idx="3">
                  <c:v>-7884</c:v>
                </c:pt>
                <c:pt idx="4">
                  <c:v>-6943</c:v>
                </c:pt>
                <c:pt idx="5">
                  <c:v>-6751</c:v>
                </c:pt>
                <c:pt idx="6">
                  <c:v>-6623</c:v>
                </c:pt>
                <c:pt idx="7">
                  <c:v>-6622.5</c:v>
                </c:pt>
                <c:pt idx="8">
                  <c:v>-6622.5</c:v>
                </c:pt>
                <c:pt idx="9">
                  <c:v>-6622</c:v>
                </c:pt>
                <c:pt idx="10">
                  <c:v>-6612.5</c:v>
                </c:pt>
                <c:pt idx="11">
                  <c:v>-6612</c:v>
                </c:pt>
                <c:pt idx="12">
                  <c:v>-6611.5</c:v>
                </c:pt>
                <c:pt idx="13">
                  <c:v>-6516.5</c:v>
                </c:pt>
                <c:pt idx="14">
                  <c:v>-6509</c:v>
                </c:pt>
                <c:pt idx="15">
                  <c:v>-6509</c:v>
                </c:pt>
                <c:pt idx="16">
                  <c:v>-6508.5</c:v>
                </c:pt>
                <c:pt idx="17">
                  <c:v>-6035</c:v>
                </c:pt>
                <c:pt idx="18">
                  <c:v>-5361</c:v>
                </c:pt>
                <c:pt idx="19">
                  <c:v>-5325</c:v>
                </c:pt>
                <c:pt idx="20">
                  <c:v>-5307.5</c:v>
                </c:pt>
                <c:pt idx="21">
                  <c:v>-5239.5</c:v>
                </c:pt>
                <c:pt idx="22">
                  <c:v>-5218</c:v>
                </c:pt>
                <c:pt idx="23">
                  <c:v>-5125.5</c:v>
                </c:pt>
                <c:pt idx="24">
                  <c:v>-5122</c:v>
                </c:pt>
                <c:pt idx="25">
                  <c:v>-5104.5</c:v>
                </c:pt>
                <c:pt idx="26">
                  <c:v>-5104</c:v>
                </c:pt>
                <c:pt idx="27">
                  <c:v>-5033</c:v>
                </c:pt>
                <c:pt idx="28">
                  <c:v>-4066.5</c:v>
                </c:pt>
                <c:pt idx="29">
                  <c:v>-4063</c:v>
                </c:pt>
                <c:pt idx="30">
                  <c:v>-4059.5</c:v>
                </c:pt>
                <c:pt idx="31">
                  <c:v>-3931.5</c:v>
                </c:pt>
                <c:pt idx="32">
                  <c:v>-3771.5</c:v>
                </c:pt>
                <c:pt idx="33">
                  <c:v>-3771</c:v>
                </c:pt>
                <c:pt idx="34">
                  <c:v>-2032.5</c:v>
                </c:pt>
                <c:pt idx="35">
                  <c:v>-1344.5</c:v>
                </c:pt>
                <c:pt idx="36">
                  <c:v>0.5</c:v>
                </c:pt>
                <c:pt idx="37">
                  <c:v>130</c:v>
                </c:pt>
                <c:pt idx="38">
                  <c:v>1191.5</c:v>
                </c:pt>
                <c:pt idx="39">
                  <c:v>1191.5</c:v>
                </c:pt>
                <c:pt idx="40">
                  <c:v>1220</c:v>
                </c:pt>
                <c:pt idx="41">
                  <c:v>1336</c:v>
                </c:pt>
                <c:pt idx="42">
                  <c:v>1336.5</c:v>
                </c:pt>
                <c:pt idx="43">
                  <c:v>1507</c:v>
                </c:pt>
                <c:pt idx="44">
                  <c:v>1507.5</c:v>
                </c:pt>
                <c:pt idx="45">
                  <c:v>1592.5</c:v>
                </c:pt>
                <c:pt idx="46">
                  <c:v>1593</c:v>
                </c:pt>
                <c:pt idx="47">
                  <c:v>2729.5</c:v>
                </c:pt>
                <c:pt idx="48">
                  <c:v>3831</c:v>
                </c:pt>
                <c:pt idx="49">
                  <c:v>3831.5</c:v>
                </c:pt>
                <c:pt idx="50">
                  <c:v>3850.5</c:v>
                </c:pt>
                <c:pt idx="51">
                  <c:v>4060.5</c:v>
                </c:pt>
                <c:pt idx="52">
                  <c:v>5165.5</c:v>
                </c:pt>
                <c:pt idx="53">
                  <c:v>5207</c:v>
                </c:pt>
                <c:pt idx="54">
                  <c:v>5354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7">
                  <c:v>-5.9824999996635597E-2</c:v>
                </c:pt>
                <c:pt idx="28">
                  <c:v>4.8695000004954636E-2</c:v>
                </c:pt>
                <c:pt idx="29">
                  <c:v>3.8840000008349307E-2</c:v>
                </c:pt>
                <c:pt idx="34">
                  <c:v>-1.4080375061894301E-2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84B-4F3E-8BDC-0A2CD2AB7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6726208"/>
        <c:axId val="1"/>
      </c:scatterChart>
      <c:valAx>
        <c:axId val="5867262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00490998363336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1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736497545008183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67262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039279869067102"/>
          <c:y val="0.92073298764483702"/>
          <c:w val="0.78723404255319152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2536-0122 - O-C Diagr.</a:t>
            </a:r>
          </a:p>
        </c:rich>
      </c:tx>
      <c:layout>
        <c:manualLayout>
          <c:xMode val="edge"/>
          <c:yMode val="edge"/>
          <c:x val="0.32733224222585927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38952536824878"/>
          <c:y val="0.14906854902912253"/>
          <c:w val="0.80851063829787229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(old)'!$F$21:$F$997</c:f>
              <c:numCache>
                <c:formatCode>General</c:formatCode>
                <c:ptCount val="977"/>
                <c:pt idx="0">
                  <c:v>-5737</c:v>
                </c:pt>
                <c:pt idx="1">
                  <c:v>-5687.5</c:v>
                </c:pt>
                <c:pt idx="2">
                  <c:v>-1849.5</c:v>
                </c:pt>
                <c:pt idx="3">
                  <c:v>-1849</c:v>
                </c:pt>
                <c:pt idx="4">
                  <c:v>-908</c:v>
                </c:pt>
                <c:pt idx="5">
                  <c:v>-716</c:v>
                </c:pt>
                <c:pt idx="6">
                  <c:v>-588</c:v>
                </c:pt>
                <c:pt idx="7">
                  <c:v>-587.5</c:v>
                </c:pt>
                <c:pt idx="8">
                  <c:v>-587</c:v>
                </c:pt>
                <c:pt idx="9">
                  <c:v>-577.5</c:v>
                </c:pt>
                <c:pt idx="10">
                  <c:v>-577</c:v>
                </c:pt>
                <c:pt idx="11">
                  <c:v>-576.5</c:v>
                </c:pt>
                <c:pt idx="12">
                  <c:v>-481.5</c:v>
                </c:pt>
                <c:pt idx="13">
                  <c:v>-474</c:v>
                </c:pt>
                <c:pt idx="14">
                  <c:v>-473.5</c:v>
                </c:pt>
                <c:pt idx="15">
                  <c:v>0</c:v>
                </c:pt>
                <c:pt idx="16">
                  <c:v>674</c:v>
                </c:pt>
                <c:pt idx="17">
                  <c:v>710</c:v>
                </c:pt>
                <c:pt idx="18">
                  <c:v>727.5</c:v>
                </c:pt>
                <c:pt idx="19">
                  <c:v>795.5</c:v>
                </c:pt>
                <c:pt idx="20">
                  <c:v>817</c:v>
                </c:pt>
                <c:pt idx="21">
                  <c:v>909.5</c:v>
                </c:pt>
                <c:pt idx="22">
                  <c:v>913</c:v>
                </c:pt>
                <c:pt idx="23">
                  <c:v>930.5</c:v>
                </c:pt>
                <c:pt idx="24">
                  <c:v>931</c:v>
                </c:pt>
                <c:pt idx="25">
                  <c:v>1002</c:v>
                </c:pt>
                <c:pt idx="26">
                  <c:v>1968.5</c:v>
                </c:pt>
                <c:pt idx="27">
                  <c:v>1972</c:v>
                </c:pt>
                <c:pt idx="28">
                  <c:v>1975.5</c:v>
                </c:pt>
                <c:pt idx="29">
                  <c:v>2103.5</c:v>
                </c:pt>
                <c:pt idx="30">
                  <c:v>2263.5</c:v>
                </c:pt>
                <c:pt idx="31">
                  <c:v>2264</c:v>
                </c:pt>
                <c:pt idx="32">
                  <c:v>4002.5</c:v>
                </c:pt>
                <c:pt idx="33">
                  <c:v>4690.5</c:v>
                </c:pt>
                <c:pt idx="34">
                  <c:v>6035.5</c:v>
                </c:pt>
              </c:numCache>
            </c:numRef>
          </c:xVal>
          <c:yVal>
            <c:numRef>
              <c:f>'A (old)'!$H$21:$H$997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3D-4E00-8A9F-153028368271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(old)'!$D$21:$D$997</c:f>
                <c:numCache>
                  <c:formatCode>General</c:formatCode>
                  <c:ptCount val="977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1.6999999999999999E-3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1.6000000000000001E-3</c:v>
                  </c:pt>
                  <c:pt idx="8">
                    <c:v>1.2999999999999999E-3</c:v>
                  </c:pt>
                  <c:pt idx="9">
                    <c:v>1.1000000000000001E-3</c:v>
                  </c:pt>
                  <c:pt idx="10">
                    <c:v>5.9999999999999995E-4</c:v>
                  </c:pt>
                  <c:pt idx="11">
                    <c:v>4.0000000000000002E-4</c:v>
                  </c:pt>
                  <c:pt idx="12">
                    <c:v>1.4E-3</c:v>
                  </c:pt>
                  <c:pt idx="13">
                    <c:v>2E-3</c:v>
                  </c:pt>
                  <c:pt idx="14">
                    <c:v>5.0000000000000001E-4</c:v>
                  </c:pt>
                  <c:pt idx="15">
                    <c:v>7.0000000000000001E-3</c:v>
                  </c:pt>
                  <c:pt idx="16">
                    <c:v>1.2999999999999999E-3</c:v>
                  </c:pt>
                  <c:pt idx="17">
                    <c:v>7.0000000000000001E-3</c:v>
                  </c:pt>
                  <c:pt idx="18">
                    <c:v>7.0000000000000001E-3</c:v>
                  </c:pt>
                  <c:pt idx="19">
                    <c:v>5.0000000000000001E-3</c:v>
                  </c:pt>
                  <c:pt idx="20">
                    <c:v>7.0000000000000001E-3</c:v>
                  </c:pt>
                  <c:pt idx="21">
                    <c:v>4.0000000000000001E-3</c:v>
                  </c:pt>
                  <c:pt idx="22">
                    <c:v>2E-3</c:v>
                  </c:pt>
                  <c:pt idx="23">
                    <c:v>3.0000000000000001E-3</c:v>
                  </c:pt>
                  <c:pt idx="24">
                    <c:v>2E-3</c:v>
                  </c:pt>
                  <c:pt idx="25">
                    <c:v>3.0000000000000001E-3</c:v>
                  </c:pt>
                  <c:pt idx="26">
                    <c:v>3.0000000000000001E-3</c:v>
                  </c:pt>
                  <c:pt idx="27">
                    <c:v>6.0000000000000001E-3</c:v>
                  </c:pt>
                  <c:pt idx="28">
                    <c:v>5.0000000000000001E-3</c:v>
                  </c:pt>
                  <c:pt idx="29">
                    <c:v>3.0000000000000001E-3</c:v>
                  </c:pt>
                  <c:pt idx="30">
                    <c:v>1.4E-3</c:v>
                  </c:pt>
                  <c:pt idx="31">
                    <c:v>1E-3</c:v>
                  </c:pt>
                  <c:pt idx="32">
                    <c:v>1E-3</c:v>
                  </c:pt>
                  <c:pt idx="33">
                    <c:v>1E-3</c:v>
                  </c:pt>
                  <c:pt idx="34">
                    <c:v>4.0000000000000002E-4</c:v>
                  </c:pt>
                </c:numCache>
              </c:numRef>
            </c:plus>
            <c:minus>
              <c:numRef>
                <c:f>'A (old)'!$D$21:$D$997</c:f>
                <c:numCache>
                  <c:formatCode>General</c:formatCode>
                  <c:ptCount val="977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1.6999999999999999E-3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1.6000000000000001E-3</c:v>
                  </c:pt>
                  <c:pt idx="8">
                    <c:v>1.2999999999999999E-3</c:v>
                  </c:pt>
                  <c:pt idx="9">
                    <c:v>1.1000000000000001E-3</c:v>
                  </c:pt>
                  <c:pt idx="10">
                    <c:v>5.9999999999999995E-4</c:v>
                  </c:pt>
                  <c:pt idx="11">
                    <c:v>4.0000000000000002E-4</c:v>
                  </c:pt>
                  <c:pt idx="12">
                    <c:v>1.4E-3</c:v>
                  </c:pt>
                  <c:pt idx="13">
                    <c:v>2E-3</c:v>
                  </c:pt>
                  <c:pt idx="14">
                    <c:v>5.0000000000000001E-4</c:v>
                  </c:pt>
                  <c:pt idx="15">
                    <c:v>7.0000000000000001E-3</c:v>
                  </c:pt>
                  <c:pt idx="16">
                    <c:v>1.2999999999999999E-3</c:v>
                  </c:pt>
                  <c:pt idx="17">
                    <c:v>7.0000000000000001E-3</c:v>
                  </c:pt>
                  <c:pt idx="18">
                    <c:v>7.0000000000000001E-3</c:v>
                  </c:pt>
                  <c:pt idx="19">
                    <c:v>5.0000000000000001E-3</c:v>
                  </c:pt>
                  <c:pt idx="20">
                    <c:v>7.0000000000000001E-3</c:v>
                  </c:pt>
                  <c:pt idx="21">
                    <c:v>4.0000000000000001E-3</c:v>
                  </c:pt>
                  <c:pt idx="22">
                    <c:v>2E-3</c:v>
                  </c:pt>
                  <c:pt idx="23">
                    <c:v>3.0000000000000001E-3</c:v>
                  </c:pt>
                  <c:pt idx="24">
                    <c:v>2E-3</c:v>
                  </c:pt>
                  <c:pt idx="25">
                    <c:v>3.0000000000000001E-3</c:v>
                  </c:pt>
                  <c:pt idx="26">
                    <c:v>3.0000000000000001E-3</c:v>
                  </c:pt>
                  <c:pt idx="27">
                    <c:v>6.0000000000000001E-3</c:v>
                  </c:pt>
                  <c:pt idx="28">
                    <c:v>5.0000000000000001E-3</c:v>
                  </c:pt>
                  <c:pt idx="29">
                    <c:v>3.0000000000000001E-3</c:v>
                  </c:pt>
                  <c:pt idx="30">
                    <c:v>1.4E-3</c:v>
                  </c:pt>
                  <c:pt idx="31">
                    <c:v>1E-3</c:v>
                  </c:pt>
                  <c:pt idx="32">
                    <c:v>1E-3</c:v>
                  </c:pt>
                  <c:pt idx="33">
                    <c:v>1E-3</c:v>
                  </c:pt>
                  <c:pt idx="3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(old)'!$F$21:$F$997</c:f>
              <c:numCache>
                <c:formatCode>General</c:formatCode>
                <c:ptCount val="977"/>
                <c:pt idx="0">
                  <c:v>-5737</c:v>
                </c:pt>
                <c:pt idx="1">
                  <c:v>-5687.5</c:v>
                </c:pt>
                <c:pt idx="2">
                  <c:v>-1849.5</c:v>
                </c:pt>
                <c:pt idx="3">
                  <c:v>-1849</c:v>
                </c:pt>
                <c:pt idx="4">
                  <c:v>-908</c:v>
                </c:pt>
                <c:pt idx="5">
                  <c:v>-716</c:v>
                </c:pt>
                <c:pt idx="6">
                  <c:v>-588</c:v>
                </c:pt>
                <c:pt idx="7">
                  <c:v>-587.5</c:v>
                </c:pt>
                <c:pt idx="8">
                  <c:v>-587</c:v>
                </c:pt>
                <c:pt idx="9">
                  <c:v>-577.5</c:v>
                </c:pt>
                <c:pt idx="10">
                  <c:v>-577</c:v>
                </c:pt>
                <c:pt idx="11">
                  <c:v>-576.5</c:v>
                </c:pt>
                <c:pt idx="12">
                  <c:v>-481.5</c:v>
                </c:pt>
                <c:pt idx="13">
                  <c:v>-474</c:v>
                </c:pt>
                <c:pt idx="14">
                  <c:v>-473.5</c:v>
                </c:pt>
                <c:pt idx="15">
                  <c:v>0</c:v>
                </c:pt>
                <c:pt idx="16">
                  <c:v>674</c:v>
                </c:pt>
                <c:pt idx="17">
                  <c:v>710</c:v>
                </c:pt>
                <c:pt idx="18">
                  <c:v>727.5</c:v>
                </c:pt>
                <c:pt idx="19">
                  <c:v>795.5</c:v>
                </c:pt>
                <c:pt idx="20">
                  <c:v>817</c:v>
                </c:pt>
                <c:pt idx="21">
                  <c:v>909.5</c:v>
                </c:pt>
                <c:pt idx="22">
                  <c:v>913</c:v>
                </c:pt>
                <c:pt idx="23">
                  <c:v>930.5</c:v>
                </c:pt>
                <c:pt idx="24">
                  <c:v>931</c:v>
                </c:pt>
                <c:pt idx="25">
                  <c:v>1002</c:v>
                </c:pt>
                <c:pt idx="26">
                  <c:v>1968.5</c:v>
                </c:pt>
                <c:pt idx="27">
                  <c:v>1972</c:v>
                </c:pt>
                <c:pt idx="28">
                  <c:v>1975.5</c:v>
                </c:pt>
                <c:pt idx="29">
                  <c:v>2103.5</c:v>
                </c:pt>
                <c:pt idx="30">
                  <c:v>2263.5</c:v>
                </c:pt>
                <c:pt idx="31">
                  <c:v>2264</c:v>
                </c:pt>
                <c:pt idx="32">
                  <c:v>4002.5</c:v>
                </c:pt>
                <c:pt idx="33">
                  <c:v>4690.5</c:v>
                </c:pt>
                <c:pt idx="34">
                  <c:v>6035.5</c:v>
                </c:pt>
              </c:numCache>
            </c:numRef>
          </c:xVal>
          <c:yVal>
            <c:numRef>
              <c:f>'A (old)'!$I$21:$I$997</c:f>
              <c:numCache>
                <c:formatCode>General</c:formatCode>
                <c:ptCount val="977"/>
                <c:pt idx="0">
                  <c:v>-0.18639000000257511</c:v>
                </c:pt>
                <c:pt idx="1">
                  <c:v>-0.18142499999521533</c:v>
                </c:pt>
                <c:pt idx="2">
                  <c:v>-5.6464999994204845E-2</c:v>
                </c:pt>
                <c:pt idx="3">
                  <c:v>-5.4029999999329448E-2</c:v>
                </c:pt>
                <c:pt idx="4">
                  <c:v>-2.7559999994991813E-2</c:v>
                </c:pt>
                <c:pt idx="5">
                  <c:v>-2.651999999943655E-2</c:v>
                </c:pt>
                <c:pt idx="6">
                  <c:v>-1.6360000001441222E-2</c:v>
                </c:pt>
                <c:pt idx="7">
                  <c:v>-5.9824999996635597E-2</c:v>
                </c:pt>
                <c:pt idx="8">
                  <c:v>-1.9889999995939434E-2</c:v>
                </c:pt>
                <c:pt idx="9">
                  <c:v>-1.6624999996565748E-2</c:v>
                </c:pt>
                <c:pt idx="10">
                  <c:v>-1.5889999995124526E-2</c:v>
                </c:pt>
                <c:pt idx="11">
                  <c:v>-1.645499999722233E-2</c:v>
                </c:pt>
                <c:pt idx="12">
                  <c:v>-8.8049999976647086E-3</c:v>
                </c:pt>
                <c:pt idx="13">
                  <c:v>-1.3780000001133885E-2</c:v>
                </c:pt>
                <c:pt idx="14">
                  <c:v>-1.3744999996561091E-2</c:v>
                </c:pt>
                <c:pt idx="15">
                  <c:v>0</c:v>
                </c:pt>
                <c:pt idx="16">
                  <c:v>2.298000000155298E-2</c:v>
                </c:pt>
                <c:pt idx="17">
                  <c:v>3.3700000007229391E-2</c:v>
                </c:pt>
                <c:pt idx="18">
                  <c:v>2.5425000007089693E-2</c:v>
                </c:pt>
                <c:pt idx="19">
                  <c:v>1.6385000002628658E-2</c:v>
                </c:pt>
                <c:pt idx="20">
                  <c:v>2.8989999998884741E-2</c:v>
                </c:pt>
                <c:pt idx="21">
                  <c:v>3.3965000002353918E-2</c:v>
                </c:pt>
                <c:pt idx="22">
                  <c:v>3.3109999996668193E-2</c:v>
                </c:pt>
                <c:pt idx="23">
                  <c:v>3.6834999998973217E-2</c:v>
                </c:pt>
                <c:pt idx="24">
                  <c:v>3.3569999999599531E-2</c:v>
                </c:pt>
                <c:pt idx="25">
                  <c:v>3.6940000005415641E-2</c:v>
                </c:pt>
                <c:pt idx="30">
                  <c:v>7.414499999867985E-2</c:v>
                </c:pt>
                <c:pt idx="31">
                  <c:v>7.488000000739703E-2</c:v>
                </c:pt>
                <c:pt idx="32">
                  <c:v>0.11537500000849832</c:v>
                </c:pt>
                <c:pt idx="33">
                  <c:v>0.15273500000330387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3D-4E00-8A9F-153028368271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(old)'!$D$21:$D$997</c:f>
                <c:numCache>
                  <c:formatCode>General</c:formatCode>
                  <c:ptCount val="977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1.6999999999999999E-3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1.6000000000000001E-3</c:v>
                  </c:pt>
                  <c:pt idx="8">
                    <c:v>1.2999999999999999E-3</c:v>
                  </c:pt>
                  <c:pt idx="9">
                    <c:v>1.1000000000000001E-3</c:v>
                  </c:pt>
                  <c:pt idx="10">
                    <c:v>5.9999999999999995E-4</c:v>
                  </c:pt>
                  <c:pt idx="11">
                    <c:v>4.0000000000000002E-4</c:v>
                  </c:pt>
                  <c:pt idx="12">
                    <c:v>1.4E-3</c:v>
                  </c:pt>
                  <c:pt idx="13">
                    <c:v>2E-3</c:v>
                  </c:pt>
                  <c:pt idx="14">
                    <c:v>5.0000000000000001E-4</c:v>
                  </c:pt>
                  <c:pt idx="15">
                    <c:v>7.0000000000000001E-3</c:v>
                  </c:pt>
                  <c:pt idx="16">
                    <c:v>1.2999999999999999E-3</c:v>
                  </c:pt>
                  <c:pt idx="17">
                    <c:v>7.0000000000000001E-3</c:v>
                  </c:pt>
                  <c:pt idx="18">
                    <c:v>7.0000000000000001E-3</c:v>
                  </c:pt>
                  <c:pt idx="19">
                    <c:v>5.0000000000000001E-3</c:v>
                  </c:pt>
                  <c:pt idx="20">
                    <c:v>7.0000000000000001E-3</c:v>
                  </c:pt>
                  <c:pt idx="21">
                    <c:v>4.0000000000000001E-3</c:v>
                  </c:pt>
                  <c:pt idx="22">
                    <c:v>2E-3</c:v>
                  </c:pt>
                  <c:pt idx="23">
                    <c:v>3.0000000000000001E-3</c:v>
                  </c:pt>
                  <c:pt idx="24">
                    <c:v>2E-3</c:v>
                  </c:pt>
                  <c:pt idx="25">
                    <c:v>3.0000000000000001E-3</c:v>
                  </c:pt>
                  <c:pt idx="26">
                    <c:v>3.0000000000000001E-3</c:v>
                  </c:pt>
                  <c:pt idx="27">
                    <c:v>6.0000000000000001E-3</c:v>
                  </c:pt>
                  <c:pt idx="28">
                    <c:v>5.0000000000000001E-3</c:v>
                  </c:pt>
                  <c:pt idx="29">
                    <c:v>3.0000000000000001E-3</c:v>
                  </c:pt>
                  <c:pt idx="30">
                    <c:v>1.4E-3</c:v>
                  </c:pt>
                  <c:pt idx="31">
                    <c:v>1E-3</c:v>
                  </c:pt>
                  <c:pt idx="32">
                    <c:v>1E-3</c:v>
                  </c:pt>
                  <c:pt idx="33">
                    <c:v>1E-3</c:v>
                  </c:pt>
                  <c:pt idx="34">
                    <c:v>4.0000000000000002E-4</c:v>
                  </c:pt>
                </c:numCache>
              </c:numRef>
            </c:plus>
            <c:minus>
              <c:numRef>
                <c:f>'A (old)'!$D$21:$D$997</c:f>
                <c:numCache>
                  <c:formatCode>General</c:formatCode>
                  <c:ptCount val="977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1.6999999999999999E-3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1.6000000000000001E-3</c:v>
                  </c:pt>
                  <c:pt idx="8">
                    <c:v>1.2999999999999999E-3</c:v>
                  </c:pt>
                  <c:pt idx="9">
                    <c:v>1.1000000000000001E-3</c:v>
                  </c:pt>
                  <c:pt idx="10">
                    <c:v>5.9999999999999995E-4</c:v>
                  </c:pt>
                  <c:pt idx="11">
                    <c:v>4.0000000000000002E-4</c:v>
                  </c:pt>
                  <c:pt idx="12">
                    <c:v>1.4E-3</c:v>
                  </c:pt>
                  <c:pt idx="13">
                    <c:v>2E-3</c:v>
                  </c:pt>
                  <c:pt idx="14">
                    <c:v>5.0000000000000001E-4</c:v>
                  </c:pt>
                  <c:pt idx="15">
                    <c:v>7.0000000000000001E-3</c:v>
                  </c:pt>
                  <c:pt idx="16">
                    <c:v>1.2999999999999999E-3</c:v>
                  </c:pt>
                  <c:pt idx="17">
                    <c:v>7.0000000000000001E-3</c:v>
                  </c:pt>
                  <c:pt idx="18">
                    <c:v>7.0000000000000001E-3</c:v>
                  </c:pt>
                  <c:pt idx="19">
                    <c:v>5.0000000000000001E-3</c:v>
                  </c:pt>
                  <c:pt idx="20">
                    <c:v>7.0000000000000001E-3</c:v>
                  </c:pt>
                  <c:pt idx="21">
                    <c:v>4.0000000000000001E-3</c:v>
                  </c:pt>
                  <c:pt idx="22">
                    <c:v>2E-3</c:v>
                  </c:pt>
                  <c:pt idx="23">
                    <c:v>3.0000000000000001E-3</c:v>
                  </c:pt>
                  <c:pt idx="24">
                    <c:v>2E-3</c:v>
                  </c:pt>
                  <c:pt idx="25">
                    <c:v>3.0000000000000001E-3</c:v>
                  </c:pt>
                  <c:pt idx="26">
                    <c:v>3.0000000000000001E-3</c:v>
                  </c:pt>
                  <c:pt idx="27">
                    <c:v>6.0000000000000001E-3</c:v>
                  </c:pt>
                  <c:pt idx="28">
                    <c:v>5.0000000000000001E-3</c:v>
                  </c:pt>
                  <c:pt idx="29">
                    <c:v>3.0000000000000001E-3</c:v>
                  </c:pt>
                  <c:pt idx="30">
                    <c:v>1.4E-3</c:v>
                  </c:pt>
                  <c:pt idx="31">
                    <c:v>1E-3</c:v>
                  </c:pt>
                  <c:pt idx="32">
                    <c:v>1E-3</c:v>
                  </c:pt>
                  <c:pt idx="33">
                    <c:v>1E-3</c:v>
                  </c:pt>
                  <c:pt idx="3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(old)'!$F$21:$F$997</c:f>
              <c:numCache>
                <c:formatCode>General</c:formatCode>
                <c:ptCount val="977"/>
                <c:pt idx="0">
                  <c:v>-5737</c:v>
                </c:pt>
                <c:pt idx="1">
                  <c:v>-5687.5</c:v>
                </c:pt>
                <c:pt idx="2">
                  <c:v>-1849.5</c:v>
                </c:pt>
                <c:pt idx="3">
                  <c:v>-1849</c:v>
                </c:pt>
                <c:pt idx="4">
                  <c:v>-908</c:v>
                </c:pt>
                <c:pt idx="5">
                  <c:v>-716</c:v>
                </c:pt>
                <c:pt idx="6">
                  <c:v>-588</c:v>
                </c:pt>
                <c:pt idx="7">
                  <c:v>-587.5</c:v>
                </c:pt>
                <c:pt idx="8">
                  <c:v>-587</c:v>
                </c:pt>
                <c:pt idx="9">
                  <c:v>-577.5</c:v>
                </c:pt>
                <c:pt idx="10">
                  <c:v>-577</c:v>
                </c:pt>
                <c:pt idx="11">
                  <c:v>-576.5</c:v>
                </c:pt>
                <c:pt idx="12">
                  <c:v>-481.5</c:v>
                </c:pt>
                <c:pt idx="13">
                  <c:v>-474</c:v>
                </c:pt>
                <c:pt idx="14">
                  <c:v>-473.5</c:v>
                </c:pt>
                <c:pt idx="15">
                  <c:v>0</c:v>
                </c:pt>
                <c:pt idx="16">
                  <c:v>674</c:v>
                </c:pt>
                <c:pt idx="17">
                  <c:v>710</c:v>
                </c:pt>
                <c:pt idx="18">
                  <c:v>727.5</c:v>
                </c:pt>
                <c:pt idx="19">
                  <c:v>795.5</c:v>
                </c:pt>
                <c:pt idx="20">
                  <c:v>817</c:v>
                </c:pt>
                <c:pt idx="21">
                  <c:v>909.5</c:v>
                </c:pt>
                <c:pt idx="22">
                  <c:v>913</c:v>
                </c:pt>
                <c:pt idx="23">
                  <c:v>930.5</c:v>
                </c:pt>
                <c:pt idx="24">
                  <c:v>931</c:v>
                </c:pt>
                <c:pt idx="25">
                  <c:v>1002</c:v>
                </c:pt>
                <c:pt idx="26">
                  <c:v>1968.5</c:v>
                </c:pt>
                <c:pt idx="27">
                  <c:v>1972</c:v>
                </c:pt>
                <c:pt idx="28">
                  <c:v>1975.5</c:v>
                </c:pt>
                <c:pt idx="29">
                  <c:v>2103.5</c:v>
                </c:pt>
                <c:pt idx="30">
                  <c:v>2263.5</c:v>
                </c:pt>
                <c:pt idx="31">
                  <c:v>2264</c:v>
                </c:pt>
                <c:pt idx="32">
                  <c:v>4002.5</c:v>
                </c:pt>
                <c:pt idx="33">
                  <c:v>4690.5</c:v>
                </c:pt>
                <c:pt idx="34">
                  <c:v>6035.5</c:v>
                </c:pt>
              </c:numCache>
            </c:numRef>
          </c:xVal>
          <c:yVal>
            <c:numRef>
              <c:f>'A (old)'!$J$21:$J$997</c:f>
              <c:numCache>
                <c:formatCode>General</c:formatCode>
                <c:ptCount val="977"/>
                <c:pt idx="34">
                  <c:v>0.19618500000797212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83D-4E00-8A9F-153028368271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(old)'!$D$21:$D$997</c:f>
                <c:numCache>
                  <c:formatCode>General</c:formatCode>
                  <c:ptCount val="977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1.6999999999999999E-3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1.6000000000000001E-3</c:v>
                  </c:pt>
                  <c:pt idx="8">
                    <c:v>1.2999999999999999E-3</c:v>
                  </c:pt>
                  <c:pt idx="9">
                    <c:v>1.1000000000000001E-3</c:v>
                  </c:pt>
                  <c:pt idx="10">
                    <c:v>5.9999999999999995E-4</c:v>
                  </c:pt>
                  <c:pt idx="11">
                    <c:v>4.0000000000000002E-4</c:v>
                  </c:pt>
                  <c:pt idx="12">
                    <c:v>1.4E-3</c:v>
                  </c:pt>
                  <c:pt idx="13">
                    <c:v>2E-3</c:v>
                  </c:pt>
                  <c:pt idx="14">
                    <c:v>5.0000000000000001E-4</c:v>
                  </c:pt>
                  <c:pt idx="15">
                    <c:v>7.0000000000000001E-3</c:v>
                  </c:pt>
                  <c:pt idx="16">
                    <c:v>1.2999999999999999E-3</c:v>
                  </c:pt>
                  <c:pt idx="17">
                    <c:v>7.0000000000000001E-3</c:v>
                  </c:pt>
                  <c:pt idx="18">
                    <c:v>7.0000000000000001E-3</c:v>
                  </c:pt>
                  <c:pt idx="19">
                    <c:v>5.0000000000000001E-3</c:v>
                  </c:pt>
                  <c:pt idx="20">
                    <c:v>7.0000000000000001E-3</c:v>
                  </c:pt>
                  <c:pt idx="21">
                    <c:v>4.0000000000000001E-3</c:v>
                  </c:pt>
                  <c:pt idx="22">
                    <c:v>2E-3</c:v>
                  </c:pt>
                  <c:pt idx="23">
                    <c:v>3.0000000000000001E-3</c:v>
                  </c:pt>
                  <c:pt idx="24">
                    <c:v>2E-3</c:v>
                  </c:pt>
                  <c:pt idx="25">
                    <c:v>3.0000000000000001E-3</c:v>
                  </c:pt>
                  <c:pt idx="26">
                    <c:v>3.0000000000000001E-3</c:v>
                  </c:pt>
                  <c:pt idx="27">
                    <c:v>6.0000000000000001E-3</c:v>
                  </c:pt>
                  <c:pt idx="28">
                    <c:v>5.0000000000000001E-3</c:v>
                  </c:pt>
                  <c:pt idx="29">
                    <c:v>3.0000000000000001E-3</c:v>
                  </c:pt>
                  <c:pt idx="30">
                    <c:v>1.4E-3</c:v>
                  </c:pt>
                  <c:pt idx="31">
                    <c:v>1E-3</c:v>
                  </c:pt>
                  <c:pt idx="32">
                    <c:v>1E-3</c:v>
                  </c:pt>
                  <c:pt idx="33">
                    <c:v>1E-3</c:v>
                  </c:pt>
                  <c:pt idx="34">
                    <c:v>4.0000000000000002E-4</c:v>
                  </c:pt>
                </c:numCache>
              </c:numRef>
            </c:plus>
            <c:minus>
              <c:numRef>
                <c:f>'A (old)'!$D$21:$D$997</c:f>
                <c:numCache>
                  <c:formatCode>General</c:formatCode>
                  <c:ptCount val="977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1.6999999999999999E-3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1.6000000000000001E-3</c:v>
                  </c:pt>
                  <c:pt idx="8">
                    <c:v>1.2999999999999999E-3</c:v>
                  </c:pt>
                  <c:pt idx="9">
                    <c:v>1.1000000000000001E-3</c:v>
                  </c:pt>
                  <c:pt idx="10">
                    <c:v>5.9999999999999995E-4</c:v>
                  </c:pt>
                  <c:pt idx="11">
                    <c:v>4.0000000000000002E-4</c:v>
                  </c:pt>
                  <c:pt idx="12">
                    <c:v>1.4E-3</c:v>
                  </c:pt>
                  <c:pt idx="13">
                    <c:v>2E-3</c:v>
                  </c:pt>
                  <c:pt idx="14">
                    <c:v>5.0000000000000001E-4</c:v>
                  </c:pt>
                  <c:pt idx="15">
                    <c:v>7.0000000000000001E-3</c:v>
                  </c:pt>
                  <c:pt idx="16">
                    <c:v>1.2999999999999999E-3</c:v>
                  </c:pt>
                  <c:pt idx="17">
                    <c:v>7.0000000000000001E-3</c:v>
                  </c:pt>
                  <c:pt idx="18">
                    <c:v>7.0000000000000001E-3</c:v>
                  </c:pt>
                  <c:pt idx="19">
                    <c:v>5.0000000000000001E-3</c:v>
                  </c:pt>
                  <c:pt idx="20">
                    <c:v>7.0000000000000001E-3</c:v>
                  </c:pt>
                  <c:pt idx="21">
                    <c:v>4.0000000000000001E-3</c:v>
                  </c:pt>
                  <c:pt idx="22">
                    <c:v>2E-3</c:v>
                  </c:pt>
                  <c:pt idx="23">
                    <c:v>3.0000000000000001E-3</c:v>
                  </c:pt>
                  <c:pt idx="24">
                    <c:v>2E-3</c:v>
                  </c:pt>
                  <c:pt idx="25">
                    <c:v>3.0000000000000001E-3</c:v>
                  </c:pt>
                  <c:pt idx="26">
                    <c:v>3.0000000000000001E-3</c:v>
                  </c:pt>
                  <c:pt idx="27">
                    <c:v>6.0000000000000001E-3</c:v>
                  </c:pt>
                  <c:pt idx="28">
                    <c:v>5.0000000000000001E-3</c:v>
                  </c:pt>
                  <c:pt idx="29">
                    <c:v>3.0000000000000001E-3</c:v>
                  </c:pt>
                  <c:pt idx="30">
                    <c:v>1.4E-3</c:v>
                  </c:pt>
                  <c:pt idx="31">
                    <c:v>1E-3</c:v>
                  </c:pt>
                  <c:pt idx="32">
                    <c:v>1E-3</c:v>
                  </c:pt>
                  <c:pt idx="33">
                    <c:v>1E-3</c:v>
                  </c:pt>
                  <c:pt idx="3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(old)'!$F$21:$F$997</c:f>
              <c:numCache>
                <c:formatCode>General</c:formatCode>
                <c:ptCount val="977"/>
                <c:pt idx="0">
                  <c:v>-5737</c:v>
                </c:pt>
                <c:pt idx="1">
                  <c:v>-5687.5</c:v>
                </c:pt>
                <c:pt idx="2">
                  <c:v>-1849.5</c:v>
                </c:pt>
                <c:pt idx="3">
                  <c:v>-1849</c:v>
                </c:pt>
                <c:pt idx="4">
                  <c:v>-908</c:v>
                </c:pt>
                <c:pt idx="5">
                  <c:v>-716</c:v>
                </c:pt>
                <c:pt idx="6">
                  <c:v>-588</c:v>
                </c:pt>
                <c:pt idx="7">
                  <c:v>-587.5</c:v>
                </c:pt>
                <c:pt idx="8">
                  <c:v>-587</c:v>
                </c:pt>
                <c:pt idx="9">
                  <c:v>-577.5</c:v>
                </c:pt>
                <c:pt idx="10">
                  <c:v>-577</c:v>
                </c:pt>
                <c:pt idx="11">
                  <c:v>-576.5</c:v>
                </c:pt>
                <c:pt idx="12">
                  <c:v>-481.5</c:v>
                </c:pt>
                <c:pt idx="13">
                  <c:v>-474</c:v>
                </c:pt>
                <c:pt idx="14">
                  <c:v>-473.5</c:v>
                </c:pt>
                <c:pt idx="15">
                  <c:v>0</c:v>
                </c:pt>
                <c:pt idx="16">
                  <c:v>674</c:v>
                </c:pt>
                <c:pt idx="17">
                  <c:v>710</c:v>
                </c:pt>
                <c:pt idx="18">
                  <c:v>727.5</c:v>
                </c:pt>
                <c:pt idx="19">
                  <c:v>795.5</c:v>
                </c:pt>
                <c:pt idx="20">
                  <c:v>817</c:v>
                </c:pt>
                <c:pt idx="21">
                  <c:v>909.5</c:v>
                </c:pt>
                <c:pt idx="22">
                  <c:v>913</c:v>
                </c:pt>
                <c:pt idx="23">
                  <c:v>930.5</c:v>
                </c:pt>
                <c:pt idx="24">
                  <c:v>931</c:v>
                </c:pt>
                <c:pt idx="25">
                  <c:v>1002</c:v>
                </c:pt>
                <c:pt idx="26">
                  <c:v>1968.5</c:v>
                </c:pt>
                <c:pt idx="27">
                  <c:v>1972</c:v>
                </c:pt>
                <c:pt idx="28">
                  <c:v>1975.5</c:v>
                </c:pt>
                <c:pt idx="29">
                  <c:v>2103.5</c:v>
                </c:pt>
                <c:pt idx="30">
                  <c:v>2263.5</c:v>
                </c:pt>
                <c:pt idx="31">
                  <c:v>2264</c:v>
                </c:pt>
                <c:pt idx="32">
                  <c:v>4002.5</c:v>
                </c:pt>
                <c:pt idx="33">
                  <c:v>4690.5</c:v>
                </c:pt>
                <c:pt idx="34">
                  <c:v>6035.5</c:v>
                </c:pt>
              </c:numCache>
            </c:numRef>
          </c:xVal>
          <c:yVal>
            <c:numRef>
              <c:f>'A (old)'!$K$21:$K$997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83D-4E00-8A9F-153028368271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(old)'!$D$21:$D$997</c:f>
                <c:numCache>
                  <c:formatCode>General</c:formatCode>
                  <c:ptCount val="977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1.6999999999999999E-3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1.6000000000000001E-3</c:v>
                  </c:pt>
                  <c:pt idx="8">
                    <c:v>1.2999999999999999E-3</c:v>
                  </c:pt>
                  <c:pt idx="9">
                    <c:v>1.1000000000000001E-3</c:v>
                  </c:pt>
                  <c:pt idx="10">
                    <c:v>5.9999999999999995E-4</c:v>
                  </c:pt>
                  <c:pt idx="11">
                    <c:v>4.0000000000000002E-4</c:v>
                  </c:pt>
                  <c:pt idx="12">
                    <c:v>1.4E-3</c:v>
                  </c:pt>
                  <c:pt idx="13">
                    <c:v>2E-3</c:v>
                  </c:pt>
                  <c:pt idx="14">
                    <c:v>5.0000000000000001E-4</c:v>
                  </c:pt>
                  <c:pt idx="15">
                    <c:v>7.0000000000000001E-3</c:v>
                  </c:pt>
                  <c:pt idx="16">
                    <c:v>1.2999999999999999E-3</c:v>
                  </c:pt>
                  <c:pt idx="17">
                    <c:v>7.0000000000000001E-3</c:v>
                  </c:pt>
                  <c:pt idx="18">
                    <c:v>7.0000000000000001E-3</c:v>
                  </c:pt>
                  <c:pt idx="19">
                    <c:v>5.0000000000000001E-3</c:v>
                  </c:pt>
                  <c:pt idx="20">
                    <c:v>7.0000000000000001E-3</c:v>
                  </c:pt>
                  <c:pt idx="21">
                    <c:v>4.0000000000000001E-3</c:v>
                  </c:pt>
                  <c:pt idx="22">
                    <c:v>2E-3</c:v>
                  </c:pt>
                  <c:pt idx="23">
                    <c:v>3.0000000000000001E-3</c:v>
                  </c:pt>
                  <c:pt idx="24">
                    <c:v>2E-3</c:v>
                  </c:pt>
                  <c:pt idx="25">
                    <c:v>3.0000000000000001E-3</c:v>
                  </c:pt>
                  <c:pt idx="26">
                    <c:v>3.0000000000000001E-3</c:v>
                  </c:pt>
                  <c:pt idx="27">
                    <c:v>6.0000000000000001E-3</c:v>
                  </c:pt>
                  <c:pt idx="28">
                    <c:v>5.0000000000000001E-3</c:v>
                  </c:pt>
                  <c:pt idx="29">
                    <c:v>3.0000000000000001E-3</c:v>
                  </c:pt>
                  <c:pt idx="30">
                    <c:v>1.4E-3</c:v>
                  </c:pt>
                  <c:pt idx="31">
                    <c:v>1E-3</c:v>
                  </c:pt>
                  <c:pt idx="32">
                    <c:v>1E-3</c:v>
                  </c:pt>
                  <c:pt idx="33">
                    <c:v>1E-3</c:v>
                  </c:pt>
                  <c:pt idx="34">
                    <c:v>4.0000000000000002E-4</c:v>
                  </c:pt>
                </c:numCache>
              </c:numRef>
            </c:plus>
            <c:minus>
              <c:numRef>
                <c:f>'A (old)'!$D$21:$D$997</c:f>
                <c:numCache>
                  <c:formatCode>General</c:formatCode>
                  <c:ptCount val="977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1.6999999999999999E-3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1.6000000000000001E-3</c:v>
                  </c:pt>
                  <c:pt idx="8">
                    <c:v>1.2999999999999999E-3</c:v>
                  </c:pt>
                  <c:pt idx="9">
                    <c:v>1.1000000000000001E-3</c:v>
                  </c:pt>
                  <c:pt idx="10">
                    <c:v>5.9999999999999995E-4</c:v>
                  </c:pt>
                  <c:pt idx="11">
                    <c:v>4.0000000000000002E-4</c:v>
                  </c:pt>
                  <c:pt idx="12">
                    <c:v>1.4E-3</c:v>
                  </c:pt>
                  <c:pt idx="13">
                    <c:v>2E-3</c:v>
                  </c:pt>
                  <c:pt idx="14">
                    <c:v>5.0000000000000001E-4</c:v>
                  </c:pt>
                  <c:pt idx="15">
                    <c:v>7.0000000000000001E-3</c:v>
                  </c:pt>
                  <c:pt idx="16">
                    <c:v>1.2999999999999999E-3</c:v>
                  </c:pt>
                  <c:pt idx="17">
                    <c:v>7.0000000000000001E-3</c:v>
                  </c:pt>
                  <c:pt idx="18">
                    <c:v>7.0000000000000001E-3</c:v>
                  </c:pt>
                  <c:pt idx="19">
                    <c:v>5.0000000000000001E-3</c:v>
                  </c:pt>
                  <c:pt idx="20">
                    <c:v>7.0000000000000001E-3</c:v>
                  </c:pt>
                  <c:pt idx="21">
                    <c:v>4.0000000000000001E-3</c:v>
                  </c:pt>
                  <c:pt idx="22">
                    <c:v>2E-3</c:v>
                  </c:pt>
                  <c:pt idx="23">
                    <c:v>3.0000000000000001E-3</c:v>
                  </c:pt>
                  <c:pt idx="24">
                    <c:v>2E-3</c:v>
                  </c:pt>
                  <c:pt idx="25">
                    <c:v>3.0000000000000001E-3</c:v>
                  </c:pt>
                  <c:pt idx="26">
                    <c:v>3.0000000000000001E-3</c:v>
                  </c:pt>
                  <c:pt idx="27">
                    <c:v>6.0000000000000001E-3</c:v>
                  </c:pt>
                  <c:pt idx="28">
                    <c:v>5.0000000000000001E-3</c:v>
                  </c:pt>
                  <c:pt idx="29">
                    <c:v>3.0000000000000001E-3</c:v>
                  </c:pt>
                  <c:pt idx="30">
                    <c:v>1.4E-3</c:v>
                  </c:pt>
                  <c:pt idx="31">
                    <c:v>1E-3</c:v>
                  </c:pt>
                  <c:pt idx="32">
                    <c:v>1E-3</c:v>
                  </c:pt>
                  <c:pt idx="33">
                    <c:v>1E-3</c:v>
                  </c:pt>
                  <c:pt idx="3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(old)'!$F$21:$F$997</c:f>
              <c:numCache>
                <c:formatCode>General</c:formatCode>
                <c:ptCount val="977"/>
                <c:pt idx="0">
                  <c:v>-5737</c:v>
                </c:pt>
                <c:pt idx="1">
                  <c:v>-5687.5</c:v>
                </c:pt>
                <c:pt idx="2">
                  <c:v>-1849.5</c:v>
                </c:pt>
                <c:pt idx="3">
                  <c:v>-1849</c:v>
                </c:pt>
                <c:pt idx="4">
                  <c:v>-908</c:v>
                </c:pt>
                <c:pt idx="5">
                  <c:v>-716</c:v>
                </c:pt>
                <c:pt idx="6">
                  <c:v>-588</c:v>
                </c:pt>
                <c:pt idx="7">
                  <c:v>-587.5</c:v>
                </c:pt>
                <c:pt idx="8">
                  <c:v>-587</c:v>
                </c:pt>
                <c:pt idx="9">
                  <c:v>-577.5</c:v>
                </c:pt>
                <c:pt idx="10">
                  <c:v>-577</c:v>
                </c:pt>
                <c:pt idx="11">
                  <c:v>-576.5</c:v>
                </c:pt>
                <c:pt idx="12">
                  <c:v>-481.5</c:v>
                </c:pt>
                <c:pt idx="13">
                  <c:v>-474</c:v>
                </c:pt>
                <c:pt idx="14">
                  <c:v>-473.5</c:v>
                </c:pt>
                <c:pt idx="15">
                  <c:v>0</c:v>
                </c:pt>
                <c:pt idx="16">
                  <c:v>674</c:v>
                </c:pt>
                <c:pt idx="17">
                  <c:v>710</c:v>
                </c:pt>
                <c:pt idx="18">
                  <c:v>727.5</c:v>
                </c:pt>
                <c:pt idx="19">
                  <c:v>795.5</c:v>
                </c:pt>
                <c:pt idx="20">
                  <c:v>817</c:v>
                </c:pt>
                <c:pt idx="21">
                  <c:v>909.5</c:v>
                </c:pt>
                <c:pt idx="22">
                  <c:v>913</c:v>
                </c:pt>
                <c:pt idx="23">
                  <c:v>930.5</c:v>
                </c:pt>
                <c:pt idx="24">
                  <c:v>931</c:v>
                </c:pt>
                <c:pt idx="25">
                  <c:v>1002</c:v>
                </c:pt>
                <c:pt idx="26">
                  <c:v>1968.5</c:v>
                </c:pt>
                <c:pt idx="27">
                  <c:v>1972</c:v>
                </c:pt>
                <c:pt idx="28">
                  <c:v>1975.5</c:v>
                </c:pt>
                <c:pt idx="29">
                  <c:v>2103.5</c:v>
                </c:pt>
                <c:pt idx="30">
                  <c:v>2263.5</c:v>
                </c:pt>
                <c:pt idx="31">
                  <c:v>2264</c:v>
                </c:pt>
                <c:pt idx="32">
                  <c:v>4002.5</c:v>
                </c:pt>
                <c:pt idx="33">
                  <c:v>4690.5</c:v>
                </c:pt>
                <c:pt idx="34">
                  <c:v>6035.5</c:v>
                </c:pt>
              </c:numCache>
            </c:numRef>
          </c:xVal>
          <c:yVal>
            <c:numRef>
              <c:f>'A (old)'!$L$21:$L$997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83D-4E00-8A9F-153028368271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(old)'!$D$21:$D$997</c:f>
                <c:numCache>
                  <c:formatCode>General</c:formatCode>
                  <c:ptCount val="977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1.6999999999999999E-3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1.6000000000000001E-3</c:v>
                  </c:pt>
                  <c:pt idx="8">
                    <c:v>1.2999999999999999E-3</c:v>
                  </c:pt>
                  <c:pt idx="9">
                    <c:v>1.1000000000000001E-3</c:v>
                  </c:pt>
                  <c:pt idx="10">
                    <c:v>5.9999999999999995E-4</c:v>
                  </c:pt>
                  <c:pt idx="11">
                    <c:v>4.0000000000000002E-4</c:v>
                  </c:pt>
                  <c:pt idx="12">
                    <c:v>1.4E-3</c:v>
                  </c:pt>
                  <c:pt idx="13">
                    <c:v>2E-3</c:v>
                  </c:pt>
                  <c:pt idx="14">
                    <c:v>5.0000000000000001E-4</c:v>
                  </c:pt>
                  <c:pt idx="15">
                    <c:v>7.0000000000000001E-3</c:v>
                  </c:pt>
                  <c:pt idx="16">
                    <c:v>1.2999999999999999E-3</c:v>
                  </c:pt>
                  <c:pt idx="17">
                    <c:v>7.0000000000000001E-3</c:v>
                  </c:pt>
                  <c:pt idx="18">
                    <c:v>7.0000000000000001E-3</c:v>
                  </c:pt>
                  <c:pt idx="19">
                    <c:v>5.0000000000000001E-3</c:v>
                  </c:pt>
                  <c:pt idx="20">
                    <c:v>7.0000000000000001E-3</c:v>
                  </c:pt>
                  <c:pt idx="21">
                    <c:v>4.0000000000000001E-3</c:v>
                  </c:pt>
                  <c:pt idx="22">
                    <c:v>2E-3</c:v>
                  </c:pt>
                  <c:pt idx="23">
                    <c:v>3.0000000000000001E-3</c:v>
                  </c:pt>
                  <c:pt idx="24">
                    <c:v>2E-3</c:v>
                  </c:pt>
                  <c:pt idx="25">
                    <c:v>3.0000000000000001E-3</c:v>
                  </c:pt>
                  <c:pt idx="26">
                    <c:v>3.0000000000000001E-3</c:v>
                  </c:pt>
                  <c:pt idx="27">
                    <c:v>6.0000000000000001E-3</c:v>
                  </c:pt>
                  <c:pt idx="28">
                    <c:v>5.0000000000000001E-3</c:v>
                  </c:pt>
                  <c:pt idx="29">
                    <c:v>3.0000000000000001E-3</c:v>
                  </c:pt>
                  <c:pt idx="30">
                    <c:v>1.4E-3</c:v>
                  </c:pt>
                  <c:pt idx="31">
                    <c:v>1E-3</c:v>
                  </c:pt>
                  <c:pt idx="32">
                    <c:v>1E-3</c:v>
                  </c:pt>
                  <c:pt idx="33">
                    <c:v>1E-3</c:v>
                  </c:pt>
                  <c:pt idx="34">
                    <c:v>4.0000000000000002E-4</c:v>
                  </c:pt>
                </c:numCache>
              </c:numRef>
            </c:plus>
            <c:minus>
              <c:numRef>
                <c:f>'A (old)'!$D$21:$D$997</c:f>
                <c:numCache>
                  <c:formatCode>General</c:formatCode>
                  <c:ptCount val="977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1.6999999999999999E-3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1.6000000000000001E-3</c:v>
                  </c:pt>
                  <c:pt idx="8">
                    <c:v>1.2999999999999999E-3</c:v>
                  </c:pt>
                  <c:pt idx="9">
                    <c:v>1.1000000000000001E-3</c:v>
                  </c:pt>
                  <c:pt idx="10">
                    <c:v>5.9999999999999995E-4</c:v>
                  </c:pt>
                  <c:pt idx="11">
                    <c:v>4.0000000000000002E-4</c:v>
                  </c:pt>
                  <c:pt idx="12">
                    <c:v>1.4E-3</c:v>
                  </c:pt>
                  <c:pt idx="13">
                    <c:v>2E-3</c:v>
                  </c:pt>
                  <c:pt idx="14">
                    <c:v>5.0000000000000001E-4</c:v>
                  </c:pt>
                  <c:pt idx="15">
                    <c:v>7.0000000000000001E-3</c:v>
                  </c:pt>
                  <c:pt idx="16">
                    <c:v>1.2999999999999999E-3</c:v>
                  </c:pt>
                  <c:pt idx="17">
                    <c:v>7.0000000000000001E-3</c:v>
                  </c:pt>
                  <c:pt idx="18">
                    <c:v>7.0000000000000001E-3</c:v>
                  </c:pt>
                  <c:pt idx="19">
                    <c:v>5.0000000000000001E-3</c:v>
                  </c:pt>
                  <c:pt idx="20">
                    <c:v>7.0000000000000001E-3</c:v>
                  </c:pt>
                  <c:pt idx="21">
                    <c:v>4.0000000000000001E-3</c:v>
                  </c:pt>
                  <c:pt idx="22">
                    <c:v>2E-3</c:v>
                  </c:pt>
                  <c:pt idx="23">
                    <c:v>3.0000000000000001E-3</c:v>
                  </c:pt>
                  <c:pt idx="24">
                    <c:v>2E-3</c:v>
                  </c:pt>
                  <c:pt idx="25">
                    <c:v>3.0000000000000001E-3</c:v>
                  </c:pt>
                  <c:pt idx="26">
                    <c:v>3.0000000000000001E-3</c:v>
                  </c:pt>
                  <c:pt idx="27">
                    <c:v>6.0000000000000001E-3</c:v>
                  </c:pt>
                  <c:pt idx="28">
                    <c:v>5.0000000000000001E-3</c:v>
                  </c:pt>
                  <c:pt idx="29">
                    <c:v>3.0000000000000001E-3</c:v>
                  </c:pt>
                  <c:pt idx="30">
                    <c:v>1.4E-3</c:v>
                  </c:pt>
                  <c:pt idx="31">
                    <c:v>1E-3</c:v>
                  </c:pt>
                  <c:pt idx="32">
                    <c:v>1E-3</c:v>
                  </c:pt>
                  <c:pt idx="33">
                    <c:v>1E-3</c:v>
                  </c:pt>
                  <c:pt idx="3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(old)'!$F$21:$F$997</c:f>
              <c:numCache>
                <c:formatCode>General</c:formatCode>
                <c:ptCount val="977"/>
                <c:pt idx="0">
                  <c:v>-5737</c:v>
                </c:pt>
                <c:pt idx="1">
                  <c:v>-5687.5</c:v>
                </c:pt>
                <c:pt idx="2">
                  <c:v>-1849.5</c:v>
                </c:pt>
                <c:pt idx="3">
                  <c:v>-1849</c:v>
                </c:pt>
                <c:pt idx="4">
                  <c:v>-908</c:v>
                </c:pt>
                <c:pt idx="5">
                  <c:v>-716</c:v>
                </c:pt>
                <c:pt idx="6">
                  <c:v>-588</c:v>
                </c:pt>
                <c:pt idx="7">
                  <c:v>-587.5</c:v>
                </c:pt>
                <c:pt idx="8">
                  <c:v>-587</c:v>
                </c:pt>
                <c:pt idx="9">
                  <c:v>-577.5</c:v>
                </c:pt>
                <c:pt idx="10">
                  <c:v>-577</c:v>
                </c:pt>
                <c:pt idx="11">
                  <c:v>-576.5</c:v>
                </c:pt>
                <c:pt idx="12">
                  <c:v>-481.5</c:v>
                </c:pt>
                <c:pt idx="13">
                  <c:v>-474</c:v>
                </c:pt>
                <c:pt idx="14">
                  <c:v>-473.5</c:v>
                </c:pt>
                <c:pt idx="15">
                  <c:v>0</c:v>
                </c:pt>
                <c:pt idx="16">
                  <c:v>674</c:v>
                </c:pt>
                <c:pt idx="17">
                  <c:v>710</c:v>
                </c:pt>
                <c:pt idx="18">
                  <c:v>727.5</c:v>
                </c:pt>
                <c:pt idx="19">
                  <c:v>795.5</c:v>
                </c:pt>
                <c:pt idx="20">
                  <c:v>817</c:v>
                </c:pt>
                <c:pt idx="21">
                  <c:v>909.5</c:v>
                </c:pt>
                <c:pt idx="22">
                  <c:v>913</c:v>
                </c:pt>
                <c:pt idx="23">
                  <c:v>930.5</c:v>
                </c:pt>
                <c:pt idx="24">
                  <c:v>931</c:v>
                </c:pt>
                <c:pt idx="25">
                  <c:v>1002</c:v>
                </c:pt>
                <c:pt idx="26">
                  <c:v>1968.5</c:v>
                </c:pt>
                <c:pt idx="27">
                  <c:v>1972</c:v>
                </c:pt>
                <c:pt idx="28">
                  <c:v>1975.5</c:v>
                </c:pt>
                <c:pt idx="29">
                  <c:v>2103.5</c:v>
                </c:pt>
                <c:pt idx="30">
                  <c:v>2263.5</c:v>
                </c:pt>
                <c:pt idx="31">
                  <c:v>2264</c:v>
                </c:pt>
                <c:pt idx="32">
                  <c:v>4002.5</c:v>
                </c:pt>
                <c:pt idx="33">
                  <c:v>4690.5</c:v>
                </c:pt>
                <c:pt idx="34">
                  <c:v>6035.5</c:v>
                </c:pt>
              </c:numCache>
            </c:numRef>
          </c:xVal>
          <c:yVal>
            <c:numRef>
              <c:f>'A (old)'!$M$21:$M$997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83D-4E00-8A9F-153028368271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(old)'!$D$21:$D$997</c:f>
                <c:numCache>
                  <c:formatCode>General</c:formatCode>
                  <c:ptCount val="977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1.6999999999999999E-3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1.6000000000000001E-3</c:v>
                  </c:pt>
                  <c:pt idx="8">
                    <c:v>1.2999999999999999E-3</c:v>
                  </c:pt>
                  <c:pt idx="9">
                    <c:v>1.1000000000000001E-3</c:v>
                  </c:pt>
                  <c:pt idx="10">
                    <c:v>5.9999999999999995E-4</c:v>
                  </c:pt>
                  <c:pt idx="11">
                    <c:v>4.0000000000000002E-4</c:v>
                  </c:pt>
                  <c:pt idx="12">
                    <c:v>1.4E-3</c:v>
                  </c:pt>
                  <c:pt idx="13">
                    <c:v>2E-3</c:v>
                  </c:pt>
                  <c:pt idx="14">
                    <c:v>5.0000000000000001E-4</c:v>
                  </c:pt>
                  <c:pt idx="15">
                    <c:v>7.0000000000000001E-3</c:v>
                  </c:pt>
                  <c:pt idx="16">
                    <c:v>1.2999999999999999E-3</c:v>
                  </c:pt>
                  <c:pt idx="17">
                    <c:v>7.0000000000000001E-3</c:v>
                  </c:pt>
                  <c:pt idx="18">
                    <c:v>7.0000000000000001E-3</c:v>
                  </c:pt>
                  <c:pt idx="19">
                    <c:v>5.0000000000000001E-3</c:v>
                  </c:pt>
                  <c:pt idx="20">
                    <c:v>7.0000000000000001E-3</c:v>
                  </c:pt>
                  <c:pt idx="21">
                    <c:v>4.0000000000000001E-3</c:v>
                  </c:pt>
                  <c:pt idx="22">
                    <c:v>2E-3</c:v>
                  </c:pt>
                  <c:pt idx="23">
                    <c:v>3.0000000000000001E-3</c:v>
                  </c:pt>
                  <c:pt idx="24">
                    <c:v>2E-3</c:v>
                  </c:pt>
                  <c:pt idx="25">
                    <c:v>3.0000000000000001E-3</c:v>
                  </c:pt>
                  <c:pt idx="26">
                    <c:v>3.0000000000000001E-3</c:v>
                  </c:pt>
                  <c:pt idx="27">
                    <c:v>6.0000000000000001E-3</c:v>
                  </c:pt>
                  <c:pt idx="28">
                    <c:v>5.0000000000000001E-3</c:v>
                  </c:pt>
                  <c:pt idx="29">
                    <c:v>3.0000000000000001E-3</c:v>
                  </c:pt>
                  <c:pt idx="30">
                    <c:v>1.4E-3</c:v>
                  </c:pt>
                  <c:pt idx="31">
                    <c:v>1E-3</c:v>
                  </c:pt>
                  <c:pt idx="32">
                    <c:v>1E-3</c:v>
                  </c:pt>
                  <c:pt idx="33">
                    <c:v>1E-3</c:v>
                  </c:pt>
                  <c:pt idx="34">
                    <c:v>4.0000000000000002E-4</c:v>
                  </c:pt>
                </c:numCache>
              </c:numRef>
            </c:plus>
            <c:minus>
              <c:numRef>
                <c:f>'A (old)'!$D$21:$D$997</c:f>
                <c:numCache>
                  <c:formatCode>General</c:formatCode>
                  <c:ptCount val="977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1E-3</c:v>
                  </c:pt>
                  <c:pt idx="3">
                    <c:v>2E-3</c:v>
                  </c:pt>
                  <c:pt idx="4">
                    <c:v>1.6999999999999999E-3</c:v>
                  </c:pt>
                  <c:pt idx="5">
                    <c:v>3.0000000000000001E-3</c:v>
                  </c:pt>
                  <c:pt idx="6">
                    <c:v>4.0000000000000001E-3</c:v>
                  </c:pt>
                  <c:pt idx="7">
                    <c:v>1.6000000000000001E-3</c:v>
                  </c:pt>
                  <c:pt idx="8">
                    <c:v>1.2999999999999999E-3</c:v>
                  </c:pt>
                  <c:pt idx="9">
                    <c:v>1.1000000000000001E-3</c:v>
                  </c:pt>
                  <c:pt idx="10">
                    <c:v>5.9999999999999995E-4</c:v>
                  </c:pt>
                  <c:pt idx="11">
                    <c:v>4.0000000000000002E-4</c:v>
                  </c:pt>
                  <c:pt idx="12">
                    <c:v>1.4E-3</c:v>
                  </c:pt>
                  <c:pt idx="13">
                    <c:v>2E-3</c:v>
                  </c:pt>
                  <c:pt idx="14">
                    <c:v>5.0000000000000001E-4</c:v>
                  </c:pt>
                  <c:pt idx="15">
                    <c:v>7.0000000000000001E-3</c:v>
                  </c:pt>
                  <c:pt idx="16">
                    <c:v>1.2999999999999999E-3</c:v>
                  </c:pt>
                  <c:pt idx="17">
                    <c:v>7.0000000000000001E-3</c:v>
                  </c:pt>
                  <c:pt idx="18">
                    <c:v>7.0000000000000001E-3</c:v>
                  </c:pt>
                  <c:pt idx="19">
                    <c:v>5.0000000000000001E-3</c:v>
                  </c:pt>
                  <c:pt idx="20">
                    <c:v>7.0000000000000001E-3</c:v>
                  </c:pt>
                  <c:pt idx="21">
                    <c:v>4.0000000000000001E-3</c:v>
                  </c:pt>
                  <c:pt idx="22">
                    <c:v>2E-3</c:v>
                  </c:pt>
                  <c:pt idx="23">
                    <c:v>3.0000000000000001E-3</c:v>
                  </c:pt>
                  <c:pt idx="24">
                    <c:v>2E-3</c:v>
                  </c:pt>
                  <c:pt idx="25">
                    <c:v>3.0000000000000001E-3</c:v>
                  </c:pt>
                  <c:pt idx="26">
                    <c:v>3.0000000000000001E-3</c:v>
                  </c:pt>
                  <c:pt idx="27">
                    <c:v>6.0000000000000001E-3</c:v>
                  </c:pt>
                  <c:pt idx="28">
                    <c:v>5.0000000000000001E-3</c:v>
                  </c:pt>
                  <c:pt idx="29">
                    <c:v>3.0000000000000001E-3</c:v>
                  </c:pt>
                  <c:pt idx="30">
                    <c:v>1.4E-3</c:v>
                  </c:pt>
                  <c:pt idx="31">
                    <c:v>1E-3</c:v>
                  </c:pt>
                  <c:pt idx="32">
                    <c:v>1E-3</c:v>
                  </c:pt>
                  <c:pt idx="33">
                    <c:v>1E-3</c:v>
                  </c:pt>
                  <c:pt idx="3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(old)'!$F$21:$F$997</c:f>
              <c:numCache>
                <c:formatCode>General</c:formatCode>
                <c:ptCount val="977"/>
                <c:pt idx="0">
                  <c:v>-5737</c:v>
                </c:pt>
                <c:pt idx="1">
                  <c:v>-5687.5</c:v>
                </c:pt>
                <c:pt idx="2">
                  <c:v>-1849.5</c:v>
                </c:pt>
                <c:pt idx="3">
                  <c:v>-1849</c:v>
                </c:pt>
                <c:pt idx="4">
                  <c:v>-908</c:v>
                </c:pt>
                <c:pt idx="5">
                  <c:v>-716</c:v>
                </c:pt>
                <c:pt idx="6">
                  <c:v>-588</c:v>
                </c:pt>
                <c:pt idx="7">
                  <c:v>-587.5</c:v>
                </c:pt>
                <c:pt idx="8">
                  <c:v>-587</c:v>
                </c:pt>
                <c:pt idx="9">
                  <c:v>-577.5</c:v>
                </c:pt>
                <c:pt idx="10">
                  <c:v>-577</c:v>
                </c:pt>
                <c:pt idx="11">
                  <c:v>-576.5</c:v>
                </c:pt>
                <c:pt idx="12">
                  <c:v>-481.5</c:v>
                </c:pt>
                <c:pt idx="13">
                  <c:v>-474</c:v>
                </c:pt>
                <c:pt idx="14">
                  <c:v>-473.5</c:v>
                </c:pt>
                <c:pt idx="15">
                  <c:v>0</c:v>
                </c:pt>
                <c:pt idx="16">
                  <c:v>674</c:v>
                </c:pt>
                <c:pt idx="17">
                  <c:v>710</c:v>
                </c:pt>
                <c:pt idx="18">
                  <c:v>727.5</c:v>
                </c:pt>
                <c:pt idx="19">
                  <c:v>795.5</c:v>
                </c:pt>
                <c:pt idx="20">
                  <c:v>817</c:v>
                </c:pt>
                <c:pt idx="21">
                  <c:v>909.5</c:v>
                </c:pt>
                <c:pt idx="22">
                  <c:v>913</c:v>
                </c:pt>
                <c:pt idx="23">
                  <c:v>930.5</c:v>
                </c:pt>
                <c:pt idx="24">
                  <c:v>931</c:v>
                </c:pt>
                <c:pt idx="25">
                  <c:v>1002</c:v>
                </c:pt>
                <c:pt idx="26">
                  <c:v>1968.5</c:v>
                </c:pt>
                <c:pt idx="27">
                  <c:v>1972</c:v>
                </c:pt>
                <c:pt idx="28">
                  <c:v>1975.5</c:v>
                </c:pt>
                <c:pt idx="29">
                  <c:v>2103.5</c:v>
                </c:pt>
                <c:pt idx="30">
                  <c:v>2263.5</c:v>
                </c:pt>
                <c:pt idx="31">
                  <c:v>2264</c:v>
                </c:pt>
                <c:pt idx="32">
                  <c:v>4002.5</c:v>
                </c:pt>
                <c:pt idx="33">
                  <c:v>4690.5</c:v>
                </c:pt>
                <c:pt idx="34">
                  <c:v>6035.5</c:v>
                </c:pt>
              </c:numCache>
            </c:numRef>
          </c:xVal>
          <c:yVal>
            <c:numRef>
              <c:f>'A (old)'!$N$21:$N$997</c:f>
              <c:numCache>
                <c:formatCode>General</c:formatCode>
                <c:ptCount val="977"/>
                <c:pt idx="26">
                  <c:v>4.8695000004954636E-2</c:v>
                </c:pt>
                <c:pt idx="27">
                  <c:v>3.8840000008349307E-2</c:v>
                </c:pt>
                <c:pt idx="28">
                  <c:v>6.0984999996435363E-2</c:v>
                </c:pt>
                <c:pt idx="29">
                  <c:v>6.9145000001299195E-2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83D-4E00-8A9F-153028368271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(old)'!$F$21:$F$997</c:f>
              <c:numCache>
                <c:formatCode>General</c:formatCode>
                <c:ptCount val="977"/>
                <c:pt idx="0">
                  <c:v>-5737</c:v>
                </c:pt>
                <c:pt idx="1">
                  <c:v>-5687.5</c:v>
                </c:pt>
                <c:pt idx="2">
                  <c:v>-1849.5</c:v>
                </c:pt>
                <c:pt idx="3">
                  <c:v>-1849</c:v>
                </c:pt>
                <c:pt idx="4">
                  <c:v>-908</c:v>
                </c:pt>
                <c:pt idx="5">
                  <c:v>-716</c:v>
                </c:pt>
                <c:pt idx="6">
                  <c:v>-588</c:v>
                </c:pt>
                <c:pt idx="7">
                  <c:v>-587.5</c:v>
                </c:pt>
                <c:pt idx="8">
                  <c:v>-587</c:v>
                </c:pt>
                <c:pt idx="9">
                  <c:v>-577.5</c:v>
                </c:pt>
                <c:pt idx="10">
                  <c:v>-577</c:v>
                </c:pt>
                <c:pt idx="11">
                  <c:v>-576.5</c:v>
                </c:pt>
                <c:pt idx="12">
                  <c:v>-481.5</c:v>
                </c:pt>
                <c:pt idx="13">
                  <c:v>-474</c:v>
                </c:pt>
                <c:pt idx="14">
                  <c:v>-473.5</c:v>
                </c:pt>
                <c:pt idx="15">
                  <c:v>0</c:v>
                </c:pt>
                <c:pt idx="16">
                  <c:v>674</c:v>
                </c:pt>
                <c:pt idx="17">
                  <c:v>710</c:v>
                </c:pt>
                <c:pt idx="18">
                  <c:v>727.5</c:v>
                </c:pt>
                <c:pt idx="19">
                  <c:v>795.5</c:v>
                </c:pt>
                <c:pt idx="20">
                  <c:v>817</c:v>
                </c:pt>
                <c:pt idx="21">
                  <c:v>909.5</c:v>
                </c:pt>
                <c:pt idx="22">
                  <c:v>913</c:v>
                </c:pt>
                <c:pt idx="23">
                  <c:v>930.5</c:v>
                </c:pt>
                <c:pt idx="24">
                  <c:v>931</c:v>
                </c:pt>
                <c:pt idx="25">
                  <c:v>1002</c:v>
                </c:pt>
                <c:pt idx="26">
                  <c:v>1968.5</c:v>
                </c:pt>
                <c:pt idx="27">
                  <c:v>1972</c:v>
                </c:pt>
                <c:pt idx="28">
                  <c:v>1975.5</c:v>
                </c:pt>
                <c:pt idx="29">
                  <c:v>2103.5</c:v>
                </c:pt>
                <c:pt idx="30">
                  <c:v>2263.5</c:v>
                </c:pt>
                <c:pt idx="31">
                  <c:v>2264</c:v>
                </c:pt>
                <c:pt idx="32">
                  <c:v>4002.5</c:v>
                </c:pt>
                <c:pt idx="33">
                  <c:v>4690.5</c:v>
                </c:pt>
                <c:pt idx="34">
                  <c:v>6035.5</c:v>
                </c:pt>
              </c:numCache>
            </c:numRef>
          </c:xVal>
          <c:yVal>
            <c:numRef>
              <c:f>'A (old)'!$O$21:$O$997</c:f>
              <c:numCache>
                <c:formatCode>General</c:formatCode>
                <c:ptCount val="977"/>
                <c:pt idx="0">
                  <c:v>-0.18169584084742993</c:v>
                </c:pt>
                <c:pt idx="1">
                  <c:v>-0.18011444701943713</c:v>
                </c:pt>
                <c:pt idx="2">
                  <c:v>-5.7500517487388478E-2</c:v>
                </c:pt>
                <c:pt idx="3">
                  <c:v>-5.7484543812358249E-2</c:v>
                </c:pt>
                <c:pt idx="4">
                  <c:v>-2.7422087405464615E-2</c:v>
                </c:pt>
                <c:pt idx="5">
                  <c:v>-2.1288196193856138E-2</c:v>
                </c:pt>
                <c:pt idx="6">
                  <c:v>-1.7198935386117154E-2</c:v>
                </c:pt>
                <c:pt idx="7">
                  <c:v>-1.7182961711086922E-2</c:v>
                </c:pt>
                <c:pt idx="8">
                  <c:v>-1.716698803605669E-2</c:v>
                </c:pt>
                <c:pt idx="9">
                  <c:v>-1.6863488210482315E-2</c:v>
                </c:pt>
                <c:pt idx="10">
                  <c:v>-1.6847514535452083E-2</c:v>
                </c:pt>
                <c:pt idx="11">
                  <c:v>-1.6831540860421854E-2</c:v>
                </c:pt>
                <c:pt idx="12">
                  <c:v>-1.3796542604678075E-2</c:v>
                </c:pt>
                <c:pt idx="13">
                  <c:v>-1.3556937479224618E-2</c:v>
                </c:pt>
                <c:pt idx="14">
                  <c:v>-1.3540963804194388E-2</c:v>
                </c:pt>
                <c:pt idx="15">
                  <c:v>1.5861064494338099E-3</c:v>
                </c:pt>
                <c:pt idx="16">
                  <c:v>2.3118620390184402E-2</c:v>
                </c:pt>
                <c:pt idx="17">
                  <c:v>2.4268724992360994E-2</c:v>
                </c:pt>
                <c:pt idx="18">
                  <c:v>2.4827803618419058E-2</c:v>
                </c:pt>
                <c:pt idx="19">
                  <c:v>2.7000223422530393E-2</c:v>
                </c:pt>
                <c:pt idx="20">
                  <c:v>2.76870914488303E-2</c:v>
                </c:pt>
                <c:pt idx="21">
                  <c:v>3.0642221329422927E-2</c:v>
                </c:pt>
                <c:pt idx="22">
                  <c:v>3.0754037054634538E-2</c:v>
                </c:pt>
                <c:pt idx="23">
                  <c:v>3.1313115680692602E-2</c:v>
                </c:pt>
                <c:pt idx="24">
                  <c:v>3.1329089355722831E-2</c:v>
                </c:pt>
                <c:pt idx="25">
                  <c:v>3.3597351210015558E-2</c:v>
                </c:pt>
                <c:pt idx="26">
                  <c:v>6.4474465043450932E-2</c:v>
                </c:pt>
                <c:pt idx="27">
                  <c:v>6.4586280768662546E-2</c:v>
                </c:pt>
                <c:pt idx="28">
                  <c:v>6.469809649387416E-2</c:v>
                </c:pt>
                <c:pt idx="29">
                  <c:v>6.8787357301613145E-2</c:v>
                </c:pt>
                <c:pt idx="30">
                  <c:v>7.3898933311286885E-2</c:v>
                </c:pt>
                <c:pt idx="31">
                  <c:v>7.3914906986317114E-2</c:v>
                </c:pt>
                <c:pt idx="32">
                  <c:v>0.12945537506642824</c:v>
                </c:pt>
                <c:pt idx="33">
                  <c:v>0.15143515190802528</c:v>
                </c:pt>
                <c:pt idx="34">
                  <c:v>0.19440433773934507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83D-4E00-8A9F-1530283682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3397752"/>
        <c:axId val="1"/>
      </c:scatterChart>
      <c:valAx>
        <c:axId val="733397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3682487725041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736497545008183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33977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6693944353518822"/>
          <c:y val="0.91925596256989606"/>
          <c:w val="0.93289689034369883"/>
          <c:h val="0.9813677638121320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16</xdr:col>
      <xdr:colOff>323850</xdr:colOff>
      <xdr:row>18</xdr:row>
      <xdr:rowOff>38100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2742E060-07A0-B375-E76F-75391CFFBF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0</xdr:row>
      <xdr:rowOff>0</xdr:rowOff>
    </xdr:from>
    <xdr:to>
      <xdr:col>15</xdr:col>
      <xdr:colOff>219075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EE4329E-60DE-3579-D56A-73508EB7B8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09" TargetMode="External"/><Relationship Id="rId13" Type="http://schemas.openxmlformats.org/officeDocument/2006/relationships/hyperlink" Target="http://www.bav-astro.de/sfs/BAVM_link.php?BAVMnr=214" TargetMode="External"/><Relationship Id="rId18" Type="http://schemas.openxmlformats.org/officeDocument/2006/relationships/hyperlink" Target="http://www.konkoly.hu/cgi-bin/IBVS?6029" TargetMode="External"/><Relationship Id="rId3" Type="http://schemas.openxmlformats.org/officeDocument/2006/relationships/hyperlink" Target="http://www.konkoly.hu/cgi-bin/IBVS?5875" TargetMode="External"/><Relationship Id="rId7" Type="http://schemas.openxmlformats.org/officeDocument/2006/relationships/hyperlink" Target="http://www.bav-astro.de/sfs/BAVM_link.php?BAVMnr=209" TargetMode="External"/><Relationship Id="rId12" Type="http://schemas.openxmlformats.org/officeDocument/2006/relationships/hyperlink" Target="http://www.konkoly.hu/cgi-bin/IBVS?5894" TargetMode="External"/><Relationship Id="rId17" Type="http://schemas.openxmlformats.org/officeDocument/2006/relationships/hyperlink" Target="http://www.konkoly.hu/cgi-bin/IBVS?5992" TargetMode="External"/><Relationship Id="rId2" Type="http://schemas.openxmlformats.org/officeDocument/2006/relationships/hyperlink" Target="http://www.konkoly.hu/cgi-bin/IBVS?5781" TargetMode="External"/><Relationship Id="rId16" Type="http://schemas.openxmlformats.org/officeDocument/2006/relationships/hyperlink" Target="http://www.konkoly.hu/cgi-bin/IBVS?5992" TargetMode="External"/><Relationship Id="rId20" Type="http://schemas.openxmlformats.org/officeDocument/2006/relationships/hyperlink" Target="http://www.konkoly.hu/cgi-bin/IBVS?6029" TargetMode="External"/><Relationship Id="rId1" Type="http://schemas.openxmlformats.org/officeDocument/2006/relationships/hyperlink" Target="http://www.konkoly.hu/cgi-bin/IBVS?5781" TargetMode="External"/><Relationship Id="rId6" Type="http://schemas.openxmlformats.org/officeDocument/2006/relationships/hyperlink" Target="http://www.konkoly.hu/cgi-bin/IBVS?5894" TargetMode="External"/><Relationship Id="rId11" Type="http://schemas.openxmlformats.org/officeDocument/2006/relationships/hyperlink" Target="http://www.konkoly.hu/cgi-bin/IBVS?5894" TargetMode="External"/><Relationship Id="rId5" Type="http://schemas.openxmlformats.org/officeDocument/2006/relationships/hyperlink" Target="http://www.konkoly.hu/cgi-bin/IBVS?5929" TargetMode="External"/><Relationship Id="rId15" Type="http://schemas.openxmlformats.org/officeDocument/2006/relationships/hyperlink" Target="http://www.bav-astro.de/sfs/BAVM_link.php?BAVMnr=220" TargetMode="External"/><Relationship Id="rId10" Type="http://schemas.openxmlformats.org/officeDocument/2006/relationships/hyperlink" Target="http://www.bav-astro.de/sfs/BAVM_link.php?BAVMnr=212" TargetMode="External"/><Relationship Id="rId19" Type="http://schemas.openxmlformats.org/officeDocument/2006/relationships/hyperlink" Target="http://www.bav-astro.de/sfs/BAVM_link.php?BAVMnr=228" TargetMode="External"/><Relationship Id="rId4" Type="http://schemas.openxmlformats.org/officeDocument/2006/relationships/hyperlink" Target="http://vsolj.cetus-net.org/no48.pdf" TargetMode="External"/><Relationship Id="rId9" Type="http://schemas.openxmlformats.org/officeDocument/2006/relationships/hyperlink" Target="http://www.bav-astro.de/sfs/BAVM_link.php?BAVMnr=212" TargetMode="External"/><Relationship Id="rId14" Type="http://schemas.openxmlformats.org/officeDocument/2006/relationships/hyperlink" Target="http://www.bav-astro.de/sfs/BAVM_link.php?BAVMnr=2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77"/>
  <sheetViews>
    <sheetView tabSelected="1" workbookViewId="0">
      <pane xSplit="14" ySplit="21" topLeftCell="O58" activePane="bottomRight" state="frozen"/>
      <selection pane="topRight" activeCell="O1" sqref="O1"/>
      <selection pane="bottomLeft" activeCell="A22" sqref="A22"/>
      <selection pane="bottomRight" activeCell="F13" sqref="F13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39</v>
      </c>
    </row>
    <row r="2" spans="1:6" x14ac:dyDescent="0.2">
      <c r="A2" t="s">
        <v>24</v>
      </c>
      <c r="B2" t="s">
        <v>34</v>
      </c>
    </row>
    <row r="3" spans="1:6" ht="13.5" thickBot="1" x14ac:dyDescent="0.25"/>
    <row r="4" spans="1:6" ht="14.25" thickTop="1" thickBot="1" x14ac:dyDescent="0.25">
      <c r="A4" s="5" t="s">
        <v>0</v>
      </c>
      <c r="C4" s="11" t="s">
        <v>33</v>
      </c>
      <c r="D4" s="12" t="s">
        <v>33</v>
      </c>
    </row>
    <row r="5" spans="1:6" ht="13.5" thickTop="1" x14ac:dyDescent="0.2">
      <c r="A5" s="22" t="s">
        <v>40</v>
      </c>
      <c r="B5" s="23"/>
      <c r="C5" s="24">
        <v>-9.5</v>
      </c>
      <c r="D5" s="23" t="s">
        <v>41</v>
      </c>
    </row>
    <row r="6" spans="1:6" x14ac:dyDescent="0.2">
      <c r="A6" s="5" t="s">
        <v>1</v>
      </c>
    </row>
    <row r="7" spans="1:6" x14ac:dyDescent="0.2">
      <c r="A7" t="s">
        <v>2</v>
      </c>
      <c r="C7" s="72">
        <v>54549.589938364064</v>
      </c>
    </row>
    <row r="8" spans="1:6" x14ac:dyDescent="0.2">
      <c r="A8" t="s">
        <v>3</v>
      </c>
      <c r="C8" s="73">
        <v>0.28056194735006046</v>
      </c>
    </row>
    <row r="9" spans="1:6" x14ac:dyDescent="0.2">
      <c r="A9" s="40" t="s">
        <v>49</v>
      </c>
      <c r="B9" s="41">
        <v>21</v>
      </c>
      <c r="C9" s="39" t="str">
        <f>"F"&amp;B9</f>
        <v>F21</v>
      </c>
      <c r="D9" s="20" t="str">
        <f>"G"&amp;B9</f>
        <v>G21</v>
      </c>
    </row>
    <row r="10" spans="1:6" ht="13.5" thickBot="1" x14ac:dyDescent="0.25">
      <c r="A10" s="23"/>
      <c r="B10" s="23"/>
      <c r="C10" s="4" t="s">
        <v>20</v>
      </c>
      <c r="D10" s="4" t="s">
        <v>21</v>
      </c>
      <c r="E10" s="23"/>
    </row>
    <row r="11" spans="1:6" x14ac:dyDescent="0.2">
      <c r="A11" s="23" t="s">
        <v>16</v>
      </c>
      <c r="B11" s="23"/>
      <c r="C11" s="38">
        <f ca="1">INTERCEPT(INDIRECT($D$9):G992,INDIRECT($C$9):F992)</f>
        <v>2.3762945925958189E-3</v>
      </c>
      <c r="D11" s="3"/>
      <c r="E11" s="23"/>
    </row>
    <row r="12" spans="1:6" x14ac:dyDescent="0.2">
      <c r="A12" s="23" t="s">
        <v>17</v>
      </c>
      <c r="B12" s="23"/>
      <c r="C12" s="38">
        <f ca="1">SLOPE(INDIRECT($D$9):G992,INDIRECT($C$9):F992)</f>
        <v>3.7013751132471048E-7</v>
      </c>
      <c r="D12" s="3"/>
      <c r="E12" s="23"/>
    </row>
    <row r="13" spans="1:6" x14ac:dyDescent="0.2">
      <c r="A13" s="23" t="s">
        <v>19</v>
      </c>
      <c r="B13" s="23"/>
      <c r="C13" s="3" t="s">
        <v>14</v>
      </c>
    </row>
    <row r="14" spans="1:6" x14ac:dyDescent="0.2">
      <c r="A14" s="23"/>
      <c r="B14" s="23"/>
      <c r="C14" s="23"/>
    </row>
    <row r="15" spans="1:6" x14ac:dyDescent="0.2">
      <c r="A15" s="25" t="s">
        <v>18</v>
      </c>
      <c r="B15" s="23"/>
      <c r="C15" s="26">
        <f ca="1">(C7+C11)+(C8+C12)*INT(MAX(F21:F3533))</f>
        <v>56051.722962487118</v>
      </c>
      <c r="E15" s="27" t="s">
        <v>52</v>
      </c>
      <c r="F15" s="24">
        <v>1</v>
      </c>
    </row>
    <row r="16" spans="1:6" x14ac:dyDescent="0.2">
      <c r="A16" s="29" t="s">
        <v>4</v>
      </c>
      <c r="B16" s="23"/>
      <c r="C16" s="30">
        <f ca="1">+C8+C12</f>
        <v>0.28056231748757177</v>
      </c>
      <c r="E16" s="27" t="s">
        <v>42</v>
      </c>
      <c r="F16" s="28">
        <f ca="1">NOW()+15018.5+$C$5/24</f>
        <v>60339.740810532407</v>
      </c>
    </row>
    <row r="17" spans="1:21" ht="13.5" thickBot="1" x14ac:dyDescent="0.25">
      <c r="A17" s="27" t="s">
        <v>35</v>
      </c>
      <c r="B17" s="23"/>
      <c r="C17" s="23">
        <f>COUNT(C21:C2191)</f>
        <v>55</v>
      </c>
      <c r="E17" s="27" t="s">
        <v>53</v>
      </c>
      <c r="F17" s="28">
        <f ca="1">ROUND(2*(F16-$C$7)/$C$8,0)/2+F15</f>
        <v>20638.5</v>
      </c>
    </row>
    <row r="18" spans="1:21" ht="14.25" thickTop="1" thickBot="1" x14ac:dyDescent="0.25">
      <c r="A18" s="29" t="s">
        <v>5</v>
      </c>
      <c r="B18" s="23"/>
      <c r="C18" s="32">
        <f ca="1">+C15</f>
        <v>56051.722962487118</v>
      </c>
      <c r="D18" s="33">
        <f ca="1">+C16</f>
        <v>0.28056231748757177</v>
      </c>
      <c r="E18" s="27" t="s">
        <v>43</v>
      </c>
      <c r="F18" s="20">
        <f ca="1">ROUND(2*(F16-$C$15)/$C$16,0)/2+F15</f>
        <v>15284.5</v>
      </c>
    </row>
    <row r="19" spans="1:21" ht="13.5" thickTop="1" x14ac:dyDescent="0.2">
      <c r="E19" s="27" t="s">
        <v>44</v>
      </c>
      <c r="F19" s="31">
        <f ca="1">+$C$15+$C$16*F18-15018.5-$C$5/24</f>
        <v>45321.873537459243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69</v>
      </c>
      <c r="I20" s="7" t="s">
        <v>72</v>
      </c>
      <c r="J20" s="7" t="s">
        <v>66</v>
      </c>
      <c r="K20" s="7" t="s">
        <v>64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  <c r="U20" s="71" t="s">
        <v>166</v>
      </c>
    </row>
    <row r="21" spans="1:21" x14ac:dyDescent="0.2">
      <c r="A21" t="s">
        <v>37</v>
      </c>
      <c r="B21" s="17" t="s">
        <v>31</v>
      </c>
      <c r="C21" s="16">
        <v>51246.81</v>
      </c>
      <c r="D21" s="13">
        <v>5.9999999999999995E-4</v>
      </c>
      <c r="E21">
        <f t="shared" ref="E21:E52" si="0">+(C21-C$7)/C$8</f>
        <v>-11772.016731275211</v>
      </c>
      <c r="F21">
        <f t="shared" ref="F21:F52" si="1">ROUND(2*E21,0)/2</f>
        <v>-11772</v>
      </c>
      <c r="G21">
        <f t="shared" ref="G21:G27" si="2">+C21-(C$7+F21*C$8)</f>
        <v>-4.6941591572249308E-3</v>
      </c>
      <c r="K21">
        <f t="shared" ref="K21:K27" si="3">+G21</f>
        <v>-4.6941591572249308E-3</v>
      </c>
      <c r="O21">
        <f t="shared" ref="O21:O52" ca="1" si="4">+C$11+C$12*$F21</f>
        <v>-1.9809641907186726E-3</v>
      </c>
      <c r="Q21" s="2">
        <f t="shared" ref="Q21:Q52" si="5">+C21-15018.5</f>
        <v>36228.31</v>
      </c>
      <c r="R21" t="s">
        <v>64</v>
      </c>
    </row>
    <row r="22" spans="1:21" x14ac:dyDescent="0.2">
      <c r="A22" t="s">
        <v>37</v>
      </c>
      <c r="B22" s="17" t="s">
        <v>32</v>
      </c>
      <c r="C22" s="16">
        <v>51260.701200000003</v>
      </c>
      <c r="D22" s="13">
        <v>8.9999999999999998E-4</v>
      </c>
      <c r="E22">
        <f t="shared" si="0"/>
        <v>-11722.504671171519</v>
      </c>
      <c r="F22">
        <f t="shared" si="1"/>
        <v>-11722.5</v>
      </c>
      <c r="G22">
        <f t="shared" si="2"/>
        <v>-1.3105529797030613E-3</v>
      </c>
      <c r="K22">
        <f t="shared" si="3"/>
        <v>-1.3105529797030613E-3</v>
      </c>
      <c r="O22">
        <f t="shared" ca="1" si="4"/>
        <v>-1.9626423839080994E-3</v>
      </c>
      <c r="Q22" s="2">
        <f t="shared" si="5"/>
        <v>36242.201200000003</v>
      </c>
      <c r="R22" t="s">
        <v>64</v>
      </c>
    </row>
    <row r="23" spans="1:21" x14ac:dyDescent="0.2">
      <c r="A23" t="s">
        <v>37</v>
      </c>
      <c r="B23" s="17" t="s">
        <v>32</v>
      </c>
      <c r="C23" s="16">
        <v>52337.5003</v>
      </c>
      <c r="D23" s="13">
        <v>1E-3</v>
      </c>
      <c r="E23">
        <f t="shared" si="0"/>
        <v>-7884.496309130669</v>
      </c>
      <c r="F23">
        <f t="shared" si="1"/>
        <v>-7884.5</v>
      </c>
      <c r="G23">
        <f t="shared" si="2"/>
        <v>1.0355174890719354E-3</v>
      </c>
      <c r="K23">
        <f t="shared" si="3"/>
        <v>1.0355174890719354E-3</v>
      </c>
      <c r="O23">
        <f t="shared" ca="1" si="4"/>
        <v>-5.4205461544386095E-4</v>
      </c>
      <c r="Q23" s="2">
        <f t="shared" si="5"/>
        <v>37319.0003</v>
      </c>
      <c r="R23" t="s">
        <v>64</v>
      </c>
    </row>
    <row r="24" spans="1:21" x14ac:dyDescent="0.2">
      <c r="A24" t="s">
        <v>37</v>
      </c>
      <c r="B24" s="17" t="s">
        <v>31</v>
      </c>
      <c r="C24" s="16">
        <v>52337.642999999996</v>
      </c>
      <c r="D24" s="13">
        <v>2E-3</v>
      </c>
      <c r="E24">
        <f t="shared" si="0"/>
        <v>-7883.9876870550652</v>
      </c>
      <c r="F24">
        <f t="shared" si="1"/>
        <v>-7884</v>
      </c>
      <c r="G24">
        <f t="shared" si="2"/>
        <v>3.4545438102213666E-3</v>
      </c>
      <c r="K24">
        <f t="shared" si="3"/>
        <v>3.4545438102213666E-3</v>
      </c>
      <c r="O24">
        <f t="shared" ca="1" si="4"/>
        <v>-5.4186954668819856E-4</v>
      </c>
      <c r="Q24" s="2">
        <f t="shared" si="5"/>
        <v>37319.142999999996</v>
      </c>
      <c r="R24" t="s">
        <v>64</v>
      </c>
    </row>
    <row r="25" spans="1:21" x14ac:dyDescent="0.2">
      <c r="A25" t="s">
        <v>37</v>
      </c>
      <c r="B25" s="17" t="s">
        <v>31</v>
      </c>
      <c r="C25" s="16">
        <v>52601.648200000003</v>
      </c>
      <c r="D25" s="13">
        <v>1.6999999999999999E-3</v>
      </c>
      <c r="E25">
        <f t="shared" si="0"/>
        <v>-6943.0004915584341</v>
      </c>
      <c r="F25">
        <f t="shared" si="1"/>
        <v>-6943</v>
      </c>
      <c r="G25">
        <f t="shared" si="2"/>
        <v>-1.3791258970741183E-4</v>
      </c>
      <c r="K25">
        <f t="shared" si="3"/>
        <v>-1.3791258970741183E-4</v>
      </c>
      <c r="O25">
        <f t="shared" ca="1" si="4"/>
        <v>-1.9357014853164586E-4</v>
      </c>
      <c r="Q25" s="2">
        <f t="shared" si="5"/>
        <v>37583.148200000003</v>
      </c>
      <c r="R25" t="s">
        <v>64</v>
      </c>
    </row>
    <row r="26" spans="1:21" x14ac:dyDescent="0.2">
      <c r="A26" t="s">
        <v>37</v>
      </c>
      <c r="B26" s="17" t="s">
        <v>31</v>
      </c>
      <c r="C26" s="16">
        <v>52655.510999999999</v>
      </c>
      <c r="D26" s="13">
        <v>3.0000000000000001E-3</v>
      </c>
      <c r="E26">
        <f t="shared" si="0"/>
        <v>-6751.0186475887303</v>
      </c>
      <c r="F26">
        <f t="shared" si="1"/>
        <v>-6751</v>
      </c>
      <c r="G26">
        <f t="shared" si="2"/>
        <v>-5.231803806964308E-3</v>
      </c>
      <c r="K26">
        <f t="shared" si="3"/>
        <v>-5.231803806964308E-3</v>
      </c>
      <c r="O26">
        <f t="shared" ca="1" si="4"/>
        <v>-1.2250374635730142E-4</v>
      </c>
      <c r="Q26" s="2">
        <f t="shared" si="5"/>
        <v>37637.010999999999</v>
      </c>
      <c r="R26" t="s">
        <v>64</v>
      </c>
    </row>
    <row r="27" spans="1:21" x14ac:dyDescent="0.2">
      <c r="A27" s="42" t="s">
        <v>37</v>
      </c>
      <c r="B27" s="43" t="s">
        <v>31</v>
      </c>
      <c r="C27" s="44">
        <v>52691.428999999996</v>
      </c>
      <c r="D27" s="45">
        <v>4.0000000000000001E-3</v>
      </c>
      <c r="E27">
        <f t="shared" si="0"/>
        <v>-6622.9970098033955</v>
      </c>
      <c r="F27">
        <f t="shared" si="1"/>
        <v>-6623</v>
      </c>
      <c r="G27">
        <f t="shared" si="2"/>
        <v>8.3893538248958066E-4</v>
      </c>
      <c r="K27">
        <f t="shared" si="3"/>
        <v>8.3893538248958066E-4</v>
      </c>
      <c r="O27">
        <f t="shared" ca="1" si="4"/>
        <v>-7.5126144907738598E-5</v>
      </c>
      <c r="Q27" s="2">
        <f t="shared" si="5"/>
        <v>37672.928999999996</v>
      </c>
      <c r="R27" t="s">
        <v>64</v>
      </c>
    </row>
    <row r="28" spans="1:21" x14ac:dyDescent="0.2">
      <c r="A28" s="42" t="s">
        <v>37</v>
      </c>
      <c r="B28" s="43" t="s">
        <v>32</v>
      </c>
      <c r="C28" s="44">
        <v>52691.525800000003</v>
      </c>
      <c r="D28" s="45">
        <v>1.6000000000000001E-3</v>
      </c>
      <c r="E28">
        <f t="shared" si="0"/>
        <v>-6622.6519879609077</v>
      </c>
      <c r="F28">
        <f t="shared" si="1"/>
        <v>-6622.5</v>
      </c>
      <c r="O28">
        <f t="shared" ca="1" si="4"/>
        <v>-7.4941076152076208E-5</v>
      </c>
      <c r="Q28" s="2">
        <f t="shared" si="5"/>
        <v>37673.025800000003</v>
      </c>
      <c r="R28" t="s">
        <v>64</v>
      </c>
      <c r="U28" s="20">
        <v>-5.9824999996635597E-2</v>
      </c>
    </row>
    <row r="29" spans="1:21" x14ac:dyDescent="0.2">
      <c r="A29" s="46" t="s">
        <v>54</v>
      </c>
      <c r="B29" s="47" t="s">
        <v>32</v>
      </c>
      <c r="C29" s="46">
        <v>52691.565799999997</v>
      </c>
      <c r="D29" s="46">
        <v>1.6000000000000001E-3</v>
      </c>
      <c r="E29">
        <f t="shared" si="0"/>
        <v>-6622.5094169516478</v>
      </c>
      <c r="F29">
        <f t="shared" si="1"/>
        <v>-6622.5</v>
      </c>
      <c r="G29">
        <f t="shared" ref="G29:G48" si="6">+C29-(C$7+F29*C$8)</f>
        <v>-2.6420382928336039E-3</v>
      </c>
      <c r="K29">
        <f t="shared" ref="K29:K48" si="7">+G29</f>
        <v>-2.6420382928336039E-3</v>
      </c>
      <c r="O29">
        <f t="shared" ca="1" si="4"/>
        <v>-7.4941076152076208E-5</v>
      </c>
      <c r="Q29" s="2">
        <f t="shared" si="5"/>
        <v>37673.065799999997</v>
      </c>
      <c r="R29" t="s">
        <v>167</v>
      </c>
    </row>
    <row r="30" spans="1:21" x14ac:dyDescent="0.2">
      <c r="A30" s="42" t="s">
        <v>37</v>
      </c>
      <c r="B30" s="43" t="s">
        <v>31</v>
      </c>
      <c r="C30" s="44">
        <v>52691.705999999998</v>
      </c>
      <c r="D30" s="45">
        <v>1.2999999999999999E-3</v>
      </c>
      <c r="E30">
        <f t="shared" si="0"/>
        <v>-6622.0097055641063</v>
      </c>
      <c r="F30">
        <f t="shared" si="1"/>
        <v>-6622</v>
      </c>
      <c r="G30">
        <f t="shared" si="6"/>
        <v>-2.7230119667365216E-3</v>
      </c>
      <c r="K30">
        <f t="shared" si="7"/>
        <v>-2.7230119667365216E-3</v>
      </c>
      <c r="O30">
        <f t="shared" ca="1" si="4"/>
        <v>-7.4756007396413818E-5</v>
      </c>
      <c r="Q30" s="2">
        <f t="shared" si="5"/>
        <v>37673.205999999998</v>
      </c>
      <c r="R30" t="s">
        <v>64</v>
      </c>
    </row>
    <row r="31" spans="1:21" x14ac:dyDescent="0.2">
      <c r="A31" s="42" t="s">
        <v>37</v>
      </c>
      <c r="B31" s="43" t="s">
        <v>32</v>
      </c>
      <c r="C31" s="44">
        <v>52694.374300000003</v>
      </c>
      <c r="D31" s="45">
        <v>1.1000000000000001E-3</v>
      </c>
      <c r="E31">
        <f t="shared" si="0"/>
        <v>-6612.4991499623675</v>
      </c>
      <c r="F31">
        <f t="shared" si="1"/>
        <v>-6612.5</v>
      </c>
      <c r="G31">
        <f t="shared" si="6"/>
        <v>2.3848821001593024E-4</v>
      </c>
      <c r="K31">
        <f t="shared" si="7"/>
        <v>2.3848821001593024E-4</v>
      </c>
      <c r="O31">
        <f t="shared" ca="1" si="4"/>
        <v>-7.1239701038829269E-5</v>
      </c>
      <c r="Q31" s="2">
        <f t="shared" si="5"/>
        <v>37675.874300000003</v>
      </c>
      <c r="R31" t="s">
        <v>64</v>
      </c>
    </row>
    <row r="32" spans="1:21" x14ac:dyDescent="0.2">
      <c r="A32" s="42" t="s">
        <v>37</v>
      </c>
      <c r="B32" s="43" t="s">
        <v>31</v>
      </c>
      <c r="C32" s="44">
        <v>52694.515299999999</v>
      </c>
      <c r="D32" s="45">
        <v>5.9999999999999995E-4</v>
      </c>
      <c r="E32">
        <f t="shared" si="0"/>
        <v>-6611.996587154661</v>
      </c>
      <c r="F32">
        <f t="shared" si="1"/>
        <v>-6612</v>
      </c>
      <c r="G32">
        <f t="shared" si="6"/>
        <v>9.5751453773118556E-4</v>
      </c>
      <c r="K32">
        <f t="shared" si="7"/>
        <v>9.5751453773118556E-4</v>
      </c>
      <c r="O32">
        <f t="shared" ca="1" si="4"/>
        <v>-7.1054632283166878E-5</v>
      </c>
      <c r="Q32" s="2">
        <f t="shared" si="5"/>
        <v>37676.015299999999</v>
      </c>
      <c r="R32" t="s">
        <v>64</v>
      </c>
    </row>
    <row r="33" spans="1:18" x14ac:dyDescent="0.2">
      <c r="A33" s="42" t="s">
        <v>37</v>
      </c>
      <c r="B33" s="43" t="s">
        <v>32</v>
      </c>
      <c r="C33" s="44">
        <v>52694.654999999999</v>
      </c>
      <c r="D33" s="45">
        <v>4.0000000000000002E-4</v>
      </c>
      <c r="E33">
        <f t="shared" si="0"/>
        <v>-6611.4986579047418</v>
      </c>
      <c r="F33">
        <f t="shared" si="1"/>
        <v>-6611.5</v>
      </c>
      <c r="G33">
        <f t="shared" si="6"/>
        <v>3.7654086190741509E-4</v>
      </c>
      <c r="K33">
        <f t="shared" si="7"/>
        <v>3.7654086190741509E-4</v>
      </c>
      <c r="O33">
        <f t="shared" ca="1" si="4"/>
        <v>-7.0869563527504488E-5</v>
      </c>
      <c r="Q33" s="2">
        <f t="shared" si="5"/>
        <v>37676.154999999999</v>
      </c>
      <c r="R33" t="s">
        <v>64</v>
      </c>
    </row>
    <row r="34" spans="1:18" x14ac:dyDescent="0.2">
      <c r="A34" s="42" t="s">
        <v>37</v>
      </c>
      <c r="B34" s="43" t="s">
        <v>32</v>
      </c>
      <c r="C34" s="44">
        <v>52721.313000000002</v>
      </c>
      <c r="D34" s="45">
        <v>1.4E-3</v>
      </c>
      <c r="E34">
        <f t="shared" si="0"/>
        <v>-6516.4822087683178</v>
      </c>
      <c r="F34">
        <f t="shared" si="1"/>
        <v>-6516.5</v>
      </c>
      <c r="G34">
        <f t="shared" si="6"/>
        <v>4.9915426061488688E-3</v>
      </c>
      <c r="K34">
        <f t="shared" si="7"/>
        <v>4.9915426061488688E-3</v>
      </c>
      <c r="O34">
        <f t="shared" ca="1" si="4"/>
        <v>-3.5706499951656829E-5</v>
      </c>
      <c r="Q34" s="2">
        <f t="shared" si="5"/>
        <v>37702.813000000002</v>
      </c>
      <c r="R34" t="s">
        <v>64</v>
      </c>
    </row>
    <row r="35" spans="1:18" x14ac:dyDescent="0.2">
      <c r="A35" s="42" t="s">
        <v>37</v>
      </c>
      <c r="B35" s="43" t="s">
        <v>31</v>
      </c>
      <c r="C35" s="44">
        <v>52723.411999999997</v>
      </c>
      <c r="D35" s="45">
        <v>2E-3</v>
      </c>
      <c r="E35">
        <f t="shared" si="0"/>
        <v>-6509.0007950562303</v>
      </c>
      <c r="F35">
        <f t="shared" si="1"/>
        <v>-6509</v>
      </c>
      <c r="G35">
        <f t="shared" si="6"/>
        <v>-2.230625250376761E-4</v>
      </c>
      <c r="K35">
        <f t="shared" si="7"/>
        <v>-2.230625250376761E-4</v>
      </c>
      <c r="O35">
        <f t="shared" ca="1" si="4"/>
        <v>-3.2930468616721408E-5</v>
      </c>
      <c r="Q35" s="2">
        <f t="shared" si="5"/>
        <v>37704.911999999997</v>
      </c>
      <c r="R35" t="s">
        <v>64</v>
      </c>
    </row>
    <row r="36" spans="1:18" x14ac:dyDescent="0.2">
      <c r="A36" s="46" t="s">
        <v>54</v>
      </c>
      <c r="B36" s="47" t="s">
        <v>31</v>
      </c>
      <c r="C36" s="46">
        <v>52723.412199999999</v>
      </c>
      <c r="D36" s="46">
        <v>2E-3</v>
      </c>
      <c r="E36">
        <f t="shared" si="0"/>
        <v>-6509.0000822011762</v>
      </c>
      <c r="F36">
        <f t="shared" si="1"/>
        <v>-6509</v>
      </c>
      <c r="G36">
        <f t="shared" si="6"/>
        <v>-2.3062522814143449E-5</v>
      </c>
      <c r="K36">
        <f t="shared" si="7"/>
        <v>-2.3062522814143449E-5</v>
      </c>
      <c r="O36">
        <f t="shared" ca="1" si="4"/>
        <v>-3.2930468616721408E-5</v>
      </c>
      <c r="Q36" s="2">
        <f t="shared" si="5"/>
        <v>37704.912199999999</v>
      </c>
      <c r="R36" t="s">
        <v>167</v>
      </c>
    </row>
    <row r="37" spans="1:18" x14ac:dyDescent="0.2">
      <c r="A37" s="42" t="s">
        <v>37</v>
      </c>
      <c r="B37" s="43" t="s">
        <v>32</v>
      </c>
      <c r="C37" s="44">
        <v>52723.552300000003</v>
      </c>
      <c r="D37" s="45">
        <v>5.0000000000000001E-4</v>
      </c>
      <c r="E37">
        <f t="shared" si="0"/>
        <v>-6508.5007272411485</v>
      </c>
      <c r="F37">
        <f t="shared" si="1"/>
        <v>-6508.5</v>
      </c>
      <c r="G37">
        <f t="shared" si="6"/>
        <v>-2.0403619419084862E-4</v>
      </c>
      <c r="K37">
        <f t="shared" si="7"/>
        <v>-2.0403619419084862E-4</v>
      </c>
      <c r="O37">
        <f t="shared" ca="1" si="4"/>
        <v>-3.2745399861059017E-5</v>
      </c>
      <c r="Q37" s="2">
        <f t="shared" si="5"/>
        <v>37705.052300000003</v>
      </c>
      <c r="R37" t="s">
        <v>64</v>
      </c>
    </row>
    <row r="38" spans="1:18" x14ac:dyDescent="0.2">
      <c r="A38" s="46" t="s">
        <v>30</v>
      </c>
      <c r="B38" s="47" t="s">
        <v>31</v>
      </c>
      <c r="C38" s="46">
        <v>52856.396999999997</v>
      </c>
      <c r="D38" s="48">
        <v>7.0000000000000001E-3</v>
      </c>
      <c r="E38">
        <f t="shared" si="0"/>
        <v>-6035.0056533199431</v>
      </c>
      <c r="F38">
        <f t="shared" si="1"/>
        <v>-6035</v>
      </c>
      <c r="G38">
        <f t="shared" si="6"/>
        <v>-1.5861064530326985E-3</v>
      </c>
      <c r="K38">
        <f t="shared" si="7"/>
        <v>-1.5861064530326985E-3</v>
      </c>
      <c r="O38">
        <f t="shared" ca="1" si="4"/>
        <v>1.4251471175119124E-4</v>
      </c>
      <c r="Q38" s="2">
        <f t="shared" si="5"/>
        <v>37837.896999999997</v>
      </c>
      <c r="R38" t="s">
        <v>64</v>
      </c>
    </row>
    <row r="39" spans="1:18" x14ac:dyDescent="0.2">
      <c r="A39" s="46" t="s">
        <v>30</v>
      </c>
      <c r="B39" s="47" t="s">
        <v>31</v>
      </c>
      <c r="C39" s="46">
        <v>53045.497199999998</v>
      </c>
      <c r="D39" s="48">
        <v>1.2999999999999999E-3</v>
      </c>
      <c r="E39">
        <f t="shared" si="0"/>
        <v>-5361.0004940812314</v>
      </c>
      <c r="F39">
        <f t="shared" si="1"/>
        <v>-5361</v>
      </c>
      <c r="G39">
        <f t="shared" si="6"/>
        <v>-1.3862039486411959E-4</v>
      </c>
      <c r="K39">
        <f t="shared" si="7"/>
        <v>-1.3862039486411959E-4</v>
      </c>
      <c r="O39">
        <f t="shared" ca="1" si="4"/>
        <v>3.9198739438404614E-4</v>
      </c>
      <c r="Q39" s="2">
        <f t="shared" si="5"/>
        <v>38026.997199999998</v>
      </c>
      <c r="R39" t="s">
        <v>64</v>
      </c>
    </row>
    <row r="40" spans="1:18" x14ac:dyDescent="0.2">
      <c r="A40" s="8" t="s">
        <v>30</v>
      </c>
      <c r="B40" s="9" t="s">
        <v>31</v>
      </c>
      <c r="C40" s="8">
        <v>53055.607000000004</v>
      </c>
      <c r="D40" s="10">
        <v>7.0000000000000001E-3</v>
      </c>
      <c r="E40">
        <f t="shared" si="0"/>
        <v>-5324.9663843400713</v>
      </c>
      <c r="F40">
        <f t="shared" si="1"/>
        <v>-5325</v>
      </c>
      <c r="G40">
        <f t="shared" si="6"/>
        <v>9.4312750079552643E-3</v>
      </c>
      <c r="K40">
        <f t="shared" si="7"/>
        <v>9.4312750079552643E-3</v>
      </c>
      <c r="O40">
        <f t="shared" ca="1" si="4"/>
        <v>4.0531234479173565E-4</v>
      </c>
      <c r="Q40" s="2">
        <f t="shared" si="5"/>
        <v>38037.107000000004</v>
      </c>
      <c r="R40" t="s">
        <v>64</v>
      </c>
    </row>
    <row r="41" spans="1:18" x14ac:dyDescent="0.2">
      <c r="A41" s="8" t="s">
        <v>30</v>
      </c>
      <c r="B41" s="9" t="s">
        <v>32</v>
      </c>
      <c r="C41" s="8">
        <v>53060.508000000002</v>
      </c>
      <c r="D41" s="10">
        <v>7.0000000000000001E-3</v>
      </c>
      <c r="E41">
        <f t="shared" si="0"/>
        <v>-5307.4978714277231</v>
      </c>
      <c r="F41">
        <f t="shared" si="1"/>
        <v>-5307.5</v>
      </c>
      <c r="G41">
        <f t="shared" si="6"/>
        <v>5.9719638375099748E-4</v>
      </c>
      <c r="K41">
        <f t="shared" si="7"/>
        <v>5.9719638375099748E-4</v>
      </c>
      <c r="O41">
        <f t="shared" ca="1" si="4"/>
        <v>4.1178975123991801E-4</v>
      </c>
      <c r="Q41" s="2">
        <f t="shared" si="5"/>
        <v>38042.008000000002</v>
      </c>
      <c r="R41" t="s">
        <v>64</v>
      </c>
    </row>
    <row r="42" spans="1:18" x14ac:dyDescent="0.2">
      <c r="A42" s="8" t="s">
        <v>30</v>
      </c>
      <c r="B42" s="9" t="s">
        <v>32</v>
      </c>
      <c r="C42" s="8">
        <v>53079.574999999997</v>
      </c>
      <c r="D42" s="10">
        <v>5.0000000000000001E-3</v>
      </c>
      <c r="E42">
        <f t="shared" si="0"/>
        <v>-5239.5378355779385</v>
      </c>
      <c r="F42">
        <f t="shared" si="1"/>
        <v>-5239.5</v>
      </c>
      <c r="G42">
        <f t="shared" si="6"/>
        <v>-1.0615223422064446E-2</v>
      </c>
      <c r="K42">
        <f t="shared" si="7"/>
        <v>-1.0615223422064446E-2</v>
      </c>
      <c r="O42">
        <f t="shared" ca="1" si="4"/>
        <v>4.3695910200999832E-4</v>
      </c>
      <c r="Q42" s="2">
        <f t="shared" si="5"/>
        <v>38061.074999999997</v>
      </c>
      <c r="R42" t="s">
        <v>64</v>
      </c>
    </row>
    <row r="43" spans="1:18" x14ac:dyDescent="0.2">
      <c r="A43" s="8" t="s">
        <v>30</v>
      </c>
      <c r="B43" s="9" t="s">
        <v>31</v>
      </c>
      <c r="C43" s="8">
        <v>53085.618999999999</v>
      </c>
      <c r="D43" s="10">
        <v>7.0000000000000001E-3</v>
      </c>
      <c r="E43">
        <f t="shared" si="0"/>
        <v>-5217.9953560753265</v>
      </c>
      <c r="F43">
        <f t="shared" si="1"/>
        <v>-5218</v>
      </c>
      <c r="G43">
        <f t="shared" si="6"/>
        <v>1.3029085530433804E-3</v>
      </c>
      <c r="K43">
        <f t="shared" si="7"/>
        <v>1.3029085530433804E-3</v>
      </c>
      <c r="O43">
        <f t="shared" ca="1" si="4"/>
        <v>4.4491705850347959E-4</v>
      </c>
      <c r="Q43" s="2">
        <f t="shared" si="5"/>
        <v>38067.118999999999</v>
      </c>
      <c r="R43" t="s">
        <v>64</v>
      </c>
    </row>
    <row r="44" spans="1:18" x14ac:dyDescent="0.2">
      <c r="A44" s="8" t="s">
        <v>30</v>
      </c>
      <c r="B44" s="9" t="s">
        <v>32</v>
      </c>
      <c r="C44" s="8">
        <v>53111.572999999997</v>
      </c>
      <c r="D44" s="10">
        <v>4.0000000000000001E-3</v>
      </c>
      <c r="E44">
        <f t="shared" si="0"/>
        <v>-5125.4881567022949</v>
      </c>
      <c r="F44">
        <f t="shared" si="1"/>
        <v>-5125.5</v>
      </c>
      <c r="G44">
        <f t="shared" si="6"/>
        <v>3.3227786698262207E-3</v>
      </c>
      <c r="K44">
        <f t="shared" si="7"/>
        <v>3.3227786698262207E-3</v>
      </c>
      <c r="O44">
        <f t="shared" ca="1" si="4"/>
        <v>4.791547783010153E-4</v>
      </c>
      <c r="Q44" s="2">
        <f t="shared" si="5"/>
        <v>38093.072999999997</v>
      </c>
      <c r="R44" t="s">
        <v>64</v>
      </c>
    </row>
    <row r="45" spans="1:18" x14ac:dyDescent="0.2">
      <c r="A45" s="8" t="s">
        <v>30</v>
      </c>
      <c r="B45" s="9" t="s">
        <v>31</v>
      </c>
      <c r="C45" s="8">
        <v>53112.553999999996</v>
      </c>
      <c r="D45" s="10">
        <v>2E-3</v>
      </c>
      <c r="E45">
        <f t="shared" si="0"/>
        <v>-5121.9916026996389</v>
      </c>
      <c r="F45">
        <f t="shared" si="1"/>
        <v>-5122</v>
      </c>
      <c r="G45">
        <f t="shared" si="6"/>
        <v>2.3559629407827742E-3</v>
      </c>
      <c r="K45">
        <f t="shared" si="7"/>
        <v>2.3559629407827742E-3</v>
      </c>
      <c r="O45">
        <f t="shared" ca="1" si="4"/>
        <v>4.8045025959065181E-4</v>
      </c>
      <c r="Q45" s="2">
        <f t="shared" si="5"/>
        <v>38094.053999999996</v>
      </c>
      <c r="R45" t="s">
        <v>64</v>
      </c>
    </row>
    <row r="46" spans="1:18" x14ac:dyDescent="0.2">
      <c r="A46" s="8" t="s">
        <v>30</v>
      </c>
      <c r="B46" s="9" t="s">
        <v>32</v>
      </c>
      <c r="C46" s="8">
        <v>53117.466999999997</v>
      </c>
      <c r="D46" s="10">
        <v>3.0000000000000001E-3</v>
      </c>
      <c r="E46">
        <f t="shared" si="0"/>
        <v>-5104.4803184844977</v>
      </c>
      <c r="F46">
        <f t="shared" si="1"/>
        <v>-5104.5</v>
      </c>
      <c r="G46">
        <f t="shared" si="6"/>
        <v>5.5218843190232292E-3</v>
      </c>
      <c r="K46">
        <f t="shared" si="7"/>
        <v>5.5218843190232292E-3</v>
      </c>
      <c r="O46">
        <f t="shared" ca="1" si="4"/>
        <v>4.8692766603883417E-4</v>
      </c>
      <c r="Q46" s="2">
        <f t="shared" si="5"/>
        <v>38098.966999999997</v>
      </c>
      <c r="R46" t="s">
        <v>64</v>
      </c>
    </row>
    <row r="47" spans="1:18" x14ac:dyDescent="0.2">
      <c r="A47" s="8" t="s">
        <v>30</v>
      </c>
      <c r="B47" s="9" t="s">
        <v>31</v>
      </c>
      <c r="C47" s="8">
        <v>53117.603999999999</v>
      </c>
      <c r="D47" s="10">
        <v>2E-3</v>
      </c>
      <c r="E47">
        <f t="shared" si="0"/>
        <v>-5103.9920127776959</v>
      </c>
      <c r="F47">
        <f t="shared" si="1"/>
        <v>-5104</v>
      </c>
      <c r="G47">
        <f t="shared" si="6"/>
        <v>2.2409106459235772E-3</v>
      </c>
      <c r="K47">
        <f t="shared" si="7"/>
        <v>2.2409106459235772E-3</v>
      </c>
      <c r="O47">
        <f t="shared" ca="1" si="4"/>
        <v>4.8711273479449656E-4</v>
      </c>
      <c r="Q47" s="2">
        <f t="shared" si="5"/>
        <v>38099.103999999999</v>
      </c>
      <c r="R47" t="s">
        <v>64</v>
      </c>
    </row>
    <row r="48" spans="1:18" x14ac:dyDescent="0.2">
      <c r="A48" s="8" t="s">
        <v>30</v>
      </c>
      <c r="B48" s="9" t="s">
        <v>31</v>
      </c>
      <c r="C48" s="8">
        <v>53137.525000000001</v>
      </c>
      <c r="D48" s="10">
        <v>3.0000000000000001E-3</v>
      </c>
      <c r="E48">
        <f t="shared" si="0"/>
        <v>-5032.9880858797032</v>
      </c>
      <c r="F48">
        <f t="shared" si="1"/>
        <v>-5033</v>
      </c>
      <c r="G48">
        <f t="shared" si="6"/>
        <v>3.3426487934775651E-3</v>
      </c>
      <c r="K48">
        <f t="shared" si="7"/>
        <v>3.3426487934775651E-3</v>
      </c>
      <c r="O48">
        <f t="shared" ca="1" si="4"/>
        <v>5.1339249809855101E-4</v>
      </c>
      <c r="Q48" s="2">
        <f t="shared" si="5"/>
        <v>38119.025000000001</v>
      </c>
      <c r="R48" t="s">
        <v>64</v>
      </c>
    </row>
    <row r="49" spans="1:21" x14ac:dyDescent="0.2">
      <c r="A49" s="19" t="s">
        <v>38</v>
      </c>
      <c r="B49" s="3" t="s">
        <v>32</v>
      </c>
      <c r="C49" s="21">
        <v>53408.669000000002</v>
      </c>
      <c r="D49" s="13">
        <v>3.0000000000000001E-3</v>
      </c>
      <c r="E49">
        <f t="shared" si="0"/>
        <v>-4066.5562423564243</v>
      </c>
      <c r="F49">
        <f t="shared" si="1"/>
        <v>-4066.5</v>
      </c>
      <c r="O49">
        <f t="shared" ca="1" si="4"/>
        <v>8.7113040279388366E-4</v>
      </c>
      <c r="Q49" s="2">
        <f t="shared" si="5"/>
        <v>38390.169000000002</v>
      </c>
      <c r="U49" s="20">
        <v>4.8695000004954636E-2</v>
      </c>
    </row>
    <row r="50" spans="1:21" x14ac:dyDescent="0.2">
      <c r="A50" s="19" t="s">
        <v>38</v>
      </c>
      <c r="B50" s="3" t="s">
        <v>31</v>
      </c>
      <c r="C50" s="21">
        <v>53409.641000000003</v>
      </c>
      <c r="D50" s="13">
        <v>6.0000000000000001E-3</v>
      </c>
      <c r="E50">
        <f t="shared" si="0"/>
        <v>-4063.0917668308502</v>
      </c>
      <c r="F50">
        <f t="shared" si="1"/>
        <v>-4063</v>
      </c>
      <c r="O50">
        <f t="shared" ca="1" si="4"/>
        <v>8.7242588408352017E-4</v>
      </c>
      <c r="Q50" s="2">
        <f t="shared" si="5"/>
        <v>38391.141000000003</v>
      </c>
      <c r="U50" s="20">
        <v>3.8840000008349307E-2</v>
      </c>
    </row>
    <row r="51" spans="1:21" x14ac:dyDescent="0.2">
      <c r="A51" s="19" t="s">
        <v>38</v>
      </c>
      <c r="B51" s="3" t="s">
        <v>32</v>
      </c>
      <c r="C51" s="13">
        <v>53410.644999999997</v>
      </c>
      <c r="D51" s="13">
        <v>5.0000000000000001E-3</v>
      </c>
      <c r="E51">
        <f t="shared" si="0"/>
        <v>-4059.5132344978792</v>
      </c>
      <c r="F51">
        <f t="shared" si="1"/>
        <v>-4059.5</v>
      </c>
      <c r="G51">
        <f>+C51-(C$7+F51*C$8)</f>
        <v>-3.7130964992684312E-3</v>
      </c>
      <c r="I51">
        <f>+G51</f>
        <v>-3.7130964992684312E-3</v>
      </c>
      <c r="O51">
        <f t="shared" ca="1" si="4"/>
        <v>8.7372136537315669E-4</v>
      </c>
      <c r="Q51" s="2">
        <f t="shared" si="5"/>
        <v>38392.144999999997</v>
      </c>
    </row>
    <row r="52" spans="1:21" x14ac:dyDescent="0.2">
      <c r="A52" s="19" t="s">
        <v>38</v>
      </c>
      <c r="B52" s="3" t="s">
        <v>32</v>
      </c>
      <c r="C52" s="13">
        <v>53446.561000000002</v>
      </c>
      <c r="D52" s="13">
        <v>3.0000000000000001E-3</v>
      </c>
      <c r="E52">
        <f t="shared" si="0"/>
        <v>-3931.4987252629835</v>
      </c>
      <c r="F52">
        <f t="shared" si="1"/>
        <v>-3931.5</v>
      </c>
      <c r="G52">
        <f>+C52-(C$7+F52*C$8)</f>
        <v>3.5764269705396146E-4</v>
      </c>
      <c r="I52">
        <f>+G52</f>
        <v>3.5764269705396146E-4</v>
      </c>
      <c r="O52">
        <f t="shared" ca="1" si="4"/>
        <v>9.2109896682271973E-4</v>
      </c>
      <c r="Q52" s="2">
        <f t="shared" si="5"/>
        <v>38428.061000000002</v>
      </c>
    </row>
    <row r="53" spans="1:21" x14ac:dyDescent="0.2">
      <c r="A53" s="35" t="s">
        <v>36</v>
      </c>
      <c r="B53" s="3" t="s">
        <v>32</v>
      </c>
      <c r="C53" s="13">
        <v>53491.450799999999</v>
      </c>
      <c r="D53" s="13">
        <v>1.4E-3</v>
      </c>
      <c r="E53">
        <f t="shared" ref="E53:E75" si="8">+(C53-C$7)/C$8</f>
        <v>-3771.4991229506008</v>
      </c>
      <c r="F53">
        <f t="shared" ref="F53:F75" si="9">ROUND(2*E53,0)/2</f>
        <v>-3771.5</v>
      </c>
      <c r="G53">
        <f>+C53-(C$7+F53*C$8)</f>
        <v>2.4606668739579618E-4</v>
      </c>
      <c r="K53">
        <f>+G53</f>
        <v>2.4606668739579618E-4</v>
      </c>
      <c r="O53">
        <f t="shared" ref="O53:O75" ca="1" si="10">+C$11+C$12*$F53</f>
        <v>9.8032096863467336E-4</v>
      </c>
      <c r="Q53" s="2">
        <f t="shared" ref="Q53:Q75" si="11">+C53-15018.5</f>
        <v>38472.950799999999</v>
      </c>
      <c r="R53" t="s">
        <v>64</v>
      </c>
    </row>
    <row r="54" spans="1:21" x14ac:dyDescent="0.2">
      <c r="A54" s="35" t="s">
        <v>36</v>
      </c>
      <c r="B54" s="3" t="s">
        <v>31</v>
      </c>
      <c r="C54" s="13">
        <v>53491.591800000002</v>
      </c>
      <c r="D54" s="13">
        <v>1E-3</v>
      </c>
      <c r="E54">
        <f t="shared" si="8"/>
        <v>-3770.996560142868</v>
      </c>
      <c r="F54">
        <f t="shared" si="9"/>
        <v>-3771</v>
      </c>
      <c r="G54">
        <f>+C54-(C$7+F54*C$8)</f>
        <v>9.650930151110515E-4</v>
      </c>
      <c r="K54">
        <f>+G54</f>
        <v>9.650930151110515E-4</v>
      </c>
      <c r="O54">
        <f t="shared" ca="1" si="10"/>
        <v>9.8050603739033575E-4</v>
      </c>
      <c r="Q54" s="2">
        <f t="shared" si="11"/>
        <v>38473.091800000002</v>
      </c>
      <c r="R54" t="s">
        <v>64</v>
      </c>
    </row>
    <row r="55" spans="1:21" x14ac:dyDescent="0.2">
      <c r="A55" s="35" t="s">
        <v>46</v>
      </c>
      <c r="B55" s="3" t="s">
        <v>32</v>
      </c>
      <c r="C55" s="13">
        <v>53979.333700000003</v>
      </c>
      <c r="D55" s="13">
        <v>1E-3</v>
      </c>
      <c r="E55">
        <f t="shared" si="8"/>
        <v>-2032.5501863320976</v>
      </c>
      <c r="F55">
        <f t="shared" si="9"/>
        <v>-2032.5</v>
      </c>
      <c r="O55">
        <f t="shared" ca="1" si="10"/>
        <v>1.6239901008283449E-3</v>
      </c>
      <c r="Q55" s="2">
        <f t="shared" si="11"/>
        <v>38960.833700000003</v>
      </c>
      <c r="R55" t="s">
        <v>168</v>
      </c>
      <c r="U55">
        <f>+C55-(C$7+F55*C$8)</f>
        <v>-1.4080375061894301E-2</v>
      </c>
    </row>
    <row r="56" spans="1:21" x14ac:dyDescent="0.2">
      <c r="A56" s="35" t="s">
        <v>46</v>
      </c>
      <c r="B56" s="3" t="s">
        <v>32</v>
      </c>
      <c r="C56" s="13">
        <v>54172.375699999997</v>
      </c>
      <c r="D56" s="13">
        <v>1E-3</v>
      </c>
      <c r="E56">
        <f t="shared" si="8"/>
        <v>-1344.495366983652</v>
      </c>
      <c r="F56">
        <f t="shared" si="9"/>
        <v>-1344.5</v>
      </c>
      <c r="G56">
        <f t="shared" ref="G56:G75" si="12">+C56-(C$7+F56*C$8)</f>
        <v>1.2998480888199992E-3</v>
      </c>
      <c r="K56">
        <f t="shared" ref="K56:K61" si="13">+G56</f>
        <v>1.2998480888199992E-3</v>
      </c>
      <c r="O56">
        <f t="shared" ca="1" si="10"/>
        <v>1.8786447086197458E-3</v>
      </c>
      <c r="Q56" s="2">
        <f t="shared" si="11"/>
        <v>39153.875699999997</v>
      </c>
      <c r="R56" t="s">
        <v>168</v>
      </c>
    </row>
    <row r="57" spans="1:21" x14ac:dyDescent="0.2">
      <c r="A57" s="37" t="s">
        <v>50</v>
      </c>
      <c r="B57" s="3"/>
      <c r="C57" s="36">
        <v>54549.732000000004</v>
      </c>
      <c r="D57" s="13">
        <v>4.0000000000000002E-4</v>
      </c>
      <c r="E57">
        <f t="shared" si="8"/>
        <v>0.50634677040475329</v>
      </c>
      <c r="F57">
        <f t="shared" si="9"/>
        <v>0.5</v>
      </c>
      <c r="G57">
        <f t="shared" si="12"/>
        <v>1.7806622636271641E-3</v>
      </c>
      <c r="K57">
        <f t="shared" si="13"/>
        <v>1.7806622636271641E-3</v>
      </c>
      <c r="O57">
        <f t="shared" ca="1" si="10"/>
        <v>2.3764796613514813E-3</v>
      </c>
      <c r="Q57" s="2">
        <f t="shared" si="11"/>
        <v>39531.232000000004</v>
      </c>
      <c r="R57" t="s">
        <v>64</v>
      </c>
    </row>
    <row r="58" spans="1:21" x14ac:dyDescent="0.2">
      <c r="A58" s="69" t="s">
        <v>92</v>
      </c>
      <c r="B58" s="70" t="s">
        <v>32</v>
      </c>
      <c r="C58" s="69">
        <v>54586.062599999997</v>
      </c>
      <c r="D58" s="69" t="s">
        <v>72</v>
      </c>
      <c r="E58">
        <f t="shared" si="8"/>
        <v>129.99860451647658</v>
      </c>
      <c r="F58">
        <f t="shared" si="9"/>
        <v>130</v>
      </c>
      <c r="G58">
        <f t="shared" si="12"/>
        <v>-3.9151957753347233E-4</v>
      </c>
      <c r="K58">
        <f t="shared" si="13"/>
        <v>-3.9151957753347233E-4</v>
      </c>
      <c r="O58">
        <f t="shared" ca="1" si="10"/>
        <v>2.4244124690680313E-3</v>
      </c>
      <c r="Q58" s="2">
        <f t="shared" si="11"/>
        <v>39567.562599999997</v>
      </c>
    </row>
    <row r="59" spans="1:21" x14ac:dyDescent="0.2">
      <c r="A59" s="37" t="s">
        <v>56</v>
      </c>
      <c r="B59" s="3"/>
      <c r="C59" s="13">
        <v>54883.880499999999</v>
      </c>
      <c r="D59" s="13">
        <v>2.9999999999999997E-4</v>
      </c>
      <c r="E59">
        <f t="shared" si="8"/>
        <v>1191.5035691523647</v>
      </c>
      <c r="F59">
        <f t="shared" si="9"/>
        <v>1191.5</v>
      </c>
      <c r="G59">
        <f t="shared" si="12"/>
        <v>1.0013683349825442E-3</v>
      </c>
      <c r="K59">
        <f t="shared" si="13"/>
        <v>1.0013683349825442E-3</v>
      </c>
      <c r="O59">
        <f t="shared" ca="1" si="10"/>
        <v>2.8173134373392114E-3</v>
      </c>
      <c r="Q59" s="2">
        <f t="shared" si="11"/>
        <v>39865.380499999999</v>
      </c>
      <c r="R59" t="s">
        <v>64</v>
      </c>
    </row>
    <row r="60" spans="1:21" x14ac:dyDescent="0.2">
      <c r="A60" s="35" t="s">
        <v>56</v>
      </c>
      <c r="B60" s="49" t="s">
        <v>32</v>
      </c>
      <c r="C60" s="35">
        <v>54883.880499999999</v>
      </c>
      <c r="D60" s="35">
        <v>2.9999999999999997E-4</v>
      </c>
      <c r="E60">
        <f t="shared" si="8"/>
        <v>1191.5035691523647</v>
      </c>
      <c r="F60">
        <f t="shared" si="9"/>
        <v>1191.5</v>
      </c>
      <c r="G60">
        <f t="shared" si="12"/>
        <v>1.0013683349825442E-3</v>
      </c>
      <c r="K60">
        <f t="shared" si="13"/>
        <v>1.0013683349825442E-3</v>
      </c>
      <c r="O60">
        <f t="shared" ca="1" si="10"/>
        <v>2.8173134373392114E-3</v>
      </c>
      <c r="Q60" s="2">
        <f t="shared" si="11"/>
        <v>39865.380499999999</v>
      </c>
      <c r="R60" t="s">
        <v>64</v>
      </c>
    </row>
    <row r="61" spans="1:21" x14ac:dyDescent="0.2">
      <c r="A61" s="50" t="s">
        <v>51</v>
      </c>
      <c r="B61" s="51" t="s">
        <v>31</v>
      </c>
      <c r="C61" s="50">
        <v>54891.878199999999</v>
      </c>
      <c r="D61" s="50">
        <v>2.9999999999999997E-4</v>
      </c>
      <c r="E61">
        <f t="shared" si="8"/>
        <v>1220.0095731758579</v>
      </c>
      <c r="F61">
        <f t="shared" si="9"/>
        <v>1220</v>
      </c>
      <c r="G61">
        <f t="shared" si="12"/>
        <v>2.6858688579523005E-3</v>
      </c>
      <c r="K61">
        <f t="shared" si="13"/>
        <v>2.6858688579523005E-3</v>
      </c>
      <c r="O61">
        <f t="shared" ca="1" si="10"/>
        <v>2.8278623564119655E-3</v>
      </c>
      <c r="Q61" s="2">
        <f t="shared" si="11"/>
        <v>39873.378199999999</v>
      </c>
      <c r="R61" t="s">
        <v>64</v>
      </c>
    </row>
    <row r="62" spans="1:21" x14ac:dyDescent="0.2">
      <c r="A62" s="35" t="s">
        <v>55</v>
      </c>
      <c r="B62" s="49" t="s">
        <v>31</v>
      </c>
      <c r="C62" s="35">
        <v>54924.423900000002</v>
      </c>
      <c r="D62" s="35">
        <v>5.0000000000000001E-4</v>
      </c>
      <c r="E62">
        <f t="shared" si="8"/>
        <v>1336.0114055961137</v>
      </c>
      <c r="F62">
        <f t="shared" si="9"/>
        <v>1336</v>
      </c>
      <c r="G62">
        <f t="shared" si="12"/>
        <v>3.1999762577470392E-3</v>
      </c>
      <c r="J62">
        <f>+G62</f>
        <v>3.1999762577470392E-3</v>
      </c>
      <c r="O62">
        <f t="shared" ca="1" si="10"/>
        <v>2.8707983077256322E-3</v>
      </c>
      <c r="Q62" s="2">
        <f t="shared" si="11"/>
        <v>39905.923900000002</v>
      </c>
      <c r="R62" t="s">
        <v>66</v>
      </c>
    </row>
    <row r="63" spans="1:21" x14ac:dyDescent="0.2">
      <c r="A63" s="35" t="s">
        <v>55</v>
      </c>
      <c r="B63" s="49" t="s">
        <v>32</v>
      </c>
      <c r="C63" s="35">
        <v>54924.563600000001</v>
      </c>
      <c r="D63" s="35">
        <v>1.1999999999999999E-3</v>
      </c>
      <c r="E63">
        <f t="shared" si="8"/>
        <v>1336.5093348460325</v>
      </c>
      <c r="F63">
        <f t="shared" si="9"/>
        <v>1336.5</v>
      </c>
      <c r="G63">
        <f t="shared" si="12"/>
        <v>2.6190025819232687E-3</v>
      </c>
      <c r="J63">
        <f>+G63</f>
        <v>2.6190025819232687E-3</v>
      </c>
      <c r="O63">
        <f t="shared" ca="1" si="10"/>
        <v>2.8709833764812946E-3</v>
      </c>
      <c r="Q63" s="2">
        <f t="shared" si="11"/>
        <v>39906.063600000001</v>
      </c>
      <c r="R63" t="s">
        <v>66</v>
      </c>
    </row>
    <row r="64" spans="1:21" x14ac:dyDescent="0.2">
      <c r="A64" s="69" t="s">
        <v>116</v>
      </c>
      <c r="B64" s="70" t="s">
        <v>32</v>
      </c>
      <c r="C64" s="69">
        <v>54972.3989</v>
      </c>
      <c r="D64" s="69" t="s">
        <v>72</v>
      </c>
      <c r="E64">
        <f t="shared" si="8"/>
        <v>1507.0075098544705</v>
      </c>
      <c r="F64">
        <f t="shared" si="9"/>
        <v>1507</v>
      </c>
      <c r="G64">
        <f t="shared" si="12"/>
        <v>2.1069793947390281E-3</v>
      </c>
      <c r="K64">
        <f>+G64</f>
        <v>2.1069793947390281E-3</v>
      </c>
      <c r="O64">
        <f t="shared" ca="1" si="10"/>
        <v>2.9340918221621576E-3</v>
      </c>
      <c r="Q64" s="2">
        <f t="shared" si="11"/>
        <v>39953.8989</v>
      </c>
    </row>
    <row r="65" spans="1:18" x14ac:dyDescent="0.2">
      <c r="A65" s="69" t="s">
        <v>116</v>
      </c>
      <c r="B65" s="70" t="s">
        <v>31</v>
      </c>
      <c r="C65" s="69">
        <v>54972.539199999999</v>
      </c>
      <c r="D65" s="69" t="s">
        <v>72</v>
      </c>
      <c r="E65">
        <f t="shared" si="8"/>
        <v>1507.5075776695262</v>
      </c>
      <c r="F65">
        <f t="shared" si="9"/>
        <v>1507.5</v>
      </c>
      <c r="G65">
        <f t="shared" si="12"/>
        <v>2.1260057183098979E-3</v>
      </c>
      <c r="K65">
        <f>+G65</f>
        <v>2.1260057183098979E-3</v>
      </c>
      <c r="O65">
        <f t="shared" ca="1" si="10"/>
        <v>2.93427689091782E-3</v>
      </c>
      <c r="Q65" s="2">
        <f t="shared" si="11"/>
        <v>39954.039199999999</v>
      </c>
    </row>
    <row r="66" spans="1:18" x14ac:dyDescent="0.2">
      <c r="A66" s="50" t="s">
        <v>51</v>
      </c>
      <c r="B66" s="51" t="s">
        <v>32</v>
      </c>
      <c r="C66" s="50">
        <v>54996.383099999999</v>
      </c>
      <c r="D66" s="50">
        <v>1.6999999999999999E-3</v>
      </c>
      <c r="E66">
        <f t="shared" si="8"/>
        <v>1592.4937998753821</v>
      </c>
      <c r="F66">
        <f t="shared" si="9"/>
        <v>1592.5</v>
      </c>
      <c r="G66">
        <f t="shared" si="12"/>
        <v>-1.7395190370734781E-3</v>
      </c>
      <c r="K66">
        <f>+G66</f>
        <v>-1.7395190370734781E-3</v>
      </c>
      <c r="O66">
        <f t="shared" ca="1" si="10"/>
        <v>2.9657385793804203E-3</v>
      </c>
      <c r="Q66" s="2">
        <f t="shared" si="11"/>
        <v>39977.883099999999</v>
      </c>
      <c r="R66" t="s">
        <v>64</v>
      </c>
    </row>
    <row r="67" spans="1:18" x14ac:dyDescent="0.2">
      <c r="A67" s="50" t="s">
        <v>51</v>
      </c>
      <c r="B67" s="51" t="s">
        <v>31</v>
      </c>
      <c r="C67" s="50">
        <v>54996.526100000003</v>
      </c>
      <c r="D67" s="50">
        <v>5.9999999999999995E-4</v>
      </c>
      <c r="E67">
        <f t="shared" si="8"/>
        <v>1593.0034912335807</v>
      </c>
      <c r="F67">
        <f t="shared" si="9"/>
        <v>1593</v>
      </c>
      <c r="G67">
        <f t="shared" si="12"/>
        <v>9.7950729104923084E-4</v>
      </c>
      <c r="K67">
        <f>+G67</f>
        <v>9.7950729104923084E-4</v>
      </c>
      <c r="O67">
        <f t="shared" ca="1" si="10"/>
        <v>2.9659236481360826E-3</v>
      </c>
      <c r="Q67" s="2">
        <f t="shared" si="11"/>
        <v>39978.026100000003</v>
      </c>
      <c r="R67" t="s">
        <v>64</v>
      </c>
    </row>
    <row r="68" spans="1:18" x14ac:dyDescent="0.2">
      <c r="A68" s="35" t="s">
        <v>57</v>
      </c>
      <c r="B68" s="49" t="s">
        <v>32</v>
      </c>
      <c r="C68" s="35">
        <v>55315.387600000002</v>
      </c>
      <c r="D68" s="35">
        <v>2.8999999999999998E-3</v>
      </c>
      <c r="E68">
        <f t="shared" si="8"/>
        <v>2729.5136381429611</v>
      </c>
      <c r="F68">
        <f t="shared" si="9"/>
        <v>2729.5</v>
      </c>
      <c r="G68">
        <f t="shared" si="12"/>
        <v>3.8263439491856843E-3</v>
      </c>
      <c r="J68">
        <f>+G68</f>
        <v>3.8263439491856843E-3</v>
      </c>
      <c r="O68">
        <f t="shared" ca="1" si="10"/>
        <v>3.3865849297566161E-3</v>
      </c>
      <c r="Q68" s="2">
        <f t="shared" si="11"/>
        <v>40296.887600000002</v>
      </c>
      <c r="R68" t="s">
        <v>66</v>
      </c>
    </row>
    <row r="69" spans="1:18" x14ac:dyDescent="0.2">
      <c r="A69" s="35" t="s">
        <v>59</v>
      </c>
      <c r="B69" s="49" t="s">
        <v>31</v>
      </c>
      <c r="C69" s="35">
        <v>55624.428399999997</v>
      </c>
      <c r="D69" s="35">
        <v>1.2999999999999999E-3</v>
      </c>
      <c r="E69">
        <f t="shared" si="8"/>
        <v>3831.0201072807781</v>
      </c>
      <c r="F69">
        <f t="shared" si="9"/>
        <v>3831</v>
      </c>
      <c r="G69">
        <f t="shared" si="12"/>
        <v>5.6413378479192033E-3</v>
      </c>
      <c r="J69">
        <f>+G69</f>
        <v>5.6413378479192033E-3</v>
      </c>
      <c r="O69">
        <f t="shared" ca="1" si="10"/>
        <v>3.7942913984807848E-3</v>
      </c>
      <c r="Q69" s="2">
        <f t="shared" si="11"/>
        <v>40605.928399999997</v>
      </c>
      <c r="R69" t="s">
        <v>66</v>
      </c>
    </row>
    <row r="70" spans="1:18" x14ac:dyDescent="0.2">
      <c r="A70" s="35" t="s">
        <v>59</v>
      </c>
      <c r="B70" s="49" t="s">
        <v>32</v>
      </c>
      <c r="C70" s="35">
        <v>55624.567000000003</v>
      </c>
      <c r="D70" s="35">
        <v>1.1000000000000001E-3</v>
      </c>
      <c r="E70">
        <f t="shared" si="8"/>
        <v>3831.5141158279625</v>
      </c>
      <c r="F70">
        <f t="shared" si="9"/>
        <v>3831.5</v>
      </c>
      <c r="G70">
        <f t="shared" si="12"/>
        <v>3.960364185331855E-3</v>
      </c>
      <c r="J70">
        <f>+G70</f>
        <v>3.960364185331855E-3</v>
      </c>
      <c r="O70">
        <f t="shared" ca="1" si="10"/>
        <v>3.7944764672364472E-3</v>
      </c>
      <c r="Q70" s="2">
        <f t="shared" si="11"/>
        <v>40606.067000000003</v>
      </c>
      <c r="R70" t="s">
        <v>66</v>
      </c>
    </row>
    <row r="71" spans="1:18" x14ac:dyDescent="0.2">
      <c r="A71" s="35" t="s">
        <v>58</v>
      </c>
      <c r="B71" s="49" t="s">
        <v>32</v>
      </c>
      <c r="C71" s="35">
        <v>55629.898699999998</v>
      </c>
      <c r="D71" s="35">
        <v>5.9999999999999995E-4</v>
      </c>
      <c r="E71">
        <f t="shared" si="8"/>
        <v>3850.5177620827512</v>
      </c>
      <c r="F71">
        <f t="shared" si="9"/>
        <v>3850.5</v>
      </c>
      <c r="G71">
        <f t="shared" si="12"/>
        <v>4.9833645243779756E-3</v>
      </c>
      <c r="K71">
        <f>+G71</f>
        <v>4.9833645243779756E-3</v>
      </c>
      <c r="O71">
        <f t="shared" ca="1" si="10"/>
        <v>3.8015090799516163E-3</v>
      </c>
      <c r="Q71" s="2">
        <f t="shared" si="11"/>
        <v>40611.398699999998</v>
      </c>
      <c r="R71" t="s">
        <v>64</v>
      </c>
    </row>
    <row r="72" spans="1:18" x14ac:dyDescent="0.2">
      <c r="A72" s="35" t="s">
        <v>58</v>
      </c>
      <c r="B72" s="49" t="s">
        <v>32</v>
      </c>
      <c r="C72" s="35">
        <v>55688.815199999997</v>
      </c>
      <c r="D72" s="35">
        <v>2.9999999999999997E-4</v>
      </c>
      <c r="E72">
        <f t="shared" si="8"/>
        <v>4060.5123837927599</v>
      </c>
      <c r="F72">
        <f t="shared" si="9"/>
        <v>4060.5</v>
      </c>
      <c r="G72">
        <f t="shared" si="12"/>
        <v>3.4744210133794695E-3</v>
      </c>
      <c r="K72">
        <f>+G72</f>
        <v>3.4744210133794695E-3</v>
      </c>
      <c r="O72">
        <f t="shared" ca="1" si="10"/>
        <v>3.8792379573298055E-3</v>
      </c>
      <c r="Q72" s="2">
        <f t="shared" si="11"/>
        <v>40670.315199999997</v>
      </c>
      <c r="R72" t="s">
        <v>64</v>
      </c>
    </row>
    <row r="73" spans="1:18" x14ac:dyDescent="0.2">
      <c r="A73" s="50" t="s">
        <v>60</v>
      </c>
      <c r="B73" s="51" t="s">
        <v>32</v>
      </c>
      <c r="C73" s="50">
        <v>55998.840700000001</v>
      </c>
      <c r="D73" s="50">
        <v>5.9999999999999995E-4</v>
      </c>
      <c r="E73">
        <f t="shared" si="8"/>
        <v>5165.5285947516213</v>
      </c>
      <c r="F73">
        <f t="shared" si="9"/>
        <v>5165.5</v>
      </c>
      <c r="G73">
        <f t="shared" si="12"/>
        <v>8.0225991987390444E-3</v>
      </c>
      <c r="K73">
        <f>+G73</f>
        <v>8.0225991987390444E-3</v>
      </c>
      <c r="O73">
        <f t="shared" ca="1" si="10"/>
        <v>4.2882399073436109E-3</v>
      </c>
      <c r="Q73" s="2">
        <f t="shared" si="11"/>
        <v>40980.340700000001</v>
      </c>
      <c r="R73" t="s">
        <v>64</v>
      </c>
    </row>
    <row r="74" spans="1:18" x14ac:dyDescent="0.2">
      <c r="A74" s="53" t="s">
        <v>61</v>
      </c>
      <c r="B74" s="54" t="s">
        <v>31</v>
      </c>
      <c r="C74" s="55">
        <v>56010.481899999999</v>
      </c>
      <c r="D74" s="55">
        <v>1E-4</v>
      </c>
      <c r="E74">
        <f t="shared" si="8"/>
        <v>5207.0210355831405</v>
      </c>
      <c r="F74">
        <f t="shared" si="9"/>
        <v>5207</v>
      </c>
      <c r="G74">
        <f t="shared" si="12"/>
        <v>5.9017841704189777E-3</v>
      </c>
      <c r="J74">
        <f>+G74</f>
        <v>5.9017841704189777E-3</v>
      </c>
      <c r="O74">
        <f t="shared" ca="1" si="10"/>
        <v>4.3036006140635859E-3</v>
      </c>
      <c r="Q74" s="2">
        <f t="shared" si="11"/>
        <v>40991.981899999999</v>
      </c>
      <c r="R74" t="s">
        <v>66</v>
      </c>
    </row>
    <row r="75" spans="1:18" x14ac:dyDescent="0.2">
      <c r="A75" s="50" t="s">
        <v>60</v>
      </c>
      <c r="B75" s="51" t="s">
        <v>31</v>
      </c>
      <c r="C75" s="50">
        <v>56051.724600000001</v>
      </c>
      <c r="D75" s="50">
        <v>2.9999999999999997E-4</v>
      </c>
      <c r="E75">
        <f t="shared" si="8"/>
        <v>5354.0213696966748</v>
      </c>
      <c r="F75">
        <f t="shared" si="9"/>
        <v>5354</v>
      </c>
      <c r="G75">
        <f t="shared" si="12"/>
        <v>5.9955237156827934E-3</v>
      </c>
      <c r="K75">
        <f>+G75</f>
        <v>5.9955237156827934E-3</v>
      </c>
      <c r="O75">
        <f t="shared" ca="1" si="10"/>
        <v>4.3580108282283182E-3</v>
      </c>
      <c r="Q75" s="2">
        <f t="shared" si="11"/>
        <v>41033.224600000001</v>
      </c>
      <c r="R75" t="s">
        <v>64</v>
      </c>
    </row>
    <row r="76" spans="1:18" x14ac:dyDescent="0.2">
      <c r="A76" s="52"/>
      <c r="B76" s="52"/>
      <c r="C76" s="52"/>
      <c r="D76" s="52"/>
    </row>
    <row r="77" spans="1:18" x14ac:dyDescent="0.2">
      <c r="A77" s="52"/>
      <c r="B77" s="52"/>
      <c r="C77" s="52"/>
      <c r="D77" s="52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workbookViewId="0">
      <selection activeCell="A9" sqref="A9:G19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39</v>
      </c>
    </row>
    <row r="2" spans="1:7" x14ac:dyDescent="0.2">
      <c r="A2" t="s">
        <v>24</v>
      </c>
      <c r="B2" t="s">
        <v>34</v>
      </c>
    </row>
    <row r="4" spans="1:7" x14ac:dyDescent="0.2">
      <c r="A4" s="5" t="s">
        <v>0</v>
      </c>
      <c r="C4" s="11" t="s">
        <v>33</v>
      </c>
      <c r="D4" s="12" t="s">
        <v>33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52856.396999999997</v>
      </c>
    </row>
    <row r="8" spans="1:7" x14ac:dyDescent="0.2">
      <c r="A8" t="s">
        <v>3</v>
      </c>
      <c r="C8">
        <v>0.28053</v>
      </c>
    </row>
    <row r="9" spans="1:7" x14ac:dyDescent="0.2">
      <c r="A9" s="22" t="s">
        <v>40</v>
      </c>
      <c r="B9" s="23"/>
      <c r="C9" s="24">
        <v>8</v>
      </c>
      <c r="D9" s="23" t="s">
        <v>41</v>
      </c>
      <c r="E9" s="23"/>
    </row>
    <row r="10" spans="1:7" ht="13.5" thickBot="1" x14ac:dyDescent="0.25">
      <c r="A10" s="23"/>
      <c r="B10" s="23"/>
      <c r="C10" s="4" t="s">
        <v>20</v>
      </c>
      <c r="D10" s="4" t="s">
        <v>21</v>
      </c>
      <c r="E10" s="23"/>
    </row>
    <row r="11" spans="1:7" x14ac:dyDescent="0.2">
      <c r="A11" s="23" t="s">
        <v>16</v>
      </c>
      <c r="B11" s="23"/>
      <c r="C11" s="38">
        <f ca="1">INTERCEPT(INDIRECT($G$11):G992,INDIRECT($F$11):F992)</f>
        <v>1.5861064494338099E-3</v>
      </c>
      <c r="D11" s="3"/>
      <c r="E11" s="23"/>
      <c r="F11" s="39" t="str">
        <f>"F"&amp;E19</f>
        <v>F21</v>
      </c>
      <c r="G11" s="20" t="str">
        <f>"G"&amp;E19</f>
        <v>G21</v>
      </c>
    </row>
    <row r="12" spans="1:7" x14ac:dyDescent="0.2">
      <c r="A12" s="23" t="s">
        <v>17</v>
      </c>
      <c r="B12" s="23"/>
      <c r="C12" s="38">
        <f ca="1">SLOPE(INDIRECT($G$11):G992,INDIRECT($F$11):F992)</f>
        <v>3.194735006046082E-5</v>
      </c>
      <c r="D12" s="3"/>
      <c r="E12" s="23"/>
    </row>
    <row r="13" spans="1:7" x14ac:dyDescent="0.2">
      <c r="A13" s="23" t="s">
        <v>19</v>
      </c>
      <c r="B13" s="23"/>
      <c r="C13" s="3" t="s">
        <v>14</v>
      </c>
      <c r="D13" s="3"/>
      <c r="E13" s="23"/>
    </row>
    <row r="14" spans="1:7" x14ac:dyDescent="0.2">
      <c r="A14" s="23"/>
      <c r="B14" s="23"/>
      <c r="C14" s="23"/>
      <c r="D14" s="23"/>
      <c r="E14" s="23"/>
    </row>
    <row r="15" spans="1:7" x14ac:dyDescent="0.2">
      <c r="A15" s="25" t="s">
        <v>18</v>
      </c>
      <c r="B15" s="23"/>
      <c r="C15" s="26">
        <f ca="1">(C7+C11)+(C8+C12)*INT(MAX(F21:F3533))</f>
        <v>54549.589938364064</v>
      </c>
      <c r="D15" s="27" t="s">
        <v>42</v>
      </c>
      <c r="E15" s="28">
        <f ca="1">TODAY()+15018.5-B9/24</f>
        <v>60339.5</v>
      </c>
    </row>
    <row r="16" spans="1:7" x14ac:dyDescent="0.2">
      <c r="A16" s="29" t="s">
        <v>4</v>
      </c>
      <c r="B16" s="23"/>
      <c r="C16" s="30">
        <f ca="1">+C8+C12</f>
        <v>0.28056194735006046</v>
      </c>
      <c r="D16" s="27" t="s">
        <v>43</v>
      </c>
      <c r="E16" s="28">
        <f ca="1">ROUND(2*(E15-C15)/C16,0)/2+1</f>
        <v>20638</v>
      </c>
    </row>
    <row r="17" spans="1:17" ht="13.5" thickBot="1" x14ac:dyDescent="0.25">
      <c r="A17" s="27" t="s">
        <v>35</v>
      </c>
      <c r="B17" s="23"/>
      <c r="C17" s="23">
        <f>COUNT(C21:C2191)</f>
        <v>35</v>
      </c>
      <c r="D17" s="27" t="s">
        <v>44</v>
      </c>
      <c r="E17" s="31">
        <f ca="1">+C15+C16*E16-15018.5-C9/24</f>
        <v>45320.994074441274</v>
      </c>
    </row>
    <row r="18" spans="1:17" x14ac:dyDescent="0.2">
      <c r="A18" s="29" t="s">
        <v>5</v>
      </c>
      <c r="B18" s="23"/>
      <c r="C18" s="32">
        <f ca="1">+C15</f>
        <v>54549.589938364064</v>
      </c>
      <c r="D18" s="33">
        <f ca="1">+C16</f>
        <v>0.28056194735006046</v>
      </c>
      <c r="E18" s="34" t="s">
        <v>45</v>
      </c>
    </row>
    <row r="19" spans="1:17" ht="13.5" thickTop="1" x14ac:dyDescent="0.2">
      <c r="A19" s="40" t="s">
        <v>49</v>
      </c>
      <c r="E19" s="41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29</v>
      </c>
      <c r="J20" s="7" t="s">
        <v>48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37</v>
      </c>
      <c r="B21" s="17" t="s">
        <v>31</v>
      </c>
      <c r="C21" s="16">
        <v>51246.81</v>
      </c>
      <c r="D21" s="13">
        <v>5.9999999999999995E-4</v>
      </c>
      <c r="E21">
        <f t="shared" ref="E21:E52" si="0">+(C21-C$7)/C$8</f>
        <v>-5737.6644209175474</v>
      </c>
      <c r="F21" s="14">
        <f>ROUND(2*E21,0)/2+0.5</f>
        <v>-5737</v>
      </c>
      <c r="G21">
        <f t="shared" ref="G21:G27" si="1">+C21-(C$7+F21*C$8)</f>
        <v>-0.18639000000257511</v>
      </c>
      <c r="I21">
        <f t="shared" ref="I21:I27" si="2">+G21</f>
        <v>-0.18639000000257511</v>
      </c>
      <c r="O21">
        <f t="shared" ref="O21:O52" ca="1" si="3">+C$11+C$12*$F21</f>
        <v>-0.18169584084742993</v>
      </c>
      <c r="Q21" s="2">
        <f t="shared" ref="Q21:Q52" si="4">+C21-15018.5</f>
        <v>36228.31</v>
      </c>
    </row>
    <row r="22" spans="1:17" x14ac:dyDescent="0.2">
      <c r="A22" t="s">
        <v>37</v>
      </c>
      <c r="B22" s="17" t="s">
        <v>32</v>
      </c>
      <c r="C22" s="16">
        <v>51260.701200000003</v>
      </c>
      <c r="D22" s="13">
        <v>8.9999999999999998E-4</v>
      </c>
      <c r="E22">
        <f t="shared" si="0"/>
        <v>-5688.146722275671</v>
      </c>
      <c r="F22" s="14">
        <f>ROUND(2*E22,0)/2+0.5</f>
        <v>-5687.5</v>
      </c>
      <c r="G22">
        <f t="shared" si="1"/>
        <v>-0.18142499999521533</v>
      </c>
      <c r="I22">
        <f t="shared" si="2"/>
        <v>-0.18142499999521533</v>
      </c>
      <c r="O22">
        <f t="shared" ca="1" si="3"/>
        <v>-0.18011444701943713</v>
      </c>
      <c r="Q22" s="2">
        <f t="shared" si="4"/>
        <v>36242.201200000003</v>
      </c>
    </row>
    <row r="23" spans="1:17" x14ac:dyDescent="0.2">
      <c r="A23" t="s">
        <v>37</v>
      </c>
      <c r="B23" s="17" t="s">
        <v>32</v>
      </c>
      <c r="C23" s="16">
        <v>52337.5003</v>
      </c>
      <c r="D23" s="13">
        <v>1E-3</v>
      </c>
      <c r="E23">
        <f t="shared" si="0"/>
        <v>-1849.70127972052</v>
      </c>
      <c r="F23">
        <f t="shared" ref="F23:F50" si="5">ROUND(2*E23,0)/2</f>
        <v>-1849.5</v>
      </c>
      <c r="G23">
        <f t="shared" si="1"/>
        <v>-5.6464999994204845E-2</v>
      </c>
      <c r="I23">
        <f t="shared" si="2"/>
        <v>-5.6464999994204845E-2</v>
      </c>
      <c r="O23">
        <f t="shared" ca="1" si="3"/>
        <v>-5.7500517487388478E-2</v>
      </c>
      <c r="Q23" s="2">
        <f t="shared" si="4"/>
        <v>37319.0003</v>
      </c>
    </row>
    <row r="24" spans="1:17" x14ac:dyDescent="0.2">
      <c r="A24" t="s">
        <v>37</v>
      </c>
      <c r="B24" s="17" t="s">
        <v>31</v>
      </c>
      <c r="C24" s="16">
        <v>52337.642999999996</v>
      </c>
      <c r="D24" s="13">
        <v>2E-3</v>
      </c>
      <c r="E24">
        <f t="shared" si="0"/>
        <v>-1849.1925997219578</v>
      </c>
      <c r="F24">
        <f t="shared" si="5"/>
        <v>-1849</v>
      </c>
      <c r="G24">
        <f t="shared" si="1"/>
        <v>-5.4029999999329448E-2</v>
      </c>
      <c r="I24">
        <f t="shared" si="2"/>
        <v>-5.4029999999329448E-2</v>
      </c>
      <c r="O24">
        <f t="shared" ca="1" si="3"/>
        <v>-5.7484543812358249E-2</v>
      </c>
      <c r="Q24" s="2">
        <f t="shared" si="4"/>
        <v>37319.142999999996</v>
      </c>
    </row>
    <row r="25" spans="1:17" x14ac:dyDescent="0.2">
      <c r="A25" t="s">
        <v>37</v>
      </c>
      <c r="B25" s="17" t="s">
        <v>31</v>
      </c>
      <c r="C25" s="16">
        <v>52601.648200000003</v>
      </c>
      <c r="D25" s="13">
        <v>1.6999999999999999E-3</v>
      </c>
      <c r="E25">
        <f t="shared" si="0"/>
        <v>-908.0982426121767</v>
      </c>
      <c r="F25">
        <f t="shared" si="5"/>
        <v>-908</v>
      </c>
      <c r="G25">
        <f t="shared" si="1"/>
        <v>-2.7559999994991813E-2</v>
      </c>
      <c r="I25">
        <f t="shared" si="2"/>
        <v>-2.7559999994991813E-2</v>
      </c>
      <c r="O25">
        <f t="shared" ca="1" si="3"/>
        <v>-2.7422087405464615E-2</v>
      </c>
      <c r="Q25" s="2">
        <f t="shared" si="4"/>
        <v>37583.148200000003</v>
      </c>
    </row>
    <row r="26" spans="1:17" x14ac:dyDescent="0.2">
      <c r="A26" t="s">
        <v>37</v>
      </c>
      <c r="B26" s="17" t="s">
        <v>31</v>
      </c>
      <c r="C26" s="16">
        <v>52655.510999999999</v>
      </c>
      <c r="D26" s="13">
        <v>3.0000000000000001E-3</v>
      </c>
      <c r="E26">
        <f t="shared" si="0"/>
        <v>-716.0945353438085</v>
      </c>
      <c r="F26">
        <f t="shared" si="5"/>
        <v>-716</v>
      </c>
      <c r="G26">
        <f t="shared" si="1"/>
        <v>-2.651999999943655E-2</v>
      </c>
      <c r="I26">
        <f t="shared" si="2"/>
        <v>-2.651999999943655E-2</v>
      </c>
      <c r="O26">
        <f t="shared" ca="1" si="3"/>
        <v>-2.1288196193856138E-2</v>
      </c>
      <c r="Q26" s="2">
        <f t="shared" si="4"/>
        <v>37637.010999999999</v>
      </c>
    </row>
    <row r="27" spans="1:17" x14ac:dyDescent="0.2">
      <c r="A27" t="s">
        <v>37</v>
      </c>
      <c r="B27" s="17" t="s">
        <v>31</v>
      </c>
      <c r="C27" s="16">
        <v>52691.428999999996</v>
      </c>
      <c r="D27" s="13">
        <v>4.0000000000000001E-3</v>
      </c>
      <c r="E27">
        <f t="shared" si="0"/>
        <v>-588.0583181834412</v>
      </c>
      <c r="F27">
        <f t="shared" si="5"/>
        <v>-588</v>
      </c>
      <c r="G27">
        <f t="shared" si="1"/>
        <v>-1.6360000001441222E-2</v>
      </c>
      <c r="I27">
        <f t="shared" si="2"/>
        <v>-1.6360000001441222E-2</v>
      </c>
      <c r="O27">
        <f t="shared" ca="1" si="3"/>
        <v>-1.7198935386117154E-2</v>
      </c>
      <c r="Q27" s="2">
        <f t="shared" si="4"/>
        <v>37672.928999999996</v>
      </c>
    </row>
    <row r="28" spans="1:17" x14ac:dyDescent="0.2">
      <c r="A28" t="s">
        <v>37</v>
      </c>
      <c r="B28" s="17" t="s">
        <v>32</v>
      </c>
      <c r="C28" s="16">
        <v>52691.525800000003</v>
      </c>
      <c r="D28" s="13">
        <v>1.6000000000000001E-3</v>
      </c>
      <c r="E28">
        <f t="shared" si="0"/>
        <v>-587.71325704913602</v>
      </c>
      <c r="F28">
        <f t="shared" si="5"/>
        <v>-587.5</v>
      </c>
      <c r="I28" s="20">
        <v>-5.9824999996635597E-2</v>
      </c>
      <c r="O28">
        <f t="shared" ca="1" si="3"/>
        <v>-1.7182961711086922E-2</v>
      </c>
      <c r="Q28" s="2">
        <f t="shared" si="4"/>
        <v>37673.025800000003</v>
      </c>
    </row>
    <row r="29" spans="1:17" x14ac:dyDescent="0.2">
      <c r="A29" t="s">
        <v>37</v>
      </c>
      <c r="B29" s="17" t="s">
        <v>31</v>
      </c>
      <c r="C29" s="16">
        <v>52691.705999999998</v>
      </c>
      <c r="D29" s="13">
        <v>1.2999999999999999E-3</v>
      </c>
      <c r="E29">
        <f t="shared" si="0"/>
        <v>-587.07090150785621</v>
      </c>
      <c r="F29">
        <f t="shared" si="5"/>
        <v>-587</v>
      </c>
      <c r="G29">
        <f t="shared" ref="G29:G46" si="6">+C29-(C$7+F29*C$8)</f>
        <v>-1.9889999995939434E-2</v>
      </c>
      <c r="I29">
        <f t="shared" ref="I29:I46" si="7">+G29</f>
        <v>-1.9889999995939434E-2</v>
      </c>
      <c r="O29">
        <f t="shared" ca="1" si="3"/>
        <v>-1.716698803605669E-2</v>
      </c>
      <c r="Q29" s="2">
        <f t="shared" si="4"/>
        <v>37673.205999999998</v>
      </c>
    </row>
    <row r="30" spans="1:17" x14ac:dyDescent="0.2">
      <c r="A30" t="s">
        <v>37</v>
      </c>
      <c r="B30" s="17" t="s">
        <v>32</v>
      </c>
      <c r="C30" s="16">
        <v>52694.374300000003</v>
      </c>
      <c r="D30" s="13">
        <v>1.1000000000000001E-3</v>
      </c>
      <c r="E30">
        <f t="shared" si="0"/>
        <v>-577.55926282391931</v>
      </c>
      <c r="F30">
        <f t="shared" si="5"/>
        <v>-577.5</v>
      </c>
      <c r="G30">
        <f t="shared" si="6"/>
        <v>-1.6624999996565748E-2</v>
      </c>
      <c r="I30">
        <f t="shared" si="7"/>
        <v>-1.6624999996565748E-2</v>
      </c>
      <c r="O30">
        <f t="shared" ca="1" si="3"/>
        <v>-1.6863488210482315E-2</v>
      </c>
      <c r="Q30" s="2">
        <f t="shared" si="4"/>
        <v>37675.874300000003</v>
      </c>
    </row>
    <row r="31" spans="1:17" x14ac:dyDescent="0.2">
      <c r="A31" t="s">
        <v>37</v>
      </c>
      <c r="B31" s="17" t="s">
        <v>31</v>
      </c>
      <c r="C31" s="16">
        <v>52694.515299999999</v>
      </c>
      <c r="D31" s="13">
        <v>5.9999999999999995E-4</v>
      </c>
      <c r="E31">
        <f t="shared" si="0"/>
        <v>-577.05664278329618</v>
      </c>
      <c r="F31">
        <f t="shared" si="5"/>
        <v>-577</v>
      </c>
      <c r="G31">
        <f t="shared" si="6"/>
        <v>-1.5889999995124526E-2</v>
      </c>
      <c r="I31">
        <f t="shared" si="7"/>
        <v>-1.5889999995124526E-2</v>
      </c>
      <c r="O31">
        <f t="shared" ca="1" si="3"/>
        <v>-1.6847514535452083E-2</v>
      </c>
      <c r="Q31" s="2">
        <f t="shared" si="4"/>
        <v>37676.015299999999</v>
      </c>
    </row>
    <row r="32" spans="1:17" x14ac:dyDescent="0.2">
      <c r="A32" t="s">
        <v>37</v>
      </c>
      <c r="B32" s="17" t="s">
        <v>32</v>
      </c>
      <c r="C32" s="16">
        <v>52694.654999999999</v>
      </c>
      <c r="D32" s="13">
        <v>4.0000000000000002E-4</v>
      </c>
      <c r="E32">
        <f t="shared" si="0"/>
        <v>-576.5586568281409</v>
      </c>
      <c r="F32">
        <f t="shared" si="5"/>
        <v>-576.5</v>
      </c>
      <c r="G32">
        <f t="shared" si="6"/>
        <v>-1.645499999722233E-2</v>
      </c>
      <c r="I32">
        <f t="shared" si="7"/>
        <v>-1.645499999722233E-2</v>
      </c>
      <c r="O32">
        <f t="shared" ca="1" si="3"/>
        <v>-1.6831540860421854E-2</v>
      </c>
      <c r="Q32" s="2">
        <f t="shared" si="4"/>
        <v>37676.154999999999</v>
      </c>
    </row>
    <row r="33" spans="1:17" x14ac:dyDescent="0.2">
      <c r="A33" t="s">
        <v>37</v>
      </c>
      <c r="B33" s="17" t="s">
        <v>32</v>
      </c>
      <c r="C33" s="16">
        <v>52721.313000000002</v>
      </c>
      <c r="D33" s="13">
        <v>1.4E-3</v>
      </c>
      <c r="E33">
        <f t="shared" si="0"/>
        <v>-481.53138701741449</v>
      </c>
      <c r="F33">
        <f t="shared" si="5"/>
        <v>-481.5</v>
      </c>
      <c r="G33">
        <f t="shared" si="6"/>
        <v>-8.8049999976647086E-3</v>
      </c>
      <c r="I33">
        <f t="shared" si="7"/>
        <v>-8.8049999976647086E-3</v>
      </c>
      <c r="O33">
        <f t="shared" ca="1" si="3"/>
        <v>-1.3796542604678075E-2</v>
      </c>
      <c r="Q33" s="2">
        <f t="shared" si="4"/>
        <v>37702.813000000002</v>
      </c>
    </row>
    <row r="34" spans="1:17" x14ac:dyDescent="0.2">
      <c r="A34" t="s">
        <v>37</v>
      </c>
      <c r="B34" s="17" t="s">
        <v>31</v>
      </c>
      <c r="C34" s="16">
        <v>52723.411999999997</v>
      </c>
      <c r="D34" s="13">
        <v>2E-3</v>
      </c>
      <c r="E34">
        <f t="shared" si="0"/>
        <v>-474.04912130610126</v>
      </c>
      <c r="F34">
        <f t="shared" si="5"/>
        <v>-474</v>
      </c>
      <c r="G34">
        <f t="shared" si="6"/>
        <v>-1.3780000001133885E-2</v>
      </c>
      <c r="I34">
        <f t="shared" si="7"/>
        <v>-1.3780000001133885E-2</v>
      </c>
      <c r="O34">
        <f t="shared" ca="1" si="3"/>
        <v>-1.3556937479224618E-2</v>
      </c>
      <c r="Q34" s="2">
        <f t="shared" si="4"/>
        <v>37704.911999999997</v>
      </c>
    </row>
    <row r="35" spans="1:17" x14ac:dyDescent="0.2">
      <c r="A35" t="s">
        <v>37</v>
      </c>
      <c r="B35" s="17" t="s">
        <v>32</v>
      </c>
      <c r="C35" s="16">
        <v>52723.552300000003</v>
      </c>
      <c r="D35" s="13">
        <v>5.0000000000000001E-4</v>
      </c>
      <c r="E35">
        <f t="shared" si="0"/>
        <v>-473.54899654223857</v>
      </c>
      <c r="F35">
        <f t="shared" si="5"/>
        <v>-473.5</v>
      </c>
      <c r="G35">
        <f t="shared" si="6"/>
        <v>-1.3744999996561091E-2</v>
      </c>
      <c r="I35">
        <f t="shared" si="7"/>
        <v>-1.3744999996561091E-2</v>
      </c>
      <c r="O35">
        <f t="shared" ca="1" si="3"/>
        <v>-1.3540963804194388E-2</v>
      </c>
      <c r="Q35" s="2">
        <f t="shared" si="4"/>
        <v>37705.052300000003</v>
      </c>
    </row>
    <row r="36" spans="1:17" x14ac:dyDescent="0.2">
      <c r="A36" s="8" t="s">
        <v>30</v>
      </c>
      <c r="B36" s="9" t="s">
        <v>31</v>
      </c>
      <c r="C36" s="8">
        <v>52856.396999999997</v>
      </c>
      <c r="D36" s="10">
        <v>7.0000000000000001E-3</v>
      </c>
      <c r="E36">
        <f t="shared" si="0"/>
        <v>0</v>
      </c>
      <c r="F36">
        <f t="shared" si="5"/>
        <v>0</v>
      </c>
      <c r="G36">
        <f t="shared" si="6"/>
        <v>0</v>
      </c>
      <c r="I36">
        <f t="shared" si="7"/>
        <v>0</v>
      </c>
      <c r="O36">
        <f t="shared" ca="1" si="3"/>
        <v>1.5861064494338099E-3</v>
      </c>
      <c r="Q36" s="2">
        <f t="shared" si="4"/>
        <v>37837.896999999997</v>
      </c>
    </row>
    <row r="37" spans="1:17" x14ac:dyDescent="0.2">
      <c r="A37" s="8" t="s">
        <v>30</v>
      </c>
      <c r="B37" s="9" t="s">
        <v>31</v>
      </c>
      <c r="C37" s="8">
        <v>53045.497199999998</v>
      </c>
      <c r="D37" s="10">
        <v>1.2999999999999999E-3</v>
      </c>
      <c r="E37">
        <f t="shared" si="0"/>
        <v>674.08191637258324</v>
      </c>
      <c r="F37">
        <f t="shared" si="5"/>
        <v>674</v>
      </c>
      <c r="G37">
        <f t="shared" si="6"/>
        <v>2.298000000155298E-2</v>
      </c>
      <c r="I37">
        <f t="shared" si="7"/>
        <v>2.298000000155298E-2</v>
      </c>
      <c r="O37">
        <f t="shared" ca="1" si="3"/>
        <v>2.3118620390184402E-2</v>
      </c>
      <c r="Q37" s="2">
        <f t="shared" si="4"/>
        <v>38026.997199999998</v>
      </c>
    </row>
    <row r="38" spans="1:17" x14ac:dyDescent="0.2">
      <c r="A38" s="8" t="s">
        <v>30</v>
      </c>
      <c r="B38" s="9" t="s">
        <v>31</v>
      </c>
      <c r="C38" s="8">
        <v>53055.607000000004</v>
      </c>
      <c r="D38" s="10">
        <v>7.0000000000000001E-3</v>
      </c>
      <c r="E38">
        <f t="shared" si="0"/>
        <v>710.12012975441633</v>
      </c>
      <c r="F38">
        <f t="shared" si="5"/>
        <v>710</v>
      </c>
      <c r="G38">
        <f t="shared" si="6"/>
        <v>3.3700000007229391E-2</v>
      </c>
      <c r="I38">
        <f t="shared" si="7"/>
        <v>3.3700000007229391E-2</v>
      </c>
      <c r="O38">
        <f t="shared" ca="1" si="3"/>
        <v>2.4268724992360994E-2</v>
      </c>
      <c r="Q38" s="2">
        <f t="shared" si="4"/>
        <v>38037.107000000004</v>
      </c>
    </row>
    <row r="39" spans="1:17" x14ac:dyDescent="0.2">
      <c r="A39" s="8" t="s">
        <v>30</v>
      </c>
      <c r="B39" s="9" t="s">
        <v>32</v>
      </c>
      <c r="C39" s="8">
        <v>53060.508000000002</v>
      </c>
      <c r="D39" s="10">
        <v>7.0000000000000001E-3</v>
      </c>
      <c r="E39">
        <f t="shared" si="0"/>
        <v>727.59063201798176</v>
      </c>
      <c r="F39">
        <f t="shared" si="5"/>
        <v>727.5</v>
      </c>
      <c r="G39">
        <f t="shared" si="6"/>
        <v>2.5425000007089693E-2</v>
      </c>
      <c r="I39">
        <f t="shared" si="7"/>
        <v>2.5425000007089693E-2</v>
      </c>
      <c r="O39">
        <f t="shared" ca="1" si="3"/>
        <v>2.4827803618419058E-2</v>
      </c>
      <c r="Q39" s="2">
        <f t="shared" si="4"/>
        <v>38042.008000000002</v>
      </c>
    </row>
    <row r="40" spans="1:17" x14ac:dyDescent="0.2">
      <c r="A40" s="8" t="s">
        <v>30</v>
      </c>
      <c r="B40" s="9" t="s">
        <v>32</v>
      </c>
      <c r="C40" s="8">
        <v>53079.574999999997</v>
      </c>
      <c r="D40" s="10">
        <v>5.0000000000000001E-3</v>
      </c>
      <c r="E40">
        <f t="shared" si="0"/>
        <v>795.55840730046657</v>
      </c>
      <c r="F40">
        <f t="shared" si="5"/>
        <v>795.5</v>
      </c>
      <c r="G40">
        <f t="shared" si="6"/>
        <v>1.6385000002628658E-2</v>
      </c>
      <c r="I40">
        <f t="shared" si="7"/>
        <v>1.6385000002628658E-2</v>
      </c>
      <c r="O40">
        <f t="shared" ca="1" si="3"/>
        <v>2.7000223422530393E-2</v>
      </c>
      <c r="Q40" s="2">
        <f t="shared" si="4"/>
        <v>38061.074999999997</v>
      </c>
    </row>
    <row r="41" spans="1:17" x14ac:dyDescent="0.2">
      <c r="A41" s="8" t="s">
        <v>30</v>
      </c>
      <c r="B41" s="9" t="s">
        <v>31</v>
      </c>
      <c r="C41" s="8">
        <v>53085.618999999999</v>
      </c>
      <c r="D41" s="10">
        <v>7.0000000000000001E-3</v>
      </c>
      <c r="E41">
        <f t="shared" si="0"/>
        <v>817.10334010623308</v>
      </c>
      <c r="F41">
        <f t="shared" si="5"/>
        <v>817</v>
      </c>
      <c r="G41">
        <f t="shared" si="6"/>
        <v>2.8989999998884741E-2</v>
      </c>
      <c r="I41">
        <f t="shared" si="7"/>
        <v>2.8989999998884741E-2</v>
      </c>
      <c r="O41">
        <f t="shared" ca="1" si="3"/>
        <v>2.76870914488303E-2</v>
      </c>
      <c r="Q41" s="2">
        <f t="shared" si="4"/>
        <v>38067.118999999999</v>
      </c>
    </row>
    <row r="42" spans="1:17" x14ac:dyDescent="0.2">
      <c r="A42" s="8" t="s">
        <v>30</v>
      </c>
      <c r="B42" s="9" t="s">
        <v>32</v>
      </c>
      <c r="C42" s="8">
        <v>53111.572999999997</v>
      </c>
      <c r="D42" s="10">
        <v>4.0000000000000001E-3</v>
      </c>
      <c r="E42">
        <f t="shared" si="0"/>
        <v>909.62107439489353</v>
      </c>
      <c r="F42">
        <f t="shared" si="5"/>
        <v>909.5</v>
      </c>
      <c r="G42">
        <f t="shared" si="6"/>
        <v>3.3965000002353918E-2</v>
      </c>
      <c r="I42">
        <f t="shared" si="7"/>
        <v>3.3965000002353918E-2</v>
      </c>
      <c r="O42">
        <f t="shared" ca="1" si="3"/>
        <v>3.0642221329422927E-2</v>
      </c>
      <c r="Q42" s="2">
        <f t="shared" si="4"/>
        <v>38093.072999999997</v>
      </c>
    </row>
    <row r="43" spans="1:17" x14ac:dyDescent="0.2">
      <c r="A43" s="8" t="s">
        <v>30</v>
      </c>
      <c r="B43" s="9" t="s">
        <v>31</v>
      </c>
      <c r="C43" s="8">
        <v>53112.553999999996</v>
      </c>
      <c r="D43" s="10">
        <v>2E-3</v>
      </c>
      <c r="E43">
        <f t="shared" si="0"/>
        <v>913.11802659251862</v>
      </c>
      <c r="F43">
        <f t="shared" si="5"/>
        <v>913</v>
      </c>
      <c r="G43">
        <f t="shared" si="6"/>
        <v>3.3109999996668193E-2</v>
      </c>
      <c r="I43">
        <f t="shared" si="7"/>
        <v>3.3109999996668193E-2</v>
      </c>
      <c r="O43">
        <f t="shared" ca="1" si="3"/>
        <v>3.0754037054634538E-2</v>
      </c>
      <c r="Q43" s="2">
        <f t="shared" si="4"/>
        <v>38094.053999999996</v>
      </c>
    </row>
    <row r="44" spans="1:17" x14ac:dyDescent="0.2">
      <c r="A44" s="8" t="s">
        <v>30</v>
      </c>
      <c r="B44" s="9" t="s">
        <v>32</v>
      </c>
      <c r="C44" s="8">
        <v>53117.466999999997</v>
      </c>
      <c r="D44" s="10">
        <v>3.0000000000000001E-3</v>
      </c>
      <c r="E44">
        <f t="shared" si="0"/>
        <v>930.63130502976401</v>
      </c>
      <c r="F44">
        <f t="shared" si="5"/>
        <v>930.5</v>
      </c>
      <c r="G44">
        <f t="shared" si="6"/>
        <v>3.6834999998973217E-2</v>
      </c>
      <c r="I44">
        <f t="shared" si="7"/>
        <v>3.6834999998973217E-2</v>
      </c>
      <c r="O44">
        <f t="shared" ca="1" si="3"/>
        <v>3.1313115680692602E-2</v>
      </c>
      <c r="Q44" s="2">
        <f t="shared" si="4"/>
        <v>38098.966999999997</v>
      </c>
    </row>
    <row r="45" spans="1:17" x14ac:dyDescent="0.2">
      <c r="A45" s="8" t="s">
        <v>30</v>
      </c>
      <c r="B45" s="9" t="s">
        <v>31</v>
      </c>
      <c r="C45" s="8">
        <v>53117.603999999999</v>
      </c>
      <c r="D45" s="10">
        <v>2E-3</v>
      </c>
      <c r="E45">
        <f t="shared" si="0"/>
        <v>931.11966634585303</v>
      </c>
      <c r="F45">
        <f t="shared" si="5"/>
        <v>931</v>
      </c>
      <c r="G45">
        <f t="shared" si="6"/>
        <v>3.3569999999599531E-2</v>
      </c>
      <c r="I45">
        <f t="shared" si="7"/>
        <v>3.3569999999599531E-2</v>
      </c>
      <c r="O45">
        <f t="shared" ca="1" si="3"/>
        <v>3.1329089355722831E-2</v>
      </c>
      <c r="Q45" s="2">
        <f t="shared" si="4"/>
        <v>38099.103999999999</v>
      </c>
    </row>
    <row r="46" spans="1:17" x14ac:dyDescent="0.2">
      <c r="A46" s="8" t="s">
        <v>30</v>
      </c>
      <c r="B46" s="9" t="s">
        <v>31</v>
      </c>
      <c r="C46" s="8">
        <v>53137.525000000001</v>
      </c>
      <c r="D46" s="10">
        <v>3.0000000000000001E-3</v>
      </c>
      <c r="E46">
        <f t="shared" si="0"/>
        <v>1002.1316793212999</v>
      </c>
      <c r="F46">
        <f t="shared" si="5"/>
        <v>1002</v>
      </c>
      <c r="G46">
        <f t="shared" si="6"/>
        <v>3.6940000005415641E-2</v>
      </c>
      <c r="I46">
        <f t="shared" si="7"/>
        <v>3.6940000005415641E-2</v>
      </c>
      <c r="O46">
        <f t="shared" ca="1" si="3"/>
        <v>3.3597351210015558E-2</v>
      </c>
      <c r="Q46" s="2">
        <f t="shared" si="4"/>
        <v>38119.025000000001</v>
      </c>
    </row>
    <row r="47" spans="1:17" x14ac:dyDescent="0.2">
      <c r="A47" s="19" t="s">
        <v>38</v>
      </c>
      <c r="B47" s="3" t="s">
        <v>32</v>
      </c>
      <c r="C47" s="21">
        <v>53408.669000000002</v>
      </c>
      <c r="D47" s="13">
        <v>3.0000000000000001E-3</v>
      </c>
      <c r="E47">
        <f t="shared" si="0"/>
        <v>1968.6735821480929</v>
      </c>
      <c r="F47">
        <f t="shared" si="5"/>
        <v>1968.5</v>
      </c>
      <c r="N47" s="20">
        <v>4.8695000004954636E-2</v>
      </c>
      <c r="O47">
        <f t="shared" ca="1" si="3"/>
        <v>6.4474465043450932E-2</v>
      </c>
      <c r="Q47" s="2">
        <f t="shared" si="4"/>
        <v>38390.169000000002</v>
      </c>
    </row>
    <row r="48" spans="1:17" x14ac:dyDescent="0.2">
      <c r="A48" s="19" t="s">
        <v>38</v>
      </c>
      <c r="B48" s="3" t="s">
        <v>31</v>
      </c>
      <c r="C48" s="21">
        <v>53409.641000000003</v>
      </c>
      <c r="D48" s="13">
        <v>6.0000000000000001E-3</v>
      </c>
      <c r="E48">
        <f t="shared" si="0"/>
        <v>1972.1384522154708</v>
      </c>
      <c r="F48">
        <f t="shared" si="5"/>
        <v>1972</v>
      </c>
      <c r="N48" s="20">
        <v>3.8840000008349307E-2</v>
      </c>
      <c r="O48">
        <f t="shared" ca="1" si="3"/>
        <v>6.4586280768662546E-2</v>
      </c>
      <c r="Q48" s="2">
        <f t="shared" si="4"/>
        <v>38391.141000000003</v>
      </c>
    </row>
    <row r="49" spans="1:17" x14ac:dyDescent="0.2">
      <c r="A49" s="19" t="s">
        <v>38</v>
      </c>
      <c r="B49" s="3" t="s">
        <v>32</v>
      </c>
      <c r="C49" s="13">
        <v>53410.644999999997</v>
      </c>
      <c r="D49" s="13">
        <v>5.0000000000000001E-3</v>
      </c>
      <c r="E49">
        <f t="shared" si="0"/>
        <v>1975.717392079277</v>
      </c>
      <c r="F49">
        <f t="shared" si="5"/>
        <v>1975.5</v>
      </c>
      <c r="G49">
        <f t="shared" ref="G49:G54" si="8">+C49-(C$7+F49*C$8)</f>
        <v>6.0984999996435363E-2</v>
      </c>
      <c r="N49">
        <f>+G49</f>
        <v>6.0984999996435363E-2</v>
      </c>
      <c r="O49">
        <f t="shared" ca="1" si="3"/>
        <v>6.469809649387416E-2</v>
      </c>
      <c r="Q49" s="2">
        <f t="shared" si="4"/>
        <v>38392.144999999997</v>
      </c>
    </row>
    <row r="50" spans="1:17" x14ac:dyDescent="0.2">
      <c r="A50" s="19" t="s">
        <v>38</v>
      </c>
      <c r="B50" s="3" t="s">
        <v>32</v>
      </c>
      <c r="C50" s="13">
        <v>53446.561000000002</v>
      </c>
      <c r="D50" s="13">
        <v>3.0000000000000001E-3</v>
      </c>
      <c r="E50">
        <f t="shared" si="0"/>
        <v>2103.7464798773904</v>
      </c>
      <c r="F50">
        <f t="shared" si="5"/>
        <v>2103.5</v>
      </c>
      <c r="G50">
        <f t="shared" si="8"/>
        <v>6.9145000001299195E-2</v>
      </c>
      <c r="N50">
        <f>+G50</f>
        <v>6.9145000001299195E-2</v>
      </c>
      <c r="O50">
        <f t="shared" ca="1" si="3"/>
        <v>6.8787357301613145E-2</v>
      </c>
      <c r="Q50" s="2">
        <f t="shared" si="4"/>
        <v>38428.061000000002</v>
      </c>
    </row>
    <row r="51" spans="1:17" x14ac:dyDescent="0.2">
      <c r="A51" s="15" t="s">
        <v>36</v>
      </c>
      <c r="B51" s="3" t="s">
        <v>32</v>
      </c>
      <c r="C51" s="13">
        <v>53491.450799999999</v>
      </c>
      <c r="D51" s="13">
        <v>1.4E-3</v>
      </c>
      <c r="E51">
        <f t="shared" si="0"/>
        <v>2263.7643032830765</v>
      </c>
      <c r="F51" s="14">
        <f>ROUND(2*E51,0)/2-0.5</f>
        <v>2263.5</v>
      </c>
      <c r="G51">
        <f t="shared" si="8"/>
        <v>7.414499999867985E-2</v>
      </c>
      <c r="I51">
        <f>+G51</f>
        <v>7.414499999867985E-2</v>
      </c>
      <c r="O51">
        <f t="shared" ca="1" si="3"/>
        <v>7.3898933311286885E-2</v>
      </c>
      <c r="Q51" s="2">
        <f t="shared" si="4"/>
        <v>38472.950799999999</v>
      </c>
    </row>
    <row r="52" spans="1:17" x14ac:dyDescent="0.2">
      <c r="A52" s="15" t="s">
        <v>36</v>
      </c>
      <c r="B52" s="3" t="s">
        <v>31</v>
      </c>
      <c r="C52" s="13">
        <v>53491.591800000002</v>
      </c>
      <c r="D52" s="13">
        <v>1E-3</v>
      </c>
      <c r="E52">
        <f t="shared" si="0"/>
        <v>2264.2669233237257</v>
      </c>
      <c r="F52" s="14">
        <f>ROUND(2*E52,0)/2-0.5</f>
        <v>2264</v>
      </c>
      <c r="G52">
        <f t="shared" si="8"/>
        <v>7.488000000739703E-2</v>
      </c>
      <c r="I52">
        <f>+G52</f>
        <v>7.488000000739703E-2</v>
      </c>
      <c r="O52">
        <f t="shared" ca="1" si="3"/>
        <v>7.3914906986317114E-2</v>
      </c>
      <c r="Q52" s="2">
        <f t="shared" si="4"/>
        <v>38473.091800000002</v>
      </c>
    </row>
    <row r="53" spans="1:17" x14ac:dyDescent="0.2">
      <c r="A53" s="35" t="s">
        <v>46</v>
      </c>
      <c r="B53" s="3" t="s">
        <v>32</v>
      </c>
      <c r="C53" s="13">
        <v>53979.333700000003</v>
      </c>
      <c r="D53" s="13">
        <v>1E-3</v>
      </c>
      <c r="E53">
        <f>+(C53-C$7)/C$8</f>
        <v>4002.9112750864638</v>
      </c>
      <c r="F53" s="14">
        <f>ROUND(2*E53,0)/2-0.5</f>
        <v>4002.5</v>
      </c>
      <c r="G53">
        <f t="shared" si="8"/>
        <v>0.11537500000849832</v>
      </c>
      <c r="I53">
        <f>+G53</f>
        <v>0.11537500000849832</v>
      </c>
      <c r="O53">
        <f ca="1">+C$11+C$12*$F53</f>
        <v>0.12945537506642824</v>
      </c>
      <c r="Q53" s="2">
        <f>+C53-15018.5</f>
        <v>38960.833700000003</v>
      </c>
    </row>
    <row r="54" spans="1:17" x14ac:dyDescent="0.2">
      <c r="A54" s="35" t="s">
        <v>46</v>
      </c>
      <c r="B54" s="3" t="s">
        <v>32</v>
      </c>
      <c r="C54" s="13">
        <v>54172.375699999997</v>
      </c>
      <c r="D54" s="13">
        <v>1E-3</v>
      </c>
      <c r="E54">
        <f>+(C54-C$7)/C$8</f>
        <v>4691.0444515738054</v>
      </c>
      <c r="F54" s="14">
        <f>ROUND(2*E54,0)/2-0.5</f>
        <v>4690.5</v>
      </c>
      <c r="G54">
        <f t="shared" si="8"/>
        <v>0.15273500000330387</v>
      </c>
      <c r="I54">
        <f>+G54</f>
        <v>0.15273500000330387</v>
      </c>
      <c r="O54">
        <f ca="1">+C$11+C$12*$F54</f>
        <v>0.15143515190802528</v>
      </c>
      <c r="Q54" s="2">
        <f>+C54-15018.5</f>
        <v>39153.875699999997</v>
      </c>
    </row>
    <row r="55" spans="1:17" x14ac:dyDescent="0.2">
      <c r="A55" s="37" t="s">
        <v>47</v>
      </c>
      <c r="B55" s="3"/>
      <c r="C55" s="36">
        <v>54549.732000000004</v>
      </c>
      <c r="D55" s="13">
        <v>4.0000000000000002E-4</v>
      </c>
      <c r="E55">
        <f>+(C55-C$7)/C$8</f>
        <v>6036.1993369693309</v>
      </c>
      <c r="F55" s="14">
        <f>ROUND(2*E55,0)/2-0.5</f>
        <v>6035.5</v>
      </c>
      <c r="G55">
        <f>+C55-(C$7+F55*C$8)</f>
        <v>0.19618500000797212</v>
      </c>
      <c r="J55">
        <f>+G55</f>
        <v>0.19618500000797212</v>
      </c>
      <c r="O55">
        <f ca="1">+C$11+C$12*$F55</f>
        <v>0.19440433773934507</v>
      </c>
      <c r="Q55" s="2">
        <f>+C55-15018.5</f>
        <v>39531.232000000004</v>
      </c>
    </row>
    <row r="56" spans="1:17" x14ac:dyDescent="0.2">
      <c r="A56" s="18"/>
      <c r="B56" s="3"/>
      <c r="C56" s="13"/>
      <c r="D56" s="13"/>
      <c r="Q56" s="2"/>
    </row>
    <row r="57" spans="1:17" x14ac:dyDescent="0.2">
      <c r="A57" s="18"/>
      <c r="B57" s="3"/>
      <c r="C57" s="13"/>
      <c r="D57" s="13"/>
      <c r="Q57" s="2"/>
    </row>
    <row r="58" spans="1:17" x14ac:dyDescent="0.2">
      <c r="A58" s="18"/>
      <c r="B58" s="3"/>
      <c r="C58" s="13"/>
      <c r="D58" s="13"/>
      <c r="Q58" s="2"/>
    </row>
    <row r="59" spans="1:17" x14ac:dyDescent="0.2">
      <c r="A59" s="18"/>
      <c r="B59" s="3"/>
      <c r="C59" s="13"/>
      <c r="D59" s="13"/>
      <c r="Q59" s="2"/>
    </row>
    <row r="60" spans="1:17" x14ac:dyDescent="0.2">
      <c r="A60" s="18"/>
      <c r="B60" s="3"/>
      <c r="C60" s="13"/>
      <c r="D60" s="13"/>
      <c r="Q60" s="2"/>
    </row>
    <row r="61" spans="1:17" x14ac:dyDescent="0.2">
      <c r="A61" s="18"/>
      <c r="B61" s="3"/>
      <c r="C61" s="13"/>
      <c r="D61" s="13"/>
      <c r="Q61" s="2"/>
    </row>
    <row r="62" spans="1:17" x14ac:dyDescent="0.2">
      <c r="A62" s="18"/>
      <c r="B62" s="3"/>
      <c r="C62" s="13"/>
      <c r="D62" s="13"/>
      <c r="Q62" s="2"/>
    </row>
    <row r="63" spans="1:17" x14ac:dyDescent="0.2">
      <c r="A63" s="18"/>
      <c r="B63" s="3"/>
      <c r="C63" s="13"/>
      <c r="D63" s="13"/>
      <c r="Q63" s="2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8"/>
  <sheetViews>
    <sheetView topLeftCell="A7" workbookViewId="0">
      <selection activeCell="A28" sqref="A28:D30"/>
    </sheetView>
  </sheetViews>
  <sheetFormatPr defaultRowHeight="12.75" x14ac:dyDescent="0.2"/>
  <cols>
    <col min="1" max="1" width="19.7109375" style="13" customWidth="1"/>
    <col min="2" max="2" width="4.42578125" style="23" customWidth="1"/>
    <col min="3" max="3" width="12.7109375" style="13" customWidth="1"/>
    <col min="4" max="4" width="5.42578125" style="23" customWidth="1"/>
    <col min="5" max="5" width="14.85546875" style="23" customWidth="1"/>
    <col min="6" max="6" width="9.140625" style="23"/>
    <col min="7" max="7" width="12" style="23" customWidth="1"/>
    <col min="8" max="8" width="14.140625" style="13" customWidth="1"/>
    <col min="9" max="9" width="22.5703125" style="23" customWidth="1"/>
    <col min="10" max="10" width="25.140625" style="23" customWidth="1"/>
    <col min="11" max="11" width="15.7109375" style="23" customWidth="1"/>
    <col min="12" max="12" width="14.140625" style="23" customWidth="1"/>
    <col min="13" max="13" width="9.5703125" style="23" customWidth="1"/>
    <col min="14" max="14" width="14.140625" style="23" customWidth="1"/>
    <col min="15" max="15" width="23.42578125" style="23" customWidth="1"/>
    <col min="16" max="16" width="16.5703125" style="23" customWidth="1"/>
    <col min="17" max="17" width="41" style="23" customWidth="1"/>
    <col min="18" max="16384" width="9.140625" style="23"/>
  </cols>
  <sheetData>
    <row r="1" spans="1:16" ht="15.75" x14ac:dyDescent="0.25">
      <c r="A1" s="56" t="s">
        <v>62</v>
      </c>
      <c r="I1" s="57" t="s">
        <v>63</v>
      </c>
      <c r="J1" s="58" t="s">
        <v>64</v>
      </c>
    </row>
    <row r="2" spans="1:16" x14ac:dyDescent="0.2">
      <c r="I2" s="59" t="s">
        <v>65</v>
      </c>
      <c r="J2" s="60" t="s">
        <v>66</v>
      </c>
    </row>
    <row r="3" spans="1:16" x14ac:dyDescent="0.2">
      <c r="A3" s="61" t="s">
        <v>67</v>
      </c>
      <c r="I3" s="59" t="s">
        <v>68</v>
      </c>
      <c r="J3" s="60" t="s">
        <v>69</v>
      </c>
    </row>
    <row r="4" spans="1:16" x14ac:dyDescent="0.2">
      <c r="I4" s="59" t="s">
        <v>70</v>
      </c>
      <c r="J4" s="60" t="s">
        <v>69</v>
      </c>
    </row>
    <row r="5" spans="1:16" ht="13.5" thickBot="1" x14ac:dyDescent="0.25">
      <c r="I5" s="62" t="s">
        <v>71</v>
      </c>
      <c r="J5" s="63" t="s">
        <v>72</v>
      </c>
    </row>
    <row r="10" spans="1:16" ht="13.5" thickBot="1" x14ac:dyDescent="0.25"/>
    <row r="11" spans="1:16" ht="12.75" customHeight="1" thickBot="1" x14ac:dyDescent="0.25">
      <c r="A11" s="13" t="str">
        <f t="shared" ref="A11:A30" si="0">P11</f>
        <v>IBVS 5781 </v>
      </c>
      <c r="B11" s="3" t="str">
        <f t="shared" ref="B11:B30" si="1">IF(H11=INT(H11),"I","II")</f>
        <v>I</v>
      </c>
      <c r="C11" s="13">
        <f t="shared" ref="C11:C30" si="2">1*G11</f>
        <v>53979.333700000003</v>
      </c>
      <c r="D11" s="23" t="str">
        <f t="shared" ref="D11:D30" si="3">VLOOKUP(F11,I$1:J$5,2,FALSE)</f>
        <v>vis</v>
      </c>
      <c r="E11" s="64">
        <f>VLOOKUP(C11,Active!C$21:E$973,3,FALSE)</f>
        <v>-2032.5501863320976</v>
      </c>
      <c r="F11" s="3" t="s">
        <v>71</v>
      </c>
      <c r="G11" s="23" t="str">
        <f t="shared" ref="G11:G30" si="4">MID(I11,3,LEN(I11)-3)</f>
        <v>53979.3337</v>
      </c>
      <c r="H11" s="13">
        <f t="shared" ref="H11:H30" si="5">1*K11</f>
        <v>-7547</v>
      </c>
      <c r="I11" s="65" t="s">
        <v>73</v>
      </c>
      <c r="J11" s="66" t="s">
        <v>74</v>
      </c>
      <c r="K11" s="65">
        <v>-7547</v>
      </c>
      <c r="L11" s="65" t="s">
        <v>75</v>
      </c>
      <c r="M11" s="66" t="s">
        <v>76</v>
      </c>
      <c r="N11" s="66" t="s">
        <v>77</v>
      </c>
      <c r="O11" s="67" t="s">
        <v>78</v>
      </c>
      <c r="P11" s="68" t="s">
        <v>79</v>
      </c>
    </row>
    <row r="12" spans="1:16" ht="12.75" customHeight="1" thickBot="1" x14ac:dyDescent="0.25">
      <c r="A12" s="13" t="str">
        <f t="shared" si="0"/>
        <v>IBVS 5781 </v>
      </c>
      <c r="B12" s="3" t="str">
        <f t="shared" si="1"/>
        <v>I</v>
      </c>
      <c r="C12" s="13">
        <f t="shared" si="2"/>
        <v>54172.375699999997</v>
      </c>
      <c r="D12" s="23" t="str">
        <f t="shared" si="3"/>
        <v>vis</v>
      </c>
      <c r="E12" s="64">
        <f>VLOOKUP(C12,Active!C$21:E$973,3,FALSE)</f>
        <v>-1344.495366983652</v>
      </c>
      <c r="F12" s="3" t="s">
        <v>71</v>
      </c>
      <c r="G12" s="23" t="str">
        <f t="shared" si="4"/>
        <v>54172.3757</v>
      </c>
      <c r="H12" s="13">
        <f t="shared" si="5"/>
        <v>-6859</v>
      </c>
      <c r="I12" s="65" t="s">
        <v>80</v>
      </c>
      <c r="J12" s="66" t="s">
        <v>81</v>
      </c>
      <c r="K12" s="65">
        <v>-6859</v>
      </c>
      <c r="L12" s="65" t="s">
        <v>82</v>
      </c>
      <c r="M12" s="66" t="s">
        <v>76</v>
      </c>
      <c r="N12" s="66" t="s">
        <v>63</v>
      </c>
      <c r="O12" s="67" t="s">
        <v>78</v>
      </c>
      <c r="P12" s="68" t="s">
        <v>79</v>
      </c>
    </row>
    <row r="13" spans="1:16" ht="12.75" customHeight="1" thickBot="1" x14ac:dyDescent="0.25">
      <c r="A13" s="13" t="str">
        <f t="shared" si="0"/>
        <v>IBVS 5875 </v>
      </c>
      <c r="B13" s="3" t="str">
        <f t="shared" si="1"/>
        <v>I</v>
      </c>
      <c r="C13" s="13">
        <f t="shared" si="2"/>
        <v>54549.732000000004</v>
      </c>
      <c r="D13" s="23" t="str">
        <f t="shared" si="3"/>
        <v>vis</v>
      </c>
      <c r="E13" s="64">
        <f>VLOOKUP(C13,Active!C$21:E$973,3,FALSE)</f>
        <v>0.50634677040475329</v>
      </c>
      <c r="F13" s="3" t="s">
        <v>71</v>
      </c>
      <c r="G13" s="23" t="str">
        <f t="shared" si="4"/>
        <v>54549.7320</v>
      </c>
      <c r="H13" s="13">
        <f t="shared" si="5"/>
        <v>-5514</v>
      </c>
      <c r="I13" s="65" t="s">
        <v>83</v>
      </c>
      <c r="J13" s="66" t="s">
        <v>84</v>
      </c>
      <c r="K13" s="65">
        <v>-5514</v>
      </c>
      <c r="L13" s="65" t="s">
        <v>85</v>
      </c>
      <c r="M13" s="66" t="s">
        <v>76</v>
      </c>
      <c r="N13" s="66" t="s">
        <v>63</v>
      </c>
      <c r="O13" s="67" t="s">
        <v>86</v>
      </c>
      <c r="P13" s="68" t="s">
        <v>87</v>
      </c>
    </row>
    <row r="14" spans="1:16" ht="12.75" customHeight="1" thickBot="1" x14ac:dyDescent="0.25">
      <c r="A14" s="13" t="str">
        <f t="shared" si="0"/>
        <v>IBVS 5929 </v>
      </c>
      <c r="B14" s="3" t="str">
        <f t="shared" si="1"/>
        <v>I</v>
      </c>
      <c r="C14" s="13">
        <f t="shared" si="2"/>
        <v>54883.880499999999</v>
      </c>
      <c r="D14" s="23" t="str">
        <f t="shared" si="3"/>
        <v>vis</v>
      </c>
      <c r="E14" s="64">
        <f>VLOOKUP(C14,Active!C$21:E$973,3,FALSE)</f>
        <v>1191.5035691523647</v>
      </c>
      <c r="F14" s="3" t="s">
        <v>71</v>
      </c>
      <c r="G14" s="23" t="str">
        <f t="shared" si="4"/>
        <v>54883.8805</v>
      </c>
      <c r="H14" s="13">
        <f t="shared" si="5"/>
        <v>-4323</v>
      </c>
      <c r="I14" s="65" t="s">
        <v>93</v>
      </c>
      <c r="J14" s="66" t="s">
        <v>94</v>
      </c>
      <c r="K14" s="65">
        <v>-4323</v>
      </c>
      <c r="L14" s="65" t="s">
        <v>95</v>
      </c>
      <c r="M14" s="66" t="s">
        <v>76</v>
      </c>
      <c r="N14" s="66" t="s">
        <v>63</v>
      </c>
      <c r="O14" s="67" t="s">
        <v>86</v>
      </c>
      <c r="P14" s="68" t="s">
        <v>96</v>
      </c>
    </row>
    <row r="15" spans="1:16" ht="12.75" customHeight="1" thickBot="1" x14ac:dyDescent="0.25">
      <c r="A15" s="13" t="str">
        <f t="shared" si="0"/>
        <v>IBVS 5894 </v>
      </c>
      <c r="B15" s="3" t="str">
        <f t="shared" si="1"/>
        <v>II</v>
      </c>
      <c r="C15" s="13">
        <f t="shared" si="2"/>
        <v>54891.878199999999</v>
      </c>
      <c r="D15" s="23" t="str">
        <f t="shared" si="3"/>
        <v>vis</v>
      </c>
      <c r="E15" s="64">
        <f>VLOOKUP(C15,Active!C$21:E$973,3,FALSE)</f>
        <v>1220.0095731758579</v>
      </c>
      <c r="F15" s="3" t="s">
        <v>71</v>
      </c>
      <c r="G15" s="23" t="str">
        <f t="shared" si="4"/>
        <v>54891.8782</v>
      </c>
      <c r="H15" s="13">
        <f t="shared" si="5"/>
        <v>-4294.5</v>
      </c>
      <c r="I15" s="65" t="s">
        <v>97</v>
      </c>
      <c r="J15" s="66" t="s">
        <v>98</v>
      </c>
      <c r="K15" s="65">
        <v>-4294.5</v>
      </c>
      <c r="L15" s="65" t="s">
        <v>99</v>
      </c>
      <c r="M15" s="66" t="s">
        <v>76</v>
      </c>
      <c r="N15" s="66" t="s">
        <v>71</v>
      </c>
      <c r="O15" s="67" t="s">
        <v>100</v>
      </c>
      <c r="P15" s="68" t="s">
        <v>101</v>
      </c>
    </row>
    <row r="16" spans="1:16" ht="12.75" customHeight="1" thickBot="1" x14ac:dyDescent="0.25">
      <c r="A16" s="13" t="str">
        <f t="shared" si="0"/>
        <v>BAVM 209 </v>
      </c>
      <c r="B16" s="3" t="str">
        <f t="shared" si="1"/>
        <v>II</v>
      </c>
      <c r="C16" s="13">
        <f t="shared" si="2"/>
        <v>54924.423900000002</v>
      </c>
      <c r="D16" s="23" t="str">
        <f t="shared" si="3"/>
        <v>vis</v>
      </c>
      <c r="E16" s="64">
        <f>VLOOKUP(C16,Active!C$21:E$973,3,FALSE)</f>
        <v>1336.0114055961137</v>
      </c>
      <c r="F16" s="3" t="s">
        <v>71</v>
      </c>
      <c r="G16" s="23" t="str">
        <f t="shared" si="4"/>
        <v>54924.4239</v>
      </c>
      <c r="H16" s="13">
        <f t="shared" si="5"/>
        <v>-4178.5</v>
      </c>
      <c r="I16" s="65" t="s">
        <v>102</v>
      </c>
      <c r="J16" s="66" t="s">
        <v>103</v>
      </c>
      <c r="K16" s="65">
        <v>-4178.5</v>
      </c>
      <c r="L16" s="65" t="s">
        <v>104</v>
      </c>
      <c r="M16" s="66" t="s">
        <v>76</v>
      </c>
      <c r="N16" s="66" t="s">
        <v>105</v>
      </c>
      <c r="O16" s="67" t="s">
        <v>106</v>
      </c>
      <c r="P16" s="68" t="s">
        <v>107</v>
      </c>
    </row>
    <row r="17" spans="1:16" ht="12.75" customHeight="1" thickBot="1" x14ac:dyDescent="0.25">
      <c r="A17" s="13" t="str">
        <f t="shared" si="0"/>
        <v>BAVM 209 </v>
      </c>
      <c r="B17" s="3" t="str">
        <f t="shared" si="1"/>
        <v>I</v>
      </c>
      <c r="C17" s="13">
        <f t="shared" si="2"/>
        <v>54924.563600000001</v>
      </c>
      <c r="D17" s="23" t="str">
        <f t="shared" si="3"/>
        <v>vis</v>
      </c>
      <c r="E17" s="64">
        <f>VLOOKUP(C17,Active!C$21:E$973,3,FALSE)</f>
        <v>1336.5093348460325</v>
      </c>
      <c r="F17" s="3" t="s">
        <v>71</v>
      </c>
      <c r="G17" s="23" t="str">
        <f t="shared" si="4"/>
        <v>54924.5636</v>
      </c>
      <c r="H17" s="13">
        <f t="shared" si="5"/>
        <v>-4178</v>
      </c>
      <c r="I17" s="65" t="s">
        <v>108</v>
      </c>
      <c r="J17" s="66" t="s">
        <v>109</v>
      </c>
      <c r="K17" s="65" t="s">
        <v>110</v>
      </c>
      <c r="L17" s="65" t="s">
        <v>111</v>
      </c>
      <c r="M17" s="66" t="s">
        <v>76</v>
      </c>
      <c r="N17" s="66" t="s">
        <v>105</v>
      </c>
      <c r="O17" s="67" t="s">
        <v>106</v>
      </c>
      <c r="P17" s="68" t="s">
        <v>107</v>
      </c>
    </row>
    <row r="18" spans="1:16" ht="12.75" customHeight="1" thickBot="1" x14ac:dyDescent="0.25">
      <c r="A18" s="13" t="str">
        <f t="shared" si="0"/>
        <v>IBVS 5894 </v>
      </c>
      <c r="B18" s="3" t="str">
        <f t="shared" si="1"/>
        <v>I</v>
      </c>
      <c r="C18" s="13">
        <f t="shared" si="2"/>
        <v>54996.383099999999</v>
      </c>
      <c r="D18" s="23" t="str">
        <f t="shared" si="3"/>
        <v>vis</v>
      </c>
      <c r="E18" s="64">
        <f>VLOOKUP(C18,Active!C$21:E$973,3,FALSE)</f>
        <v>1592.4937998753821</v>
      </c>
      <c r="F18" s="3" t="s">
        <v>71</v>
      </c>
      <c r="G18" s="23" t="str">
        <f t="shared" si="4"/>
        <v>54996.3831</v>
      </c>
      <c r="H18" s="13">
        <f t="shared" si="5"/>
        <v>-3922</v>
      </c>
      <c r="I18" s="65" t="s">
        <v>120</v>
      </c>
      <c r="J18" s="66" t="s">
        <v>121</v>
      </c>
      <c r="K18" s="65" t="s">
        <v>122</v>
      </c>
      <c r="L18" s="65" t="s">
        <v>123</v>
      </c>
      <c r="M18" s="66" t="s">
        <v>76</v>
      </c>
      <c r="N18" s="66" t="s">
        <v>63</v>
      </c>
      <c r="O18" s="67" t="s">
        <v>78</v>
      </c>
      <c r="P18" s="68" t="s">
        <v>101</v>
      </c>
    </row>
    <row r="19" spans="1:16" ht="12.75" customHeight="1" thickBot="1" x14ac:dyDescent="0.25">
      <c r="A19" s="13" t="str">
        <f t="shared" si="0"/>
        <v>IBVS 5894 </v>
      </c>
      <c r="B19" s="3" t="str">
        <f t="shared" si="1"/>
        <v>II</v>
      </c>
      <c r="C19" s="13">
        <f t="shared" si="2"/>
        <v>54996.526100000003</v>
      </c>
      <c r="D19" s="23" t="str">
        <f t="shared" si="3"/>
        <v>vis</v>
      </c>
      <c r="E19" s="64">
        <f>VLOOKUP(C19,Active!C$21:E$973,3,FALSE)</f>
        <v>1593.0034912335807</v>
      </c>
      <c r="F19" s="3" t="s">
        <v>71</v>
      </c>
      <c r="G19" s="23" t="str">
        <f t="shared" si="4"/>
        <v>54996.5261</v>
      </c>
      <c r="H19" s="13">
        <f t="shared" si="5"/>
        <v>-3921.5</v>
      </c>
      <c r="I19" s="65" t="s">
        <v>124</v>
      </c>
      <c r="J19" s="66" t="s">
        <v>125</v>
      </c>
      <c r="K19" s="65" t="s">
        <v>126</v>
      </c>
      <c r="L19" s="65" t="s">
        <v>127</v>
      </c>
      <c r="M19" s="66" t="s">
        <v>76</v>
      </c>
      <c r="N19" s="66" t="s">
        <v>63</v>
      </c>
      <c r="O19" s="67" t="s">
        <v>78</v>
      </c>
      <c r="P19" s="68" t="s">
        <v>101</v>
      </c>
    </row>
    <row r="20" spans="1:16" ht="12.75" customHeight="1" thickBot="1" x14ac:dyDescent="0.25">
      <c r="A20" s="13" t="str">
        <f t="shared" si="0"/>
        <v>BAVM 214 </v>
      </c>
      <c r="B20" s="3" t="str">
        <f t="shared" si="1"/>
        <v>I</v>
      </c>
      <c r="C20" s="13">
        <f t="shared" si="2"/>
        <v>55315.387600000002</v>
      </c>
      <c r="D20" s="23" t="str">
        <f t="shared" si="3"/>
        <v>vis</v>
      </c>
      <c r="E20" s="64">
        <f>VLOOKUP(C20,Active!C$21:E$973,3,FALSE)</f>
        <v>2729.5136381429611</v>
      </c>
      <c r="F20" s="3" t="s">
        <v>71</v>
      </c>
      <c r="G20" s="23" t="str">
        <f t="shared" si="4"/>
        <v>55315.3876</v>
      </c>
      <c r="H20" s="13">
        <f t="shared" si="5"/>
        <v>-2785</v>
      </c>
      <c r="I20" s="65" t="s">
        <v>128</v>
      </c>
      <c r="J20" s="66" t="s">
        <v>129</v>
      </c>
      <c r="K20" s="65" t="s">
        <v>130</v>
      </c>
      <c r="L20" s="65" t="s">
        <v>104</v>
      </c>
      <c r="M20" s="66" t="s">
        <v>76</v>
      </c>
      <c r="N20" s="66" t="s">
        <v>105</v>
      </c>
      <c r="O20" s="67" t="s">
        <v>106</v>
      </c>
      <c r="P20" s="68" t="s">
        <v>131</v>
      </c>
    </row>
    <row r="21" spans="1:16" ht="12.75" customHeight="1" thickBot="1" x14ac:dyDescent="0.25">
      <c r="A21" s="13" t="str">
        <f t="shared" si="0"/>
        <v>BAVM 220 </v>
      </c>
      <c r="B21" s="3" t="str">
        <f t="shared" si="1"/>
        <v>II</v>
      </c>
      <c r="C21" s="13">
        <f t="shared" si="2"/>
        <v>55624.428399999997</v>
      </c>
      <c r="D21" s="23" t="str">
        <f t="shared" si="3"/>
        <v>vis</v>
      </c>
      <c r="E21" s="64">
        <f>VLOOKUP(C21,Active!C$21:E$973,3,FALSE)</f>
        <v>3831.0201072807781</v>
      </c>
      <c r="F21" s="3" t="s">
        <v>71</v>
      </c>
      <c r="G21" s="23" t="str">
        <f t="shared" si="4"/>
        <v>55624.4284</v>
      </c>
      <c r="H21" s="13">
        <f t="shared" si="5"/>
        <v>-1683.5</v>
      </c>
      <c r="I21" s="65" t="s">
        <v>132</v>
      </c>
      <c r="J21" s="66" t="s">
        <v>133</v>
      </c>
      <c r="K21" s="65" t="s">
        <v>134</v>
      </c>
      <c r="L21" s="65" t="s">
        <v>135</v>
      </c>
      <c r="M21" s="66" t="s">
        <v>76</v>
      </c>
      <c r="N21" s="66" t="s">
        <v>105</v>
      </c>
      <c r="O21" s="67" t="s">
        <v>106</v>
      </c>
      <c r="P21" s="68" t="s">
        <v>136</v>
      </c>
    </row>
    <row r="22" spans="1:16" ht="12.75" customHeight="1" thickBot="1" x14ac:dyDescent="0.25">
      <c r="A22" s="13" t="str">
        <f t="shared" si="0"/>
        <v>BAVM 220 </v>
      </c>
      <c r="B22" s="3" t="str">
        <f t="shared" si="1"/>
        <v>I</v>
      </c>
      <c r="C22" s="13">
        <f t="shared" si="2"/>
        <v>55624.567000000003</v>
      </c>
      <c r="D22" s="23" t="str">
        <f t="shared" si="3"/>
        <v>vis</v>
      </c>
      <c r="E22" s="64">
        <f>VLOOKUP(C22,Active!C$21:E$973,3,FALSE)</f>
        <v>3831.5141158279625</v>
      </c>
      <c r="F22" s="3" t="s">
        <v>71</v>
      </c>
      <c r="G22" s="23" t="str">
        <f t="shared" si="4"/>
        <v>55624.5670</v>
      </c>
      <c r="H22" s="13">
        <f t="shared" si="5"/>
        <v>-1683</v>
      </c>
      <c r="I22" s="65" t="s">
        <v>137</v>
      </c>
      <c r="J22" s="66" t="s">
        <v>138</v>
      </c>
      <c r="K22" s="65" t="s">
        <v>139</v>
      </c>
      <c r="L22" s="65" t="s">
        <v>140</v>
      </c>
      <c r="M22" s="66" t="s">
        <v>76</v>
      </c>
      <c r="N22" s="66" t="s">
        <v>105</v>
      </c>
      <c r="O22" s="67" t="s">
        <v>106</v>
      </c>
      <c r="P22" s="68" t="s">
        <v>136</v>
      </c>
    </row>
    <row r="23" spans="1:16" ht="12.75" customHeight="1" thickBot="1" x14ac:dyDescent="0.25">
      <c r="A23" s="13" t="str">
        <f t="shared" si="0"/>
        <v>IBVS 5992 </v>
      </c>
      <c r="B23" s="3" t="str">
        <f t="shared" si="1"/>
        <v>I</v>
      </c>
      <c r="C23" s="13">
        <f t="shared" si="2"/>
        <v>55629.898699999998</v>
      </c>
      <c r="D23" s="23" t="str">
        <f t="shared" si="3"/>
        <v>vis</v>
      </c>
      <c r="E23" s="64">
        <f>VLOOKUP(C23,Active!C$21:E$973,3,FALSE)</f>
        <v>3850.5177620827512</v>
      </c>
      <c r="F23" s="3" t="s">
        <v>71</v>
      </c>
      <c r="G23" s="23" t="str">
        <f t="shared" si="4"/>
        <v>55629.8987</v>
      </c>
      <c r="H23" s="13">
        <f t="shared" si="5"/>
        <v>-1664</v>
      </c>
      <c r="I23" s="65" t="s">
        <v>141</v>
      </c>
      <c r="J23" s="66" t="s">
        <v>142</v>
      </c>
      <c r="K23" s="65" t="s">
        <v>143</v>
      </c>
      <c r="L23" s="65" t="s">
        <v>144</v>
      </c>
      <c r="M23" s="66" t="s">
        <v>76</v>
      </c>
      <c r="N23" s="66" t="s">
        <v>71</v>
      </c>
      <c r="O23" s="67" t="s">
        <v>100</v>
      </c>
      <c r="P23" s="68" t="s">
        <v>145</v>
      </c>
    </row>
    <row r="24" spans="1:16" ht="12.75" customHeight="1" thickBot="1" x14ac:dyDescent="0.25">
      <c r="A24" s="13" t="str">
        <f t="shared" si="0"/>
        <v>IBVS 5992 </v>
      </c>
      <c r="B24" s="3" t="str">
        <f t="shared" si="1"/>
        <v>I</v>
      </c>
      <c r="C24" s="13">
        <f t="shared" si="2"/>
        <v>55688.815199999997</v>
      </c>
      <c r="D24" s="23" t="str">
        <f t="shared" si="3"/>
        <v>vis</v>
      </c>
      <c r="E24" s="64">
        <f>VLOOKUP(C24,Active!C$21:E$973,3,FALSE)</f>
        <v>4060.5123837927599</v>
      </c>
      <c r="F24" s="3" t="s">
        <v>71</v>
      </c>
      <c r="G24" s="23" t="str">
        <f t="shared" si="4"/>
        <v>55688.8152</v>
      </c>
      <c r="H24" s="13">
        <f t="shared" si="5"/>
        <v>-1454</v>
      </c>
      <c r="I24" s="65" t="s">
        <v>146</v>
      </c>
      <c r="J24" s="66" t="s">
        <v>147</v>
      </c>
      <c r="K24" s="65" t="s">
        <v>148</v>
      </c>
      <c r="L24" s="65" t="s">
        <v>149</v>
      </c>
      <c r="M24" s="66" t="s">
        <v>76</v>
      </c>
      <c r="N24" s="66" t="s">
        <v>71</v>
      </c>
      <c r="O24" s="67" t="s">
        <v>100</v>
      </c>
      <c r="P24" s="68" t="s">
        <v>145</v>
      </c>
    </row>
    <row r="25" spans="1:16" ht="12.75" customHeight="1" thickBot="1" x14ac:dyDescent="0.25">
      <c r="A25" s="13" t="str">
        <f t="shared" si="0"/>
        <v>IBVS 6029 </v>
      </c>
      <c r="B25" s="3" t="str">
        <f t="shared" si="1"/>
        <v>I</v>
      </c>
      <c r="C25" s="13">
        <f t="shared" si="2"/>
        <v>55998.840700000001</v>
      </c>
      <c r="D25" s="23" t="str">
        <f t="shared" si="3"/>
        <v>vis</v>
      </c>
      <c r="E25" s="64">
        <f>VLOOKUP(C25,Active!C$21:E$973,3,FALSE)</f>
        <v>5165.5285947516213</v>
      </c>
      <c r="F25" s="3" t="s">
        <v>71</v>
      </c>
      <c r="G25" s="23" t="str">
        <f t="shared" si="4"/>
        <v>55998.8407</v>
      </c>
      <c r="H25" s="13">
        <f t="shared" si="5"/>
        <v>-349</v>
      </c>
      <c r="I25" s="65" t="s">
        <v>150</v>
      </c>
      <c r="J25" s="66" t="s">
        <v>151</v>
      </c>
      <c r="K25" s="65" t="s">
        <v>152</v>
      </c>
      <c r="L25" s="65" t="s">
        <v>153</v>
      </c>
      <c r="M25" s="66" t="s">
        <v>76</v>
      </c>
      <c r="N25" s="66" t="s">
        <v>71</v>
      </c>
      <c r="O25" s="67" t="s">
        <v>100</v>
      </c>
      <c r="P25" s="68" t="s">
        <v>154</v>
      </c>
    </row>
    <row r="26" spans="1:16" ht="12.75" customHeight="1" thickBot="1" x14ac:dyDescent="0.25">
      <c r="A26" s="13" t="str">
        <f t="shared" si="0"/>
        <v>BAVM 228 </v>
      </c>
      <c r="B26" s="3" t="str">
        <f t="shared" si="1"/>
        <v>II</v>
      </c>
      <c r="C26" s="13">
        <f t="shared" si="2"/>
        <v>56010.481899999999</v>
      </c>
      <c r="D26" s="23" t="str">
        <f t="shared" si="3"/>
        <v>vis</v>
      </c>
      <c r="E26" s="64">
        <f>VLOOKUP(C26,Active!C$21:E$973,3,FALSE)</f>
        <v>5207.0210355831405</v>
      </c>
      <c r="F26" s="3" t="s">
        <v>71</v>
      </c>
      <c r="G26" s="23" t="str">
        <f t="shared" si="4"/>
        <v>56010.4819</v>
      </c>
      <c r="H26" s="13">
        <f t="shared" si="5"/>
        <v>-307.5</v>
      </c>
      <c r="I26" s="65" t="s">
        <v>155</v>
      </c>
      <c r="J26" s="66" t="s">
        <v>156</v>
      </c>
      <c r="K26" s="65" t="s">
        <v>157</v>
      </c>
      <c r="L26" s="65" t="s">
        <v>158</v>
      </c>
      <c r="M26" s="66" t="s">
        <v>76</v>
      </c>
      <c r="N26" s="66" t="s">
        <v>159</v>
      </c>
      <c r="O26" s="67" t="s">
        <v>160</v>
      </c>
      <c r="P26" s="68" t="s">
        <v>161</v>
      </c>
    </row>
    <row r="27" spans="1:16" ht="12.75" customHeight="1" thickBot="1" x14ac:dyDescent="0.25">
      <c r="A27" s="13" t="str">
        <f t="shared" si="0"/>
        <v>IBVS 6029 </v>
      </c>
      <c r="B27" s="3" t="str">
        <f t="shared" si="1"/>
        <v>II</v>
      </c>
      <c r="C27" s="13">
        <f t="shared" si="2"/>
        <v>56051.724600000001</v>
      </c>
      <c r="D27" s="23" t="str">
        <f t="shared" si="3"/>
        <v>vis</v>
      </c>
      <c r="E27" s="64">
        <f>VLOOKUP(C27,Active!C$21:E$973,3,FALSE)</f>
        <v>5354.0213696966748</v>
      </c>
      <c r="F27" s="3" t="s">
        <v>71</v>
      </c>
      <c r="G27" s="23" t="str">
        <f t="shared" si="4"/>
        <v>56051.7246</v>
      </c>
      <c r="H27" s="13">
        <f t="shared" si="5"/>
        <v>-160.5</v>
      </c>
      <c r="I27" s="65" t="s">
        <v>162</v>
      </c>
      <c r="J27" s="66" t="s">
        <v>163</v>
      </c>
      <c r="K27" s="65" t="s">
        <v>164</v>
      </c>
      <c r="L27" s="65" t="s">
        <v>165</v>
      </c>
      <c r="M27" s="66" t="s">
        <v>76</v>
      </c>
      <c r="N27" s="66" t="s">
        <v>71</v>
      </c>
      <c r="O27" s="67" t="s">
        <v>100</v>
      </c>
      <c r="P27" s="68" t="s">
        <v>154</v>
      </c>
    </row>
    <row r="28" spans="1:16" ht="12.75" customHeight="1" thickBot="1" x14ac:dyDescent="0.25">
      <c r="A28" s="13" t="str">
        <f t="shared" si="0"/>
        <v>VSB 48 </v>
      </c>
      <c r="B28" s="3" t="str">
        <f t="shared" si="1"/>
        <v>II</v>
      </c>
      <c r="C28" s="13">
        <f t="shared" si="2"/>
        <v>54586.062599999997</v>
      </c>
      <c r="D28" s="23" t="str">
        <f t="shared" si="3"/>
        <v>vis</v>
      </c>
      <c r="E28" s="64">
        <f>VLOOKUP(C28,Active!C$21:E$973,3,FALSE)</f>
        <v>129.99860451647658</v>
      </c>
      <c r="F28" s="3" t="s">
        <v>71</v>
      </c>
      <c r="G28" s="23" t="str">
        <f t="shared" si="4"/>
        <v>54586.0626</v>
      </c>
      <c r="H28" s="13">
        <f t="shared" si="5"/>
        <v>-5384.5</v>
      </c>
      <c r="I28" s="65" t="s">
        <v>88</v>
      </c>
      <c r="J28" s="66" t="s">
        <v>89</v>
      </c>
      <c r="K28" s="65">
        <v>-5384.5</v>
      </c>
      <c r="L28" s="65" t="s">
        <v>90</v>
      </c>
      <c r="M28" s="66" t="s">
        <v>76</v>
      </c>
      <c r="N28" s="66" t="s">
        <v>71</v>
      </c>
      <c r="O28" s="67" t="s">
        <v>91</v>
      </c>
      <c r="P28" s="68" t="s">
        <v>92</v>
      </c>
    </row>
    <row r="29" spans="1:16" ht="12.75" customHeight="1" thickBot="1" x14ac:dyDescent="0.25">
      <c r="A29" s="13" t="str">
        <f t="shared" si="0"/>
        <v>BAVM 212 </v>
      </c>
      <c r="B29" s="3" t="str">
        <f t="shared" si="1"/>
        <v>II</v>
      </c>
      <c r="C29" s="13">
        <f t="shared" si="2"/>
        <v>54972.3989</v>
      </c>
      <c r="D29" s="23" t="str">
        <f t="shared" si="3"/>
        <v>vis</v>
      </c>
      <c r="E29" s="64">
        <f>VLOOKUP(C29,Active!C$21:E$973,3,FALSE)</f>
        <v>1507.0075098544705</v>
      </c>
      <c r="F29" s="3" t="s">
        <v>71</v>
      </c>
      <c r="G29" s="23" t="str">
        <f t="shared" si="4"/>
        <v>54972.3989</v>
      </c>
      <c r="H29" s="13">
        <f t="shared" si="5"/>
        <v>-4007.5</v>
      </c>
      <c r="I29" s="65" t="s">
        <v>112</v>
      </c>
      <c r="J29" s="66" t="s">
        <v>113</v>
      </c>
      <c r="K29" s="65" t="s">
        <v>114</v>
      </c>
      <c r="L29" s="65" t="s">
        <v>115</v>
      </c>
      <c r="M29" s="66" t="s">
        <v>76</v>
      </c>
      <c r="N29" s="66" t="s">
        <v>105</v>
      </c>
      <c r="O29" s="67" t="s">
        <v>106</v>
      </c>
      <c r="P29" s="68" t="s">
        <v>116</v>
      </c>
    </row>
    <row r="30" spans="1:16" ht="12.75" customHeight="1" thickBot="1" x14ac:dyDescent="0.25">
      <c r="A30" s="13" t="str">
        <f t="shared" si="0"/>
        <v>BAVM 212 </v>
      </c>
      <c r="B30" s="3" t="str">
        <f t="shared" si="1"/>
        <v>I</v>
      </c>
      <c r="C30" s="13">
        <f t="shared" si="2"/>
        <v>54972.539199999999</v>
      </c>
      <c r="D30" s="23" t="str">
        <f t="shared" si="3"/>
        <v>vis</v>
      </c>
      <c r="E30" s="64">
        <f>VLOOKUP(C30,Active!C$21:E$973,3,FALSE)</f>
        <v>1507.5075776695262</v>
      </c>
      <c r="F30" s="3" t="s">
        <v>71</v>
      </c>
      <c r="G30" s="23" t="str">
        <f t="shared" si="4"/>
        <v>54972.5392</v>
      </c>
      <c r="H30" s="13">
        <f t="shared" si="5"/>
        <v>-4007</v>
      </c>
      <c r="I30" s="65" t="s">
        <v>117</v>
      </c>
      <c r="J30" s="66" t="s">
        <v>118</v>
      </c>
      <c r="K30" s="65" t="s">
        <v>119</v>
      </c>
      <c r="L30" s="65" t="s">
        <v>115</v>
      </c>
      <c r="M30" s="66" t="s">
        <v>76</v>
      </c>
      <c r="N30" s="66" t="s">
        <v>105</v>
      </c>
      <c r="O30" s="67" t="s">
        <v>106</v>
      </c>
      <c r="P30" s="68" t="s">
        <v>116</v>
      </c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</sheetData>
  <phoneticPr fontId="7" type="noConversion"/>
  <hyperlinks>
    <hyperlink ref="P11" r:id="rId1" display="http://www.konkoly.hu/cgi-bin/IBVS?5781"/>
    <hyperlink ref="P12" r:id="rId2" display="http://www.konkoly.hu/cgi-bin/IBVS?5781"/>
    <hyperlink ref="P13" r:id="rId3" display="http://www.konkoly.hu/cgi-bin/IBVS?5875"/>
    <hyperlink ref="P28" r:id="rId4" display="http://vsolj.cetus-net.org/no48.pdf"/>
    <hyperlink ref="P14" r:id="rId5" display="http://www.konkoly.hu/cgi-bin/IBVS?5929"/>
    <hyperlink ref="P15" r:id="rId6" display="http://www.konkoly.hu/cgi-bin/IBVS?5894"/>
    <hyperlink ref="P16" r:id="rId7" display="http://www.bav-astro.de/sfs/BAVM_link.php?BAVMnr=209"/>
    <hyperlink ref="P17" r:id="rId8" display="http://www.bav-astro.de/sfs/BAVM_link.php?BAVMnr=209"/>
    <hyperlink ref="P29" r:id="rId9" display="http://www.bav-astro.de/sfs/BAVM_link.php?BAVMnr=212"/>
    <hyperlink ref="P30" r:id="rId10" display="http://www.bav-astro.de/sfs/BAVM_link.php?BAVMnr=212"/>
    <hyperlink ref="P18" r:id="rId11" display="http://www.konkoly.hu/cgi-bin/IBVS?5894"/>
    <hyperlink ref="P19" r:id="rId12" display="http://www.konkoly.hu/cgi-bin/IBVS?5894"/>
    <hyperlink ref="P20" r:id="rId13" display="http://www.bav-astro.de/sfs/BAVM_link.php?BAVMnr=214"/>
    <hyperlink ref="P21" r:id="rId14" display="http://www.bav-astro.de/sfs/BAVM_link.php?BAVMnr=220"/>
    <hyperlink ref="P22" r:id="rId15" display="http://www.bav-astro.de/sfs/BAVM_link.php?BAVMnr=220"/>
    <hyperlink ref="P23" r:id="rId16" display="http://www.konkoly.hu/cgi-bin/IBVS?5992"/>
    <hyperlink ref="P24" r:id="rId17" display="http://www.konkoly.hu/cgi-bin/IBVS?5992"/>
    <hyperlink ref="P25" r:id="rId18" display="http://www.konkoly.hu/cgi-bin/IBVS?6029"/>
    <hyperlink ref="P26" r:id="rId19" display="http://www.bav-astro.de/sfs/BAVM_link.php?BAVMnr=228"/>
    <hyperlink ref="P27" r:id="rId20" display="http://www.konkoly.hu/cgi-bin/IBVS?602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2024-01-30T04:46:46Z</dcterms:modified>
</cp:coreProperties>
</file>