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6371078-77FA-4807-B87A-76001C22501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34" i="1" l="1"/>
  <c r="Q35" i="1"/>
  <c r="Q36" i="1"/>
  <c r="Q37" i="1"/>
  <c r="Q38" i="1"/>
  <c r="D9" i="1"/>
  <c r="C9" i="1"/>
  <c r="Q25" i="1"/>
  <c r="Q26" i="1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22" i="2"/>
  <c r="C22" i="2"/>
  <c r="G21" i="2"/>
  <c r="C21" i="2"/>
  <c r="G13" i="2"/>
  <c r="C13" i="2"/>
  <c r="G12" i="2"/>
  <c r="C12" i="2"/>
  <c r="G11" i="2"/>
  <c r="C1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22" i="2"/>
  <c r="D22" i="2"/>
  <c r="B22" i="2"/>
  <c r="A22" i="2"/>
  <c r="H21" i="2"/>
  <c r="B21" i="2"/>
  <c r="D21" i="2"/>
  <c r="A21" i="2"/>
  <c r="H13" i="2"/>
  <c r="D13" i="2"/>
  <c r="B13" i="2"/>
  <c r="A13" i="2"/>
  <c r="H12" i="2"/>
  <c r="B12" i="2"/>
  <c r="D12" i="2"/>
  <c r="A12" i="2"/>
  <c r="H11" i="2"/>
  <c r="D11" i="2"/>
  <c r="B11" i="2"/>
  <c r="A11" i="2"/>
  <c r="Q32" i="1"/>
  <c r="Q33" i="1"/>
  <c r="Q23" i="1"/>
  <c r="Q24" i="1"/>
  <c r="Q27" i="1"/>
  <c r="Q28" i="1"/>
  <c r="Q29" i="1"/>
  <c r="Q30" i="1"/>
  <c r="Q31" i="1"/>
  <c r="F16" i="1"/>
  <c r="F17" i="1" s="1"/>
  <c r="C17" i="1"/>
  <c r="Q22" i="1"/>
  <c r="C7" i="1"/>
  <c r="E35" i="1"/>
  <c r="F35" i="1"/>
  <c r="C8" i="1"/>
  <c r="E28" i="1"/>
  <c r="F28" i="1"/>
  <c r="Q21" i="1"/>
  <c r="E21" i="2"/>
  <c r="E19" i="2"/>
  <c r="E15" i="2"/>
  <c r="E25" i="1"/>
  <c r="F25" i="1"/>
  <c r="E27" i="1"/>
  <c r="F27" i="1"/>
  <c r="G27" i="1"/>
  <c r="J27" i="1"/>
  <c r="G33" i="1"/>
  <c r="J33" i="1"/>
  <c r="E23" i="1"/>
  <c r="F23" i="1"/>
  <c r="E33" i="1"/>
  <c r="F33" i="1"/>
  <c r="E24" i="1"/>
  <c r="F24" i="1"/>
  <c r="G24" i="1"/>
  <c r="J24" i="1"/>
  <c r="E38" i="1"/>
  <c r="F38" i="1"/>
  <c r="G38" i="1"/>
  <c r="J38" i="1"/>
  <c r="E31" i="1"/>
  <c r="F31" i="1"/>
  <c r="G31" i="1"/>
  <c r="J31" i="1"/>
  <c r="E34" i="1"/>
  <c r="F34" i="1"/>
  <c r="G34" i="1"/>
  <c r="J34" i="1"/>
  <c r="E22" i="1"/>
  <c r="E30" i="1"/>
  <c r="G23" i="1"/>
  <c r="J23" i="1"/>
  <c r="G36" i="1"/>
  <c r="J36" i="1"/>
  <c r="E21" i="1"/>
  <c r="F21" i="1"/>
  <c r="G21" i="1"/>
  <c r="E26" i="1"/>
  <c r="F26" i="1"/>
  <c r="G26" i="1"/>
  <c r="K26" i="1"/>
  <c r="G35" i="1"/>
  <c r="J35" i="1"/>
  <c r="E37" i="1"/>
  <c r="F37" i="1"/>
  <c r="G37" i="1"/>
  <c r="J37" i="1"/>
  <c r="E32" i="1"/>
  <c r="F32" i="1"/>
  <c r="G32" i="1"/>
  <c r="K32" i="1"/>
  <c r="G25" i="1"/>
  <c r="K25" i="1"/>
  <c r="E29" i="1"/>
  <c r="F29" i="1"/>
  <c r="G29" i="1"/>
  <c r="J29" i="1"/>
  <c r="E36" i="1"/>
  <c r="F36" i="1"/>
  <c r="H21" i="1"/>
  <c r="E14" i="2"/>
  <c r="E22" i="2"/>
  <c r="F30" i="1"/>
  <c r="G30" i="1"/>
  <c r="J30" i="1"/>
  <c r="E17" i="2"/>
  <c r="E18" i="2"/>
  <c r="E13" i="2"/>
  <c r="F22" i="1"/>
  <c r="G22" i="1"/>
  <c r="E11" i="2"/>
  <c r="E16" i="2"/>
  <c r="E20" i="2"/>
  <c r="E12" i="2"/>
  <c r="K22" i="1"/>
  <c r="C12" i="1"/>
  <c r="C11" i="1"/>
  <c r="O32" i="1" l="1"/>
  <c r="O30" i="1"/>
  <c r="C15" i="1"/>
  <c r="O26" i="1"/>
  <c r="O37" i="1"/>
  <c r="O36" i="1"/>
  <c r="O38" i="1"/>
  <c r="O22" i="1"/>
  <c r="O24" i="1"/>
  <c r="O33" i="1"/>
  <c r="O34" i="1"/>
  <c r="O27" i="1"/>
  <c r="O35" i="1"/>
  <c r="O28" i="1"/>
  <c r="O31" i="1"/>
  <c r="O25" i="1"/>
  <c r="O23" i="1"/>
  <c r="O29" i="1"/>
  <c r="O2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<sst xmlns="http://schemas.openxmlformats.org/spreadsheetml/2006/main" count="199" uniqueCount="118">
  <si>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</si>
  <si>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</si>
  <si>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</si>
  <si>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</si>
  <si>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</si>
  <si>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</si>
  <si>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</si>
  <si>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</si>
  <si>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</si>
  <si>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</si>
  <si>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</si>
  <si>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</si>
  <si>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</si>
  <si>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</si>
  <si>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</si>
  <si>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</si>
  <si>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</si>
  <si>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</si>
  <si>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</si>
  <si>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</si>
  <si>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</si>
  <si>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</si>
  <si>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</si>
  <si>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</si>
  <si>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</si>
  <si>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</si>
  <si>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</si>
  <si>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</si>
  <si>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</si>
  <si>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</si>
  <si>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</si>
  <si>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</si>
  <si>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</si>
  <si>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</si>
  <si>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</si>
  <si>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</si>
  <si>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EH CVn / GSC 2537-0551</t>
  </si>
  <si>
    <t>IBVS 5894</t>
  </si>
  <si>
    <t>I</t>
  </si>
  <si>
    <t>EW</t>
  </si>
  <si>
    <t>Add cycle</t>
  </si>
  <si>
    <t>Old Cycle</t>
  </si>
  <si>
    <t>IBVS 5918</t>
  </si>
  <si>
    <t>II</t>
  </si>
  <si>
    <t>IBVS 5959</t>
  </si>
  <si>
    <t>IBVS 6010</t>
  </si>
  <si>
    <t>OEJV 0160</t>
  </si>
  <si>
    <t>IBVS 6070</t>
  </si>
  <si>
    <t>BAD?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</si>
  <si>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</si>
  <si>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</si>
  <si>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</si>
  <si>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</si>
  <si>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</si>
  <si>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</si>
  <si>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</si>
  <si>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</si>
  <si>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</si>
  <si>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</si>
  <si>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</si>
  <si>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2454891.8740 </t>
  </si>
  <si>
    <t> 01.03.2009 08:58 </t>
  </si>
  <si>
    <t> 0.0001 </t>
  </si>
  <si>
    <t>C </t>
  </si>
  <si>
    <t> R.Diethelm </t>
  </si>
  <si>
    <t>IBVS 5894 </t>
  </si>
  <si>
    <t>2454924.4239 </t>
  </si>
  <si>
    <t> 02.04.2009 22:10 </t>
  </si>
  <si>
    <t> -0.0025 </t>
  </si>
  <si>
    <t>-I</t>
  </si>
  <si>
    <t> F.Agerer </t>
  </si>
  <si>
    <t>BAVM 209 </t>
  </si>
  <si>
    <t>2454924.5582 </t>
  </si>
  <si>
    <t> 03.04.2009 01:23 </t>
  </si>
  <si>
    <t>-2659</t>
  </si>
  <si>
    <t> 0.0000 </t>
  </si>
  <si>
    <t>2454972.3979 </t>
  </si>
  <si>
    <t> 20.05.2009 21:32 </t>
  </si>
  <si>
    <t>-2477.5</t>
  </si>
  <si>
    <t> -0.0006 </t>
  </si>
  <si>
    <t>BAVM 212 </t>
  </si>
  <si>
    <t>2454972.5292 </t>
  </si>
  <si>
    <t> 21.05.2009 00:42 </t>
  </si>
  <si>
    <t>-2477</t>
  </si>
  <si>
    <t> -0.0011 </t>
  </si>
  <si>
    <t>2455315.4511 </t>
  </si>
  <si>
    <t> 28.04.2010 22:49 </t>
  </si>
  <si>
    <t>-1176</t>
  </si>
  <si>
    <t> -0.0005 </t>
  </si>
  <si>
    <t>BAVM 214 </t>
  </si>
  <si>
    <t>2455315.5953 </t>
  </si>
  <si>
    <t> 29.04.2010 02:17 </t>
  </si>
  <si>
    <t>-1175.5</t>
  </si>
  <si>
    <t> 0.0119 </t>
  </si>
  <si>
    <t>2455624.3719 </t>
  </si>
  <si>
    <t> 03.03.2011 20:55 </t>
  </si>
  <si>
    <t>-4</t>
  </si>
  <si>
    <t> 0.0011 </t>
  </si>
  <si>
    <t>BAVM 220 </t>
  </si>
  <si>
    <t>2455624.5039 </t>
  </si>
  <si>
    <t> 04.03.2011 00:05 </t>
  </si>
  <si>
    <t>-3.5</t>
  </si>
  <si>
    <t> 0.0013 </t>
  </si>
  <si>
    <t>2455624.6342 </t>
  </si>
  <si>
    <t> 04.03.2011 03:13 </t>
  </si>
  <si>
    <t>-3</t>
  </si>
  <si>
    <t> -0.0002 </t>
  </si>
  <si>
    <t>2455625.42514 </t>
  </si>
  <si>
    <t> 04.03.2011 22:12 </t>
  </si>
  <si>
    <t>0</t>
  </si>
  <si>
    <t> 0.00004 </t>
  </si>
  <si>
    <t> V.P?ibik </t>
  </si>
  <si>
    <t>OEJV 0160 </t>
  </si>
  <si>
    <t>2456069.4340 </t>
  </si>
  <si>
    <t> 21.05.2012 22:24 </t>
  </si>
  <si>
    <t>1684.5</t>
  </si>
  <si>
    <t> 0.0035 </t>
  </si>
  <si>
    <t>BAVM 231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</si>
</sst>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6" fillId="24" borderId="17" xfId="38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8" fillId="0" borderId="8" xfId="0" applyFont="1" applyFill="1" applyBorder="1" applyAlignment="1">
      <alignment horizontal="center"/>
    </xf>
    <xf numFmtId="0" fontId="14" fillId="0" borderId="0" xfId="0" applyFont="1">
      <alignment vertical="top"/>
    </xf>
    <xf numFmtId="0" fontId="34" fillId="0" borderId="0" xfId="42" applyFont="1" applyAlignment="1">
      <alignment horizontal="left"/>
    </xf>
    <xf numFmtId="0" fontId="34" fillId="0" borderId="0" xfId="42" applyFont="1" applyAlignment="1">
      <alignment horizontal="left" wrapText="1"/>
    </xf>
    <xf numFmtId="0" fontId="0" fillId="25" borderId="0" xfId="0" applyFill="1" applyAlignment="1"/>
    <xf numFmtId="0" fontId="34" fillId="0" borderId="0" xfId="42" applyFont="1" applyAlignment="1">
      <alignment horizont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EH CVn - O-C Diagr.</a:t>
            </a:r>
          </a:p>
        </c:rich>
      </c:tx>
      <c:layout>
        <c:manualLayout>
          <c:xMode val="edge"/>
          <c:yMode val="edge"/>
          <c:x val="0.39221140472878996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03198887343532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1.6999999999999999E-3</c:v>
                  </c:pt>
                  <c:pt idx="3">
                    <c:v>2.5999999999999999E-3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2.3E-3</c:v>
                  </c:pt>
                  <c:pt idx="7">
                    <c:v>4.0000000000000001E-3</c:v>
                  </c:pt>
                  <c:pt idx="8">
                    <c:v>1.1999999999999999E-3</c:v>
                  </c:pt>
                  <c:pt idx="9">
                    <c:v>1.6000000000000001E-3</c:v>
                  </c:pt>
                  <c:pt idx="10">
                    <c:v>1.2999999999999999E-3</c:v>
                  </c:pt>
                  <c:pt idx="11">
                    <c:v>1E-3</c:v>
                  </c:pt>
                  <c:pt idx="12">
                    <c:v>1.2999999999999999E-3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4.1000000000000003E-3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1.6999999999999999E-3</c:v>
                  </c:pt>
                  <c:pt idx="3">
                    <c:v>2.5999999999999999E-3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2.3E-3</c:v>
                  </c:pt>
                  <c:pt idx="7">
                    <c:v>4.0000000000000001E-3</c:v>
                  </c:pt>
                  <c:pt idx="8">
                    <c:v>1.1999999999999999E-3</c:v>
                  </c:pt>
                  <c:pt idx="9">
                    <c:v>1.6000000000000001E-3</c:v>
                  </c:pt>
                  <c:pt idx="10">
                    <c:v>1.2999999999999999E-3</c:v>
                  </c:pt>
                  <c:pt idx="11">
                    <c:v>1E-3</c:v>
                  </c:pt>
                  <c:pt idx="12">
                    <c:v>1.2999999999999999E-3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4.1000000000000003E-3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13518</c:v>
                </c:pt>
                <c:pt idx="2">
                  <c:v>13641.5</c:v>
                </c:pt>
                <c:pt idx="3">
                  <c:v>13642</c:v>
                </c:pt>
                <c:pt idx="4">
                  <c:v>13823.5</c:v>
                </c:pt>
                <c:pt idx="5">
                  <c:v>13824</c:v>
                </c:pt>
                <c:pt idx="6">
                  <c:v>15125</c:v>
                </c:pt>
                <c:pt idx="7">
                  <c:v>15125.5</c:v>
                </c:pt>
                <c:pt idx="8">
                  <c:v>16297</c:v>
                </c:pt>
                <c:pt idx="9">
                  <c:v>16297.5</c:v>
                </c:pt>
                <c:pt idx="10">
                  <c:v>16298</c:v>
                </c:pt>
                <c:pt idx="11">
                  <c:v>16301</c:v>
                </c:pt>
                <c:pt idx="12">
                  <c:v>17985.5</c:v>
                </c:pt>
                <c:pt idx="13">
                  <c:v>24647.5</c:v>
                </c:pt>
                <c:pt idx="14">
                  <c:v>24648</c:v>
                </c:pt>
                <c:pt idx="15">
                  <c:v>24705</c:v>
                </c:pt>
                <c:pt idx="16">
                  <c:v>24761</c:v>
                </c:pt>
                <c:pt idx="17">
                  <c:v>24761.5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21-4F41-A0F1-D762DD9054E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1.6999999999999999E-3</c:v>
                  </c:pt>
                  <c:pt idx="3">
                    <c:v>2.5999999999999999E-3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2.3E-3</c:v>
                  </c:pt>
                  <c:pt idx="7">
                    <c:v>4.0000000000000001E-3</c:v>
                  </c:pt>
                  <c:pt idx="8">
                    <c:v>1.1999999999999999E-3</c:v>
                  </c:pt>
                  <c:pt idx="9">
                    <c:v>1.6000000000000001E-3</c:v>
                  </c:pt>
                  <c:pt idx="10">
                    <c:v>1.2999999999999999E-3</c:v>
                  </c:pt>
                  <c:pt idx="11">
                    <c:v>1E-3</c:v>
                  </c:pt>
                  <c:pt idx="12">
                    <c:v>1.2999999999999999E-3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4.1000000000000003E-3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1.6999999999999999E-3</c:v>
                  </c:pt>
                  <c:pt idx="3">
                    <c:v>2.5999999999999999E-3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2.3E-3</c:v>
                  </c:pt>
                  <c:pt idx="7">
                    <c:v>4.0000000000000001E-3</c:v>
                  </c:pt>
                  <c:pt idx="8">
                    <c:v>1.1999999999999999E-3</c:v>
                  </c:pt>
                  <c:pt idx="9">
                    <c:v>1.6000000000000001E-3</c:v>
                  </c:pt>
                  <c:pt idx="10">
                    <c:v>1.2999999999999999E-3</c:v>
                  </c:pt>
                  <c:pt idx="11">
                    <c:v>1E-3</c:v>
                  </c:pt>
                  <c:pt idx="12">
                    <c:v>1.2999999999999999E-3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4.1000000000000003E-3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13518</c:v>
                </c:pt>
                <c:pt idx="2">
                  <c:v>13641.5</c:v>
                </c:pt>
                <c:pt idx="3">
                  <c:v>13642</c:v>
                </c:pt>
                <c:pt idx="4">
                  <c:v>13823.5</c:v>
                </c:pt>
                <c:pt idx="5">
                  <c:v>13824</c:v>
                </c:pt>
                <c:pt idx="6">
                  <c:v>15125</c:v>
                </c:pt>
                <c:pt idx="7">
                  <c:v>15125.5</c:v>
                </c:pt>
                <c:pt idx="8">
                  <c:v>16297</c:v>
                </c:pt>
                <c:pt idx="9">
                  <c:v>16297.5</c:v>
                </c:pt>
                <c:pt idx="10">
                  <c:v>16298</c:v>
                </c:pt>
                <c:pt idx="11">
                  <c:v>16301</c:v>
                </c:pt>
                <c:pt idx="12">
                  <c:v>17985.5</c:v>
                </c:pt>
                <c:pt idx="13">
                  <c:v>24647.5</c:v>
                </c:pt>
                <c:pt idx="14">
                  <c:v>24648</c:v>
                </c:pt>
                <c:pt idx="15">
                  <c:v>24705</c:v>
                </c:pt>
                <c:pt idx="16">
                  <c:v>24761</c:v>
                </c:pt>
                <c:pt idx="17">
                  <c:v>24761.5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21-4F41-A0F1-D762DD9054E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1.6999999999999999E-3</c:v>
                  </c:pt>
                  <c:pt idx="3">
                    <c:v>2.5999999999999999E-3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2.3E-3</c:v>
                  </c:pt>
                  <c:pt idx="7">
                    <c:v>4.0000000000000001E-3</c:v>
                  </c:pt>
                  <c:pt idx="8">
                    <c:v>1.1999999999999999E-3</c:v>
                  </c:pt>
                  <c:pt idx="9">
                    <c:v>1.6000000000000001E-3</c:v>
                  </c:pt>
                  <c:pt idx="10">
                    <c:v>1.2999999999999999E-3</c:v>
                  </c:pt>
                  <c:pt idx="11">
                    <c:v>1E-3</c:v>
                  </c:pt>
                  <c:pt idx="12">
                    <c:v>1.2999999999999999E-3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4.1000000000000003E-3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1.6999999999999999E-3</c:v>
                  </c:pt>
                  <c:pt idx="3">
                    <c:v>2.5999999999999999E-3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2.3E-3</c:v>
                  </c:pt>
                  <c:pt idx="7">
                    <c:v>4.0000000000000001E-3</c:v>
                  </c:pt>
                  <c:pt idx="8">
                    <c:v>1.1999999999999999E-3</c:v>
                  </c:pt>
                  <c:pt idx="9">
                    <c:v>1.6000000000000001E-3</c:v>
                  </c:pt>
                  <c:pt idx="10">
                    <c:v>1.2999999999999999E-3</c:v>
                  </c:pt>
                  <c:pt idx="11">
                    <c:v>1E-3</c:v>
                  </c:pt>
                  <c:pt idx="12">
                    <c:v>1.2999999999999999E-3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4.1000000000000003E-3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13518</c:v>
                </c:pt>
                <c:pt idx="2">
                  <c:v>13641.5</c:v>
                </c:pt>
                <c:pt idx="3">
                  <c:v>13642</c:v>
                </c:pt>
                <c:pt idx="4">
                  <c:v>13823.5</c:v>
                </c:pt>
                <c:pt idx="5">
                  <c:v>13824</c:v>
                </c:pt>
                <c:pt idx="6">
                  <c:v>15125</c:v>
                </c:pt>
                <c:pt idx="7">
                  <c:v>15125.5</c:v>
                </c:pt>
                <c:pt idx="8">
                  <c:v>16297</c:v>
                </c:pt>
                <c:pt idx="9">
                  <c:v>16297.5</c:v>
                </c:pt>
                <c:pt idx="10">
                  <c:v>16298</c:v>
                </c:pt>
                <c:pt idx="11">
                  <c:v>16301</c:v>
                </c:pt>
                <c:pt idx="12">
                  <c:v>17985.5</c:v>
                </c:pt>
                <c:pt idx="13">
                  <c:v>24647.5</c:v>
                </c:pt>
                <c:pt idx="14">
                  <c:v>24648</c:v>
                </c:pt>
                <c:pt idx="15">
                  <c:v>24705</c:v>
                </c:pt>
                <c:pt idx="16">
                  <c:v>24761</c:v>
                </c:pt>
                <c:pt idx="17">
                  <c:v>24761.5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-4.5260499995492864E-2</c:v>
                </c:pt>
                <c:pt idx="3">
                  <c:v>-4.2754000001878012E-2</c:v>
                </c:pt>
                <c:pt idx="6">
                  <c:v>-4.9375000002328306E-2</c:v>
                </c:pt>
                <c:pt idx="8">
                  <c:v>-5.2539000003889669E-2</c:v>
                </c:pt>
                <c:pt idx="9">
                  <c:v>-5.2332499995827675E-2</c:v>
                </c:pt>
                <c:pt idx="10">
                  <c:v>-5.382600000302773E-2</c:v>
                </c:pt>
                <c:pt idx="12">
                  <c:v>-5.7088499997917097E-2</c:v>
                </c:pt>
                <c:pt idx="13">
                  <c:v>-7.3782499996013939E-2</c:v>
                </c:pt>
                <c:pt idx="14">
                  <c:v>-7.2176000001491047E-2</c:v>
                </c:pt>
                <c:pt idx="15">
                  <c:v>-7.293500000378117E-2</c:v>
                </c:pt>
                <c:pt idx="16">
                  <c:v>-7.1907000005012378E-2</c:v>
                </c:pt>
                <c:pt idx="17">
                  <c:v>-7.4900500003423076E-2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21-4F41-A0F1-D762DD9054E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1.6999999999999999E-3</c:v>
                  </c:pt>
                  <c:pt idx="3">
                    <c:v>2.5999999999999999E-3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2.3E-3</c:v>
                  </c:pt>
                  <c:pt idx="7">
                    <c:v>4.0000000000000001E-3</c:v>
                  </c:pt>
                  <c:pt idx="8">
                    <c:v>1.1999999999999999E-3</c:v>
                  </c:pt>
                  <c:pt idx="9">
                    <c:v>1.6000000000000001E-3</c:v>
                  </c:pt>
                  <c:pt idx="10">
                    <c:v>1.2999999999999999E-3</c:v>
                  </c:pt>
                  <c:pt idx="11">
                    <c:v>1E-3</c:v>
                  </c:pt>
                  <c:pt idx="12">
                    <c:v>1.2999999999999999E-3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4.1000000000000003E-3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1.6999999999999999E-3</c:v>
                  </c:pt>
                  <c:pt idx="3">
                    <c:v>2.5999999999999999E-3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2.3E-3</c:v>
                  </c:pt>
                  <c:pt idx="7">
                    <c:v>4.0000000000000001E-3</c:v>
                  </c:pt>
                  <c:pt idx="8">
                    <c:v>1.1999999999999999E-3</c:v>
                  </c:pt>
                  <c:pt idx="9">
                    <c:v>1.6000000000000001E-3</c:v>
                  </c:pt>
                  <c:pt idx="10">
                    <c:v>1.2999999999999999E-3</c:v>
                  </c:pt>
                  <c:pt idx="11">
                    <c:v>1E-3</c:v>
                  </c:pt>
                  <c:pt idx="12">
                    <c:v>1.2999999999999999E-3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4.1000000000000003E-3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13518</c:v>
                </c:pt>
                <c:pt idx="2">
                  <c:v>13641.5</c:v>
                </c:pt>
                <c:pt idx="3">
                  <c:v>13642</c:v>
                </c:pt>
                <c:pt idx="4">
                  <c:v>13823.5</c:v>
                </c:pt>
                <c:pt idx="5">
                  <c:v>13824</c:v>
                </c:pt>
                <c:pt idx="6">
                  <c:v>15125</c:v>
                </c:pt>
                <c:pt idx="7">
                  <c:v>15125.5</c:v>
                </c:pt>
                <c:pt idx="8">
                  <c:v>16297</c:v>
                </c:pt>
                <c:pt idx="9">
                  <c:v>16297.5</c:v>
                </c:pt>
                <c:pt idx="10">
                  <c:v>16298</c:v>
                </c:pt>
                <c:pt idx="11">
                  <c:v>16301</c:v>
                </c:pt>
                <c:pt idx="12">
                  <c:v>17985.5</c:v>
                </c:pt>
                <c:pt idx="13">
                  <c:v>24647.5</c:v>
                </c:pt>
                <c:pt idx="14">
                  <c:v>24648</c:v>
                </c:pt>
                <c:pt idx="15">
                  <c:v>24705</c:v>
                </c:pt>
                <c:pt idx="16">
                  <c:v>24761</c:v>
                </c:pt>
                <c:pt idx="17">
                  <c:v>24761.5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-4.2165999999269843E-2</c:v>
                </c:pt>
                <c:pt idx="4">
                  <c:v>-4.4094499993661884E-2</c:v>
                </c:pt>
                <c:pt idx="5">
                  <c:v>-4.4588000004296191E-2</c:v>
                </c:pt>
                <c:pt idx="11">
                  <c:v>-5.364700000063749E-2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21-4F41-A0F1-D762DD9054E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1.6999999999999999E-3</c:v>
                  </c:pt>
                  <c:pt idx="3">
                    <c:v>2.5999999999999999E-3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2.3E-3</c:v>
                  </c:pt>
                  <c:pt idx="7">
                    <c:v>4.0000000000000001E-3</c:v>
                  </c:pt>
                  <c:pt idx="8">
                    <c:v>1.1999999999999999E-3</c:v>
                  </c:pt>
                  <c:pt idx="9">
                    <c:v>1.6000000000000001E-3</c:v>
                  </c:pt>
                  <c:pt idx="10">
                    <c:v>1.2999999999999999E-3</c:v>
                  </c:pt>
                  <c:pt idx="11">
                    <c:v>1E-3</c:v>
                  </c:pt>
                  <c:pt idx="12">
                    <c:v>1.2999999999999999E-3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4.1000000000000003E-3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1.6999999999999999E-3</c:v>
                  </c:pt>
                  <c:pt idx="3">
                    <c:v>2.5999999999999999E-3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2.3E-3</c:v>
                  </c:pt>
                  <c:pt idx="7">
                    <c:v>4.0000000000000001E-3</c:v>
                  </c:pt>
                  <c:pt idx="8">
                    <c:v>1.1999999999999999E-3</c:v>
                  </c:pt>
                  <c:pt idx="9">
                    <c:v>1.6000000000000001E-3</c:v>
                  </c:pt>
                  <c:pt idx="10">
                    <c:v>1.2999999999999999E-3</c:v>
                  </c:pt>
                  <c:pt idx="11">
                    <c:v>1E-3</c:v>
                  </c:pt>
                  <c:pt idx="12">
                    <c:v>1.2999999999999999E-3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4.1000000000000003E-3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13518</c:v>
                </c:pt>
                <c:pt idx="2">
                  <c:v>13641.5</c:v>
                </c:pt>
                <c:pt idx="3">
                  <c:v>13642</c:v>
                </c:pt>
                <c:pt idx="4">
                  <c:v>13823.5</c:v>
                </c:pt>
                <c:pt idx="5">
                  <c:v>13824</c:v>
                </c:pt>
                <c:pt idx="6">
                  <c:v>15125</c:v>
                </c:pt>
                <c:pt idx="7">
                  <c:v>15125.5</c:v>
                </c:pt>
                <c:pt idx="8">
                  <c:v>16297</c:v>
                </c:pt>
                <c:pt idx="9">
                  <c:v>16297.5</c:v>
                </c:pt>
                <c:pt idx="10">
                  <c:v>16298</c:v>
                </c:pt>
                <c:pt idx="11">
                  <c:v>16301</c:v>
                </c:pt>
                <c:pt idx="12">
                  <c:v>17985.5</c:v>
                </c:pt>
                <c:pt idx="13">
                  <c:v>24647.5</c:v>
                </c:pt>
                <c:pt idx="14">
                  <c:v>24648</c:v>
                </c:pt>
                <c:pt idx="15">
                  <c:v>24705</c:v>
                </c:pt>
                <c:pt idx="16">
                  <c:v>24761</c:v>
                </c:pt>
                <c:pt idx="17">
                  <c:v>24761.5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21-4F41-A0F1-D762DD9054E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1.6999999999999999E-3</c:v>
                  </c:pt>
                  <c:pt idx="3">
                    <c:v>2.5999999999999999E-3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2.3E-3</c:v>
                  </c:pt>
                  <c:pt idx="7">
                    <c:v>4.0000000000000001E-3</c:v>
                  </c:pt>
                  <c:pt idx="8">
                    <c:v>1.1999999999999999E-3</c:v>
                  </c:pt>
                  <c:pt idx="9">
                    <c:v>1.6000000000000001E-3</c:v>
                  </c:pt>
                  <c:pt idx="10">
                    <c:v>1.2999999999999999E-3</c:v>
                  </c:pt>
                  <c:pt idx="11">
                    <c:v>1E-3</c:v>
                  </c:pt>
                  <c:pt idx="12">
                    <c:v>1.2999999999999999E-3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4.1000000000000003E-3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1.6999999999999999E-3</c:v>
                  </c:pt>
                  <c:pt idx="3">
                    <c:v>2.5999999999999999E-3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2.3E-3</c:v>
                  </c:pt>
                  <c:pt idx="7">
                    <c:v>4.0000000000000001E-3</c:v>
                  </c:pt>
                  <c:pt idx="8">
                    <c:v>1.1999999999999999E-3</c:v>
                  </c:pt>
                  <c:pt idx="9">
                    <c:v>1.6000000000000001E-3</c:v>
                  </c:pt>
                  <c:pt idx="10">
                    <c:v>1.2999999999999999E-3</c:v>
                  </c:pt>
                  <c:pt idx="11">
                    <c:v>1E-3</c:v>
                  </c:pt>
                  <c:pt idx="12">
                    <c:v>1.2999999999999999E-3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4.1000000000000003E-3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13518</c:v>
                </c:pt>
                <c:pt idx="2">
                  <c:v>13641.5</c:v>
                </c:pt>
                <c:pt idx="3">
                  <c:v>13642</c:v>
                </c:pt>
                <c:pt idx="4">
                  <c:v>13823.5</c:v>
                </c:pt>
                <c:pt idx="5">
                  <c:v>13824</c:v>
                </c:pt>
                <c:pt idx="6">
                  <c:v>15125</c:v>
                </c:pt>
                <c:pt idx="7">
                  <c:v>15125.5</c:v>
                </c:pt>
                <c:pt idx="8">
                  <c:v>16297</c:v>
                </c:pt>
                <c:pt idx="9">
                  <c:v>16297.5</c:v>
                </c:pt>
                <c:pt idx="10">
                  <c:v>16298</c:v>
                </c:pt>
                <c:pt idx="11">
                  <c:v>16301</c:v>
                </c:pt>
                <c:pt idx="12">
                  <c:v>17985.5</c:v>
                </c:pt>
                <c:pt idx="13">
                  <c:v>24647.5</c:v>
                </c:pt>
                <c:pt idx="14">
                  <c:v>24648</c:v>
                </c:pt>
                <c:pt idx="15">
                  <c:v>24705</c:v>
                </c:pt>
                <c:pt idx="16">
                  <c:v>24761</c:v>
                </c:pt>
                <c:pt idx="17">
                  <c:v>24761.5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21-4F41-A0F1-D762DD9054E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1.6999999999999999E-3</c:v>
                  </c:pt>
                  <c:pt idx="3">
                    <c:v>2.5999999999999999E-3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2.3E-3</c:v>
                  </c:pt>
                  <c:pt idx="7">
                    <c:v>4.0000000000000001E-3</c:v>
                  </c:pt>
                  <c:pt idx="8">
                    <c:v>1.1999999999999999E-3</c:v>
                  </c:pt>
                  <c:pt idx="9">
                    <c:v>1.6000000000000001E-3</c:v>
                  </c:pt>
                  <c:pt idx="10">
                    <c:v>1.2999999999999999E-3</c:v>
                  </c:pt>
                  <c:pt idx="11">
                    <c:v>1E-3</c:v>
                  </c:pt>
                  <c:pt idx="12">
                    <c:v>1.2999999999999999E-3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4.1000000000000003E-3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1.6999999999999999E-3</c:v>
                  </c:pt>
                  <c:pt idx="3">
                    <c:v>2.5999999999999999E-3</c:v>
                  </c:pt>
                  <c:pt idx="4">
                    <c:v>0</c:v>
                  </c:pt>
                  <c:pt idx="5">
                    <c:v>0</c:v>
                  </c:pt>
                  <c:pt idx="6">
                    <c:v>2.3E-3</c:v>
                  </c:pt>
                  <c:pt idx="7">
                    <c:v>4.0000000000000001E-3</c:v>
                  </c:pt>
                  <c:pt idx="8">
                    <c:v>1.1999999999999999E-3</c:v>
                  </c:pt>
                  <c:pt idx="9">
                    <c:v>1.6000000000000001E-3</c:v>
                  </c:pt>
                  <c:pt idx="10">
                    <c:v>1.2999999999999999E-3</c:v>
                  </c:pt>
                  <c:pt idx="11">
                    <c:v>1E-3</c:v>
                  </c:pt>
                  <c:pt idx="12">
                    <c:v>1.2999999999999999E-3</c:v>
                  </c:pt>
                  <c:pt idx="13">
                    <c:v>1.1000000000000001E-3</c:v>
                  </c:pt>
                  <c:pt idx="14">
                    <c:v>1.6000000000000001E-3</c:v>
                  </c:pt>
                  <c:pt idx="15">
                    <c:v>4.1000000000000003E-3</c:v>
                  </c:pt>
                  <c:pt idx="16">
                    <c:v>2E-3</c:v>
                  </c:pt>
                  <c:pt idx="1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13518</c:v>
                </c:pt>
                <c:pt idx="2">
                  <c:v>13641.5</c:v>
                </c:pt>
                <c:pt idx="3">
                  <c:v>13642</c:v>
                </c:pt>
                <c:pt idx="4">
                  <c:v>13823.5</c:v>
                </c:pt>
                <c:pt idx="5">
                  <c:v>13824</c:v>
                </c:pt>
                <c:pt idx="6">
                  <c:v>15125</c:v>
                </c:pt>
                <c:pt idx="7">
                  <c:v>15125.5</c:v>
                </c:pt>
                <c:pt idx="8">
                  <c:v>16297</c:v>
                </c:pt>
                <c:pt idx="9">
                  <c:v>16297.5</c:v>
                </c:pt>
                <c:pt idx="10">
                  <c:v>16298</c:v>
                </c:pt>
                <c:pt idx="11">
                  <c:v>16301</c:v>
                </c:pt>
                <c:pt idx="12">
                  <c:v>17985.5</c:v>
                </c:pt>
                <c:pt idx="13">
                  <c:v>24647.5</c:v>
                </c:pt>
                <c:pt idx="14">
                  <c:v>24648</c:v>
                </c:pt>
                <c:pt idx="15">
                  <c:v>24705</c:v>
                </c:pt>
                <c:pt idx="16">
                  <c:v>24761</c:v>
                </c:pt>
                <c:pt idx="17">
                  <c:v>24761.5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21-4F41-A0F1-D762DD9054E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13518</c:v>
                </c:pt>
                <c:pt idx="2">
                  <c:v>13641.5</c:v>
                </c:pt>
                <c:pt idx="3">
                  <c:v>13642</c:v>
                </c:pt>
                <c:pt idx="4">
                  <c:v>13823.5</c:v>
                </c:pt>
                <c:pt idx="5">
                  <c:v>13824</c:v>
                </c:pt>
                <c:pt idx="6">
                  <c:v>15125</c:v>
                </c:pt>
                <c:pt idx="7">
                  <c:v>15125.5</c:v>
                </c:pt>
                <c:pt idx="8">
                  <c:v>16297</c:v>
                </c:pt>
                <c:pt idx="9">
                  <c:v>16297.5</c:v>
                </c:pt>
                <c:pt idx="10">
                  <c:v>16298</c:v>
                </c:pt>
                <c:pt idx="11">
                  <c:v>16301</c:v>
                </c:pt>
                <c:pt idx="12">
                  <c:v>17985.5</c:v>
                </c:pt>
                <c:pt idx="13">
                  <c:v>24647.5</c:v>
                </c:pt>
                <c:pt idx="14">
                  <c:v>24648</c:v>
                </c:pt>
                <c:pt idx="15">
                  <c:v>24705</c:v>
                </c:pt>
                <c:pt idx="16">
                  <c:v>24761</c:v>
                </c:pt>
                <c:pt idx="17">
                  <c:v>24761.5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-4.5706688036874429E-3</c:v>
                </c:pt>
                <c:pt idx="1">
                  <c:v>-4.30217139504004E-2</c:v>
                </c:pt>
                <c:pt idx="2">
                  <c:v>-4.3373001424554788E-2</c:v>
                </c:pt>
                <c:pt idx="3">
                  <c:v>-4.3374423641049341E-2</c:v>
                </c:pt>
                <c:pt idx="4">
                  <c:v>-4.3890688228571784E-2</c:v>
                </c:pt>
                <c:pt idx="5">
                  <c:v>-4.3892110445066336E-2</c:v>
                </c:pt>
                <c:pt idx="6">
                  <c:v>-4.7592717763891131E-2</c:v>
                </c:pt>
                <c:pt idx="7">
                  <c:v>-4.7594139980385683E-2</c:v>
                </c:pt>
                <c:pt idx="8">
                  <c:v>-5.0926393227121461E-2</c:v>
                </c:pt>
                <c:pt idx="9">
                  <c:v>-5.0927815443616013E-2</c:v>
                </c:pt>
                <c:pt idx="10">
                  <c:v>-5.0929237660110566E-2</c:v>
                </c:pt>
                <c:pt idx="11">
                  <c:v>-5.0937770959077873E-2</c:v>
                </c:pt>
                <c:pt idx="12">
                  <c:v>-5.57292183292242E-2</c:v>
                </c:pt>
                <c:pt idx="13">
                  <c:v>-7.467883090263755E-2</c:v>
                </c:pt>
                <c:pt idx="14">
                  <c:v>-7.4680253119132095E-2</c:v>
                </c:pt>
                <c:pt idx="15">
                  <c:v>-7.4842385799511052E-2</c:v>
                </c:pt>
                <c:pt idx="16">
                  <c:v>-7.500167404690089E-2</c:v>
                </c:pt>
                <c:pt idx="17">
                  <c:v>-7.5003096263395436E-2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21-4F41-A0F1-D762DD9054E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13518</c:v>
                </c:pt>
                <c:pt idx="2">
                  <c:v>13641.5</c:v>
                </c:pt>
                <c:pt idx="3">
                  <c:v>13642</c:v>
                </c:pt>
                <c:pt idx="4">
                  <c:v>13823.5</c:v>
                </c:pt>
                <c:pt idx="5">
                  <c:v>13824</c:v>
                </c:pt>
                <c:pt idx="6">
                  <c:v>15125</c:v>
                </c:pt>
                <c:pt idx="7">
                  <c:v>15125.5</c:v>
                </c:pt>
                <c:pt idx="8">
                  <c:v>16297</c:v>
                </c:pt>
                <c:pt idx="9">
                  <c:v>16297.5</c:v>
                </c:pt>
                <c:pt idx="10">
                  <c:v>16298</c:v>
                </c:pt>
                <c:pt idx="11">
                  <c:v>16301</c:v>
                </c:pt>
                <c:pt idx="12">
                  <c:v>17985.5</c:v>
                </c:pt>
                <c:pt idx="13">
                  <c:v>24647.5</c:v>
                </c:pt>
                <c:pt idx="14">
                  <c:v>24648</c:v>
                </c:pt>
                <c:pt idx="15">
                  <c:v>24705</c:v>
                </c:pt>
                <c:pt idx="16">
                  <c:v>24761</c:v>
                </c:pt>
                <c:pt idx="17">
                  <c:v>24761.5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7">
                  <c:v>-3.6968499996874016E-2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F21-4F41-A0F1-D762DD905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812224"/>
        <c:axId val="1"/>
      </c:scatterChart>
      <c:valAx>
        <c:axId val="527812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812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087621696801114"/>
          <c:y val="0.92397937099967764"/>
          <c:w val="0.6689847009735743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18</xdr:col>
      <xdr:colOff>19050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986A8E2-D73E-C8AE-2998-B8E673F42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bav-astro.de/sfs/BAVM_link.php?BAVMnr=209" TargetMode="External"/><Relationship Id="rId7" Type="http://schemas.openxmlformats.org/officeDocument/2006/relationships/hyperlink" Target="http://www.bav-astro.de/sfs/BAVM_link.php?BAVMnr=214" TargetMode="External"/><Relationship Id="rId12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www.bav-astro.de/sfs/BAVM_link.php?BAVMnr=209" TargetMode="External"/><Relationship Id="rId1" Type="http://schemas.openxmlformats.org/officeDocument/2006/relationships/hyperlink" Target="http://www.konkoly.hu/cgi-bin/IBVS?5894" TargetMode="External"/><Relationship Id="rId6" Type="http://schemas.openxmlformats.org/officeDocument/2006/relationships/hyperlink" Target="http://www.bav-astro.de/sfs/BAVM_link.php?BAVMnr=214" TargetMode="External"/><Relationship Id="rId11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212" TargetMode="External"/><Relationship Id="rId10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bav-astro.de/sfs/BAVM_link.php?BAVMnr=212" TargetMode="External"/><Relationship Id="rId9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36</v>
      </c>
    </row>
    <row r="2" spans="1:6" x14ac:dyDescent="0.2">
      <c r="A2" t="s">
        <v>25</v>
      </c>
      <c r="B2" t="s">
        <v>39</v>
      </c>
      <c r="C2" s="3"/>
      <c r="D2" s="3"/>
    </row>
    <row r="3" spans="1:6" ht="13.5" thickBot="1" x14ac:dyDescent="0.25"/>
    <row r="4" spans="1:6" ht="14.25" thickTop="1" thickBot="1" x14ac:dyDescent="0.25">
      <c r="A4" s="5" t="s">
        <v>1</v>
      </c>
      <c r="C4" s="8">
        <v>51328.747100000001</v>
      </c>
      <c r="D4" s="9">
        <v>0.26358700000000002</v>
      </c>
    </row>
    <row r="5" spans="1:6" ht="13.5" thickTop="1" x14ac:dyDescent="0.2">
      <c r="A5" s="11" t="s">
        <v>30</v>
      </c>
      <c r="B5" s="12"/>
      <c r="C5" s="13">
        <v>-9.5</v>
      </c>
      <c r="D5" s="12" t="s">
        <v>31</v>
      </c>
    </row>
    <row r="6" spans="1:6" x14ac:dyDescent="0.2">
      <c r="A6" s="5" t="s">
        <v>2</v>
      </c>
    </row>
    <row r="7" spans="1:6" x14ac:dyDescent="0.2">
      <c r="A7" t="s">
        <v>3</v>
      </c>
      <c r="C7">
        <f>+C4</f>
        <v>51328.747100000001</v>
      </c>
    </row>
    <row r="8" spans="1:6" x14ac:dyDescent="0.2">
      <c r="A8" t="s">
        <v>4</v>
      </c>
      <c r="C8">
        <f>+D4</f>
        <v>0.26358700000000002</v>
      </c>
    </row>
    <row r="9" spans="1:6" x14ac:dyDescent="0.2">
      <c r="A9" s="26" t="s">
        <v>35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6" x14ac:dyDescent="0.2">
      <c r="A11" s="12" t="s">
        <v>17</v>
      </c>
      <c r="B11" s="12"/>
      <c r="C11" s="23">
        <f ca="1">INTERCEPT(INDIRECT($D$9):G992,INDIRECT($C$9):F992)</f>
        <v>-4.5706688036874429E-3</v>
      </c>
      <c r="D11" s="3"/>
      <c r="E11" s="12"/>
    </row>
    <row r="12" spans="1:6" x14ac:dyDescent="0.2">
      <c r="A12" s="12" t="s">
        <v>18</v>
      </c>
      <c r="B12" s="12"/>
      <c r="C12" s="23">
        <f ca="1">SLOPE(INDIRECT($D$9):G992,INDIRECT($C$9):F992)</f>
        <v>-2.844432989104376E-6</v>
      </c>
      <c r="D12" s="3"/>
      <c r="E12" s="12"/>
    </row>
    <row r="13" spans="1:6" x14ac:dyDescent="0.2">
      <c r="A13" s="12" t="s">
        <v>20</v>
      </c>
      <c r="B13" s="12"/>
      <c r="C13" s="3" t="s">
        <v>15</v>
      </c>
    </row>
    <row r="14" spans="1:6" x14ac:dyDescent="0.2">
      <c r="A14" s="12"/>
      <c r="B14" s="12"/>
      <c r="C14" s="12"/>
    </row>
    <row r="15" spans="1:6" x14ac:dyDescent="0.2">
      <c r="A15" s="14" t="s">
        <v>19</v>
      </c>
      <c r="B15" s="12"/>
      <c r="C15" s="15">
        <f ca="1">(C7+C11)+(C8+C12)*INT(MAX(F21:F3533))</f>
        <v>57855.349805325954</v>
      </c>
      <c r="E15" s="16" t="s">
        <v>40</v>
      </c>
      <c r="F15" s="13">
        <v>1</v>
      </c>
    </row>
    <row r="16" spans="1:6" x14ac:dyDescent="0.2">
      <c r="A16" s="18" t="s">
        <v>5</v>
      </c>
      <c r="B16" s="12"/>
      <c r="C16" s="19">
        <f ca="1">+C8+C12</f>
        <v>0.26358415556701092</v>
      </c>
      <c r="E16" s="16" t="s">
        <v>32</v>
      </c>
      <c r="F16" s="17">
        <f ca="1">NOW()+15018.5+$C$5/24</f>
        <v>60339.743878124995</v>
      </c>
    </row>
    <row r="17" spans="1:21" ht="13.5" thickBot="1" x14ac:dyDescent="0.25">
      <c r="A17" s="16" t="s">
        <v>29</v>
      </c>
      <c r="B17" s="12"/>
      <c r="C17" s="12">
        <f>COUNT(C21:C2191)</f>
        <v>18</v>
      </c>
      <c r="E17" s="16" t="s">
        <v>41</v>
      </c>
      <c r="F17" s="17">
        <f ca="1">ROUND(2*(F16-$C$7)/$C$8,0)/2+F15</f>
        <v>34187</v>
      </c>
    </row>
    <row r="18" spans="1:21" ht="14.25" thickTop="1" thickBot="1" x14ac:dyDescent="0.25">
      <c r="A18" s="18" t="s">
        <v>6</v>
      </c>
      <c r="B18" s="12"/>
      <c r="C18" s="21">
        <f ca="1">+C15</f>
        <v>57855.349805325954</v>
      </c>
      <c r="D18" s="22">
        <f ca="1">+C16</f>
        <v>0.26358415556701092</v>
      </c>
      <c r="E18" s="16" t="s">
        <v>33</v>
      </c>
      <c r="F18" s="25">
        <f ca="1">ROUND(2*(F16-$C$15)/$C$16,0)/2+F15</f>
        <v>9426.5</v>
      </c>
    </row>
    <row r="19" spans="1:21" ht="13.5" thickTop="1" x14ac:dyDescent="0.2">
      <c r="E19" s="16" t="s">
        <v>34</v>
      </c>
      <c r="F19" s="20">
        <f ca="1">+$C$15+$C$16*F18-15018.5-$C$5/24</f>
        <v>45321.921681111715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56</v>
      </c>
      <c r="I20" s="7" t="s">
        <v>59</v>
      </c>
      <c r="J20" s="7" t="s">
        <v>53</v>
      </c>
      <c r="K20" s="7" t="s">
        <v>51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R20" s="48"/>
      <c r="S20" s="48"/>
      <c r="T20" s="48"/>
      <c r="U20" s="49" t="s">
        <v>48</v>
      </c>
    </row>
    <row r="21" spans="1:21" x14ac:dyDescent="0.2">
      <c r="A21" s="28" t="s">
        <v>13</v>
      </c>
      <c r="B21" s="30"/>
      <c r="C21" s="29">
        <v>51328.747100000001</v>
      </c>
      <c r="D21" s="29" t="s">
        <v>15</v>
      </c>
      <c r="E21">
        <f t="shared" ref="E21:E38" si="0">+(C21-C$7)/C$8</f>
        <v>0</v>
      </c>
      <c r="F21">
        <f t="shared" ref="F21:F33" si="1">ROUND(2*E21,0)/2</f>
        <v>0</v>
      </c>
      <c r="G21">
        <f t="shared" ref="G21:G27" si="2">+C21-(C$7+F21*C$8)</f>
        <v>0</v>
      </c>
      <c r="H21">
        <f>+G21</f>
        <v>0</v>
      </c>
      <c r="O21">
        <f t="shared" ref="O21:O38" ca="1" si="3">+C$11+C$12*$F21</f>
        <v>-4.5706688036874429E-3</v>
      </c>
      <c r="Q21" s="2">
        <f t="shared" ref="Q21:Q38" si="4">+C21-15018.5</f>
        <v>36310.247100000001</v>
      </c>
      <c r="R21" s="2"/>
      <c r="S21" s="2"/>
      <c r="T21" s="2"/>
    </row>
    <row r="22" spans="1:21" x14ac:dyDescent="0.2">
      <c r="A22" s="29" t="s">
        <v>37</v>
      </c>
      <c r="B22" s="30" t="s">
        <v>38</v>
      </c>
      <c r="C22" s="29">
        <v>54891.874000000003</v>
      </c>
      <c r="D22" s="29">
        <v>8.9999999999999998E-4</v>
      </c>
      <c r="E22">
        <f t="shared" si="0"/>
        <v>13517.840030047015</v>
      </c>
      <c r="F22">
        <f t="shared" si="1"/>
        <v>13518</v>
      </c>
      <c r="G22">
        <f t="shared" si="2"/>
        <v>-4.2165999999269843E-2</v>
      </c>
      <c r="K22">
        <f>+G22</f>
        <v>-4.2165999999269843E-2</v>
      </c>
      <c r="O22">
        <f t="shared" ca="1" si="3"/>
        <v>-4.30217139504004E-2</v>
      </c>
      <c r="Q22" s="2">
        <f t="shared" si="4"/>
        <v>39873.374000000003</v>
      </c>
      <c r="R22" s="2"/>
      <c r="S22" s="2"/>
      <c r="T22" s="2"/>
    </row>
    <row r="23" spans="1:21" x14ac:dyDescent="0.2">
      <c r="A23" s="31" t="s">
        <v>42</v>
      </c>
      <c r="B23" s="32" t="s">
        <v>43</v>
      </c>
      <c r="C23" s="31">
        <v>54924.423900000002</v>
      </c>
      <c r="D23" s="31">
        <v>1.6999999999999999E-3</v>
      </c>
      <c r="E23">
        <f t="shared" si="0"/>
        <v>13641.328290090183</v>
      </c>
      <c r="F23">
        <f t="shared" si="1"/>
        <v>13641.5</v>
      </c>
      <c r="G23">
        <f t="shared" si="2"/>
        <v>-4.5260499995492864E-2</v>
      </c>
      <c r="J23">
        <f>+G23</f>
        <v>-4.5260499995492864E-2</v>
      </c>
      <c r="O23">
        <f t="shared" ca="1" si="3"/>
        <v>-4.3373001424554788E-2</v>
      </c>
      <c r="Q23" s="2">
        <f t="shared" si="4"/>
        <v>39905.923900000002</v>
      </c>
      <c r="R23" s="2"/>
      <c r="S23" s="2"/>
      <c r="T23" s="2"/>
    </row>
    <row r="24" spans="1:21" x14ac:dyDescent="0.2">
      <c r="A24" s="31" t="s">
        <v>42</v>
      </c>
      <c r="B24" s="32" t="s">
        <v>38</v>
      </c>
      <c r="C24" s="31">
        <v>54924.558199999999</v>
      </c>
      <c r="D24" s="31">
        <v>2.5999999999999999E-3</v>
      </c>
      <c r="E24">
        <f t="shared" si="0"/>
        <v>13641.837799284482</v>
      </c>
      <c r="F24">
        <f t="shared" si="1"/>
        <v>13642</v>
      </c>
      <c r="G24">
        <f t="shared" si="2"/>
        <v>-4.2754000001878012E-2</v>
      </c>
      <c r="J24">
        <f>+G24</f>
        <v>-4.2754000001878012E-2</v>
      </c>
      <c r="O24">
        <f t="shared" ca="1" si="3"/>
        <v>-4.3374423641049341E-2</v>
      </c>
      <c r="Q24" s="2">
        <f t="shared" si="4"/>
        <v>39906.058199999999</v>
      </c>
      <c r="R24" s="2"/>
      <c r="S24" s="2"/>
      <c r="T24" s="2"/>
    </row>
    <row r="25" spans="1:21" x14ac:dyDescent="0.2">
      <c r="A25" s="46" t="s">
        <v>80</v>
      </c>
      <c r="B25" s="47" t="s">
        <v>43</v>
      </c>
      <c r="C25" s="46">
        <v>54972.397900000004</v>
      </c>
      <c r="D25" s="46" t="s">
        <v>59</v>
      </c>
      <c r="E25">
        <f t="shared" si="0"/>
        <v>13823.332713677089</v>
      </c>
      <c r="F25">
        <f t="shared" si="1"/>
        <v>13823.5</v>
      </c>
      <c r="G25">
        <f t="shared" si="2"/>
        <v>-4.4094499993661884E-2</v>
      </c>
      <c r="K25">
        <f>+G25</f>
        <v>-4.4094499993661884E-2</v>
      </c>
      <c r="O25">
        <f t="shared" ca="1" si="3"/>
        <v>-4.3890688228571784E-2</v>
      </c>
      <c r="Q25" s="2">
        <f t="shared" si="4"/>
        <v>39953.897900000004</v>
      </c>
      <c r="R25" s="2"/>
      <c r="S25" s="2"/>
      <c r="T25" s="2"/>
    </row>
    <row r="26" spans="1:21" x14ac:dyDescent="0.2">
      <c r="A26" s="46" t="s">
        <v>80</v>
      </c>
      <c r="B26" s="47" t="s">
        <v>38</v>
      </c>
      <c r="C26" s="46">
        <v>54972.529199999997</v>
      </c>
      <c r="D26" s="46" t="s">
        <v>59</v>
      </c>
      <c r="E26">
        <f t="shared" si="0"/>
        <v>13823.830841429952</v>
      </c>
      <c r="F26">
        <f t="shared" si="1"/>
        <v>13824</v>
      </c>
      <c r="G26">
        <f t="shared" si="2"/>
        <v>-4.4588000004296191E-2</v>
      </c>
      <c r="K26">
        <f>+G26</f>
        <v>-4.4588000004296191E-2</v>
      </c>
      <c r="O26">
        <f t="shared" ca="1" si="3"/>
        <v>-4.3892110445066336E-2</v>
      </c>
      <c r="Q26" s="2">
        <f t="shared" si="4"/>
        <v>39954.029199999997</v>
      </c>
      <c r="R26" s="2"/>
      <c r="S26" s="2"/>
      <c r="T26" s="2"/>
    </row>
    <row r="27" spans="1:21" x14ac:dyDescent="0.2">
      <c r="A27" s="31" t="s">
        <v>44</v>
      </c>
      <c r="B27" s="32" t="s">
        <v>38</v>
      </c>
      <c r="C27" s="31">
        <v>55315.451099999998</v>
      </c>
      <c r="D27" s="31">
        <v>2.3E-3</v>
      </c>
      <c r="E27">
        <f t="shared" si="0"/>
        <v>15124.81268044326</v>
      </c>
      <c r="F27">
        <f t="shared" si="1"/>
        <v>15125</v>
      </c>
      <c r="G27">
        <f t="shared" si="2"/>
        <v>-4.9375000002328306E-2</v>
      </c>
      <c r="J27">
        <f>+G27</f>
        <v>-4.9375000002328306E-2</v>
      </c>
      <c r="O27">
        <f t="shared" ca="1" si="3"/>
        <v>-4.7592717763891131E-2</v>
      </c>
      <c r="Q27" s="2">
        <f t="shared" si="4"/>
        <v>40296.951099999998</v>
      </c>
      <c r="R27" s="2"/>
      <c r="S27" s="2"/>
      <c r="T27" s="2"/>
    </row>
    <row r="28" spans="1:21" x14ac:dyDescent="0.2">
      <c r="A28" s="31" t="s">
        <v>44</v>
      </c>
      <c r="B28" s="32" t="s">
        <v>43</v>
      </c>
      <c r="C28" s="31">
        <v>55315.595300000001</v>
      </c>
      <c r="D28" s="31">
        <v>4.0000000000000001E-3</v>
      </c>
      <c r="E28">
        <f t="shared" si="0"/>
        <v>15125.359748394269</v>
      </c>
      <c r="F28">
        <f t="shared" si="1"/>
        <v>15125.5</v>
      </c>
      <c r="O28">
        <f t="shared" ca="1" si="3"/>
        <v>-4.7594139980385683E-2</v>
      </c>
      <c r="Q28" s="2">
        <f t="shared" si="4"/>
        <v>40297.095300000001</v>
      </c>
      <c r="R28" s="2"/>
      <c r="S28" s="2"/>
      <c r="T28" s="2"/>
      <c r="U28" s="25">
        <v>-3.6968499996874016E-2</v>
      </c>
    </row>
    <row r="29" spans="1:21" x14ac:dyDescent="0.2">
      <c r="A29" s="31" t="s">
        <v>45</v>
      </c>
      <c r="B29" s="32" t="s">
        <v>38</v>
      </c>
      <c r="C29" s="31">
        <v>55624.371899999998</v>
      </c>
      <c r="D29" s="31">
        <v>1.1999999999999999E-3</v>
      </c>
      <c r="E29">
        <f t="shared" si="0"/>
        <v>16296.800676816374</v>
      </c>
      <c r="F29">
        <f t="shared" si="1"/>
        <v>16297</v>
      </c>
      <c r="G29">
        <f t="shared" ref="G29:G38" si="5">+C29-(C$7+F29*C$8)</f>
        <v>-5.2539000003889669E-2</v>
      </c>
      <c r="J29">
        <f>+G29</f>
        <v>-5.2539000003889669E-2</v>
      </c>
      <c r="O29">
        <f t="shared" ca="1" si="3"/>
        <v>-5.0926393227121461E-2</v>
      </c>
      <c r="Q29" s="2">
        <f t="shared" si="4"/>
        <v>40605.871899999998</v>
      </c>
      <c r="R29" s="2"/>
      <c r="S29" s="2"/>
      <c r="T29" s="2"/>
    </row>
    <row r="30" spans="1:21" x14ac:dyDescent="0.2">
      <c r="A30" s="31" t="s">
        <v>45</v>
      </c>
      <c r="B30" s="32" t="s">
        <v>43</v>
      </c>
      <c r="C30" s="31">
        <v>55624.503900000003</v>
      </c>
      <c r="D30" s="31">
        <v>1.6000000000000001E-3</v>
      </c>
      <c r="E30">
        <f t="shared" si="0"/>
        <v>16297.301460238945</v>
      </c>
      <c r="F30">
        <f t="shared" si="1"/>
        <v>16297.5</v>
      </c>
      <c r="G30">
        <f t="shared" si="5"/>
        <v>-5.2332499995827675E-2</v>
      </c>
      <c r="J30">
        <f>+G30</f>
        <v>-5.2332499995827675E-2</v>
      </c>
      <c r="O30">
        <f t="shared" ca="1" si="3"/>
        <v>-5.0927815443616013E-2</v>
      </c>
      <c r="Q30" s="2">
        <f t="shared" si="4"/>
        <v>40606.003900000003</v>
      </c>
      <c r="R30" s="2"/>
      <c r="S30" s="2"/>
      <c r="T30" s="2"/>
    </row>
    <row r="31" spans="1:21" x14ac:dyDescent="0.2">
      <c r="A31" s="31" t="s">
        <v>45</v>
      </c>
      <c r="B31" s="32" t="s">
        <v>38</v>
      </c>
      <c r="C31" s="31">
        <v>55624.6342</v>
      </c>
      <c r="D31" s="31">
        <v>1.2999999999999999E-3</v>
      </c>
      <c r="E31">
        <f t="shared" si="0"/>
        <v>16297.795794178011</v>
      </c>
      <c r="F31">
        <f t="shared" si="1"/>
        <v>16298</v>
      </c>
      <c r="G31">
        <f t="shared" si="5"/>
        <v>-5.382600000302773E-2</v>
      </c>
      <c r="J31">
        <f>+G31</f>
        <v>-5.382600000302773E-2</v>
      </c>
      <c r="O31">
        <f t="shared" ca="1" si="3"/>
        <v>-5.0929237660110566E-2</v>
      </c>
      <c r="Q31" s="2">
        <f t="shared" si="4"/>
        <v>40606.1342</v>
      </c>
      <c r="R31" s="2"/>
      <c r="S31" s="2"/>
      <c r="T31" s="2"/>
    </row>
    <row r="32" spans="1:21" x14ac:dyDescent="0.2">
      <c r="A32" s="50" t="s">
        <v>46</v>
      </c>
      <c r="B32" s="30" t="s">
        <v>38</v>
      </c>
      <c r="C32" s="29">
        <v>55625.425139999999</v>
      </c>
      <c r="D32" s="29">
        <v>1E-3</v>
      </c>
      <c r="E32">
        <f t="shared" si="0"/>
        <v>16300.796473270679</v>
      </c>
      <c r="F32">
        <f t="shared" si="1"/>
        <v>16301</v>
      </c>
      <c r="G32">
        <f t="shared" si="5"/>
        <v>-5.364700000063749E-2</v>
      </c>
      <c r="K32">
        <f>+G32</f>
        <v>-5.364700000063749E-2</v>
      </c>
      <c r="O32">
        <f t="shared" ca="1" si="3"/>
        <v>-5.0937770959077873E-2</v>
      </c>
      <c r="Q32" s="2">
        <f t="shared" si="4"/>
        <v>40606.925139999999</v>
      </c>
      <c r="R32" s="2"/>
      <c r="S32" s="2"/>
      <c r="T32" s="2"/>
    </row>
    <row r="33" spans="1:20" x14ac:dyDescent="0.2">
      <c r="A33" s="50" t="s">
        <v>47</v>
      </c>
      <c r="B33" s="30" t="s">
        <v>43</v>
      </c>
      <c r="C33" s="29">
        <v>56069.434000000001</v>
      </c>
      <c r="D33" s="29">
        <v>1.2999999999999999E-3</v>
      </c>
      <c r="E33">
        <f t="shared" si="0"/>
        <v>17985.283416860468</v>
      </c>
      <c r="F33">
        <f t="shared" si="1"/>
        <v>17985.5</v>
      </c>
      <c r="G33">
        <f t="shared" si="5"/>
        <v>-5.7088499997917097E-2</v>
      </c>
      <c r="J33">
        <f t="shared" ref="J33:J38" si="6">+G33</f>
        <v>-5.7088499997917097E-2</v>
      </c>
      <c r="O33">
        <f t="shared" ca="1" si="3"/>
        <v>-5.57292183292242E-2</v>
      </c>
      <c r="Q33" s="2">
        <f t="shared" si="4"/>
        <v>41050.934000000001</v>
      </c>
      <c r="R33" s="2"/>
      <c r="S33" s="2"/>
      <c r="T33" s="2"/>
    </row>
    <row r="34" spans="1:20" x14ac:dyDescent="0.2">
      <c r="A34" s="51" t="s">
        <v>0</v>
      </c>
      <c r="B34" s="54" t="s">
        <v>38</v>
      </c>
      <c r="C34" s="52">
        <v>57825.433900000004</v>
      </c>
      <c r="D34" s="52">
        <v>1.1000000000000001E-3</v>
      </c>
      <c r="E34">
        <f t="shared" si="0"/>
        <v>24647.220082932781</v>
      </c>
      <c r="F34" s="53">
        <f>ROUND(2*E34,0)/2+0.5</f>
        <v>24647.5</v>
      </c>
      <c r="G34">
        <f t="shared" si="5"/>
        <v>-7.3782499996013939E-2</v>
      </c>
      <c r="J34">
        <f t="shared" si="6"/>
        <v>-7.3782499996013939E-2</v>
      </c>
      <c r="O34">
        <f t="shared" ca="1" si="3"/>
        <v>-7.467883090263755E-2</v>
      </c>
      <c r="Q34" s="2">
        <f t="shared" si="4"/>
        <v>42806.933900000004</v>
      </c>
    </row>
    <row r="35" spans="1:20" x14ac:dyDescent="0.2">
      <c r="A35" s="51" t="s">
        <v>0</v>
      </c>
      <c r="B35" s="54" t="s">
        <v>38</v>
      </c>
      <c r="C35" s="52">
        <v>57825.567300000002</v>
      </c>
      <c r="D35" s="52">
        <v>1.6000000000000001E-3</v>
      </c>
      <c r="E35">
        <f t="shared" si="0"/>
        <v>24647.726177694658</v>
      </c>
      <c r="F35" s="53">
        <f>ROUND(2*E35,0)/2+0.5</f>
        <v>24648</v>
      </c>
      <c r="G35">
        <f t="shared" si="5"/>
        <v>-7.2176000001491047E-2</v>
      </c>
      <c r="J35">
        <f t="shared" si="6"/>
        <v>-7.2176000001491047E-2</v>
      </c>
      <c r="O35">
        <f t="shared" ca="1" si="3"/>
        <v>-7.4680253119132095E-2</v>
      </c>
      <c r="Q35" s="2">
        <f t="shared" si="4"/>
        <v>42807.067300000002</v>
      </c>
    </row>
    <row r="36" spans="1:20" x14ac:dyDescent="0.2">
      <c r="A36" s="51" t="s">
        <v>0</v>
      </c>
      <c r="B36" s="54" t="s">
        <v>38</v>
      </c>
      <c r="C36" s="52">
        <v>57840.591</v>
      </c>
      <c r="D36" s="52">
        <v>4.1000000000000003E-3</v>
      </c>
      <c r="E36">
        <f t="shared" si="0"/>
        <v>24704.723298189969</v>
      </c>
      <c r="F36" s="53">
        <f>ROUND(2*E36,0)/2+0.5</f>
        <v>24705</v>
      </c>
      <c r="G36">
        <f t="shared" si="5"/>
        <v>-7.293500000378117E-2</v>
      </c>
      <c r="J36">
        <f t="shared" si="6"/>
        <v>-7.293500000378117E-2</v>
      </c>
      <c r="O36">
        <f t="shared" ca="1" si="3"/>
        <v>-7.4842385799511052E-2</v>
      </c>
      <c r="Q36" s="2">
        <f t="shared" si="4"/>
        <v>42822.091</v>
      </c>
    </row>
    <row r="37" spans="1:20" x14ac:dyDescent="0.2">
      <c r="A37" s="51" t="s">
        <v>0</v>
      </c>
      <c r="B37" s="54" t="s">
        <v>38</v>
      </c>
      <c r="C37" s="52">
        <v>57855.352899999998</v>
      </c>
      <c r="D37" s="52">
        <v>2E-3</v>
      </c>
      <c r="E37">
        <f t="shared" si="0"/>
        <v>24760.727198230554</v>
      </c>
      <c r="F37" s="53">
        <f>ROUND(2*E37,0)/2+0.5</f>
        <v>24761</v>
      </c>
      <c r="G37">
        <f t="shared" si="5"/>
        <v>-7.1907000005012378E-2</v>
      </c>
      <c r="J37">
        <f t="shared" si="6"/>
        <v>-7.1907000005012378E-2</v>
      </c>
      <c r="O37">
        <f t="shared" ca="1" si="3"/>
        <v>-7.500167404690089E-2</v>
      </c>
      <c r="Q37" s="2">
        <f t="shared" si="4"/>
        <v>42836.852899999998</v>
      </c>
    </row>
    <row r="38" spans="1:20" x14ac:dyDescent="0.2">
      <c r="A38" s="51" t="s">
        <v>0</v>
      </c>
      <c r="B38" s="54" t="s">
        <v>38</v>
      </c>
      <c r="C38" s="52">
        <v>57855.481699999997</v>
      </c>
      <c r="D38" s="52">
        <v>2.8999999999999998E-3</v>
      </c>
      <c r="E38">
        <f t="shared" si="0"/>
        <v>24761.215841448917</v>
      </c>
      <c r="F38" s="53">
        <f>ROUND(2*E38,0)/2+0.5</f>
        <v>24761.5</v>
      </c>
      <c r="G38">
        <f t="shared" si="5"/>
        <v>-7.4900500003423076E-2</v>
      </c>
      <c r="J38">
        <f t="shared" si="6"/>
        <v>-7.4900500003423076E-2</v>
      </c>
      <c r="O38">
        <f t="shared" ca="1" si="3"/>
        <v>-7.5003096263395436E-2</v>
      </c>
      <c r="Q38" s="2">
        <f t="shared" si="4"/>
        <v>42836.981699999997</v>
      </c>
    </row>
    <row r="39" spans="1:20" x14ac:dyDescent="0.2">
      <c r="B39" s="3"/>
      <c r="C39" s="10"/>
      <c r="D39" s="10"/>
    </row>
    <row r="40" spans="1:20" x14ac:dyDescent="0.2">
      <c r="B40" s="3"/>
      <c r="C40" s="10"/>
      <c r="D40" s="10"/>
    </row>
    <row r="41" spans="1:20" x14ac:dyDescent="0.2">
      <c r="B41" s="3"/>
      <c r="C41" s="10"/>
      <c r="D41" s="10"/>
    </row>
    <row r="42" spans="1:20" x14ac:dyDescent="0.2">
      <c r="B42" s="3"/>
      <c r="C42" s="10"/>
      <c r="D42" s="10"/>
    </row>
    <row r="43" spans="1:20" x14ac:dyDescent="0.2">
      <c r="B43" s="3"/>
      <c r="C43" s="10"/>
      <c r="D43" s="10"/>
    </row>
    <row r="44" spans="1:20" x14ac:dyDescent="0.2">
      <c r="B44" s="3"/>
      <c r="C44" s="10"/>
      <c r="D44" s="10"/>
    </row>
    <row r="45" spans="1:20" x14ac:dyDescent="0.2">
      <c r="B45" s="3"/>
      <c r="C45" s="10"/>
      <c r="D45" s="10"/>
    </row>
    <row r="46" spans="1:20" x14ac:dyDescent="0.2">
      <c r="B46" s="3"/>
      <c r="C46" s="10"/>
      <c r="D46" s="10"/>
    </row>
    <row r="47" spans="1:20" x14ac:dyDescent="0.2">
      <c r="B47" s="3"/>
      <c r="C47" s="10"/>
      <c r="D47" s="10"/>
    </row>
    <row r="48" spans="1:20" x14ac:dyDescent="0.2">
      <c r="B48" s="3"/>
      <c r="C48" s="10"/>
      <c r="D48" s="10"/>
    </row>
    <row r="49" spans="2:4" x14ac:dyDescent="0.2">
      <c r="B49" s="3"/>
      <c r="C49" s="10"/>
      <c r="D49" s="10"/>
    </row>
    <row r="50" spans="2:4" x14ac:dyDescent="0.2">
      <c r="B50" s="3"/>
      <c r="C50" s="10"/>
      <c r="D50" s="10"/>
    </row>
    <row r="51" spans="2:4" x14ac:dyDescent="0.2">
      <c r="B51" s="3"/>
      <c r="C51" s="10"/>
      <c r="D51" s="10"/>
    </row>
    <row r="52" spans="2:4" x14ac:dyDescent="0.2">
      <c r="B52" s="3"/>
      <c r="C52" s="10"/>
      <c r="D52" s="10"/>
    </row>
    <row r="53" spans="2:4" x14ac:dyDescent="0.2">
      <c r="B53" s="3"/>
      <c r="C53" s="10"/>
      <c r="D53" s="10"/>
    </row>
    <row r="54" spans="2:4" x14ac:dyDescent="0.2">
      <c r="B54" s="3"/>
      <c r="C54" s="10"/>
      <c r="D54" s="10"/>
    </row>
    <row r="55" spans="2:4" x14ac:dyDescent="0.2">
      <c r="B55" s="3"/>
      <c r="C55" s="10"/>
      <c r="D55" s="10"/>
    </row>
    <row r="56" spans="2:4" x14ac:dyDescent="0.2">
      <c r="B56" s="3"/>
      <c r="C56" s="10"/>
      <c r="D56" s="10"/>
    </row>
    <row r="57" spans="2:4" x14ac:dyDescent="0.2">
      <c r="B57" s="3"/>
      <c r="C57" s="10"/>
      <c r="D57" s="10"/>
    </row>
    <row r="58" spans="2:4" x14ac:dyDescent="0.2">
      <c r="B58" s="3"/>
      <c r="C58" s="10"/>
      <c r="D58" s="10"/>
    </row>
    <row r="59" spans="2:4" x14ac:dyDescent="0.2">
      <c r="B59" s="3"/>
      <c r="C59" s="10"/>
      <c r="D59" s="10"/>
    </row>
    <row r="60" spans="2:4" x14ac:dyDescent="0.2">
      <c r="B60" s="3"/>
      <c r="C60" s="10"/>
      <c r="D60" s="10"/>
    </row>
    <row r="61" spans="2:4" x14ac:dyDescent="0.2">
      <c r="B61" s="3"/>
      <c r="C61" s="10"/>
      <c r="D61" s="10"/>
    </row>
    <row r="62" spans="2:4" x14ac:dyDescent="0.2">
      <c r="B62" s="3"/>
      <c r="C62" s="10"/>
      <c r="D62" s="10"/>
    </row>
    <row r="63" spans="2:4" x14ac:dyDescent="0.2">
      <c r="B63" s="3"/>
      <c r="C63" s="10"/>
      <c r="D63" s="10"/>
    </row>
    <row r="64" spans="2:4" x14ac:dyDescent="0.2">
      <c r="B64" s="3"/>
      <c r="C64" s="10"/>
      <c r="D64" s="10"/>
    </row>
    <row r="65" spans="2:4" x14ac:dyDescent="0.2">
      <c r="B65" s="3"/>
      <c r="C65" s="10"/>
      <c r="D65" s="10"/>
    </row>
    <row r="66" spans="2:4" x14ac:dyDescent="0.2">
      <c r="C66" s="10"/>
      <c r="D66" s="10"/>
    </row>
    <row r="67" spans="2:4" x14ac:dyDescent="0.2">
      <c r="C67" s="10"/>
      <c r="D67" s="10"/>
    </row>
    <row r="68" spans="2:4" x14ac:dyDescent="0.2">
      <c r="C68" s="10"/>
      <c r="D68" s="10"/>
    </row>
    <row r="69" spans="2:4" x14ac:dyDescent="0.2">
      <c r="C69" s="10"/>
      <c r="D69" s="10"/>
    </row>
    <row r="70" spans="2:4" x14ac:dyDescent="0.2">
      <c r="C70" s="10"/>
      <c r="D70" s="10"/>
    </row>
    <row r="71" spans="2:4" x14ac:dyDescent="0.2">
      <c r="C71" s="10"/>
      <c r="D71" s="10"/>
    </row>
    <row r="72" spans="2:4" x14ac:dyDescent="0.2">
      <c r="C72" s="10"/>
      <c r="D72" s="10"/>
    </row>
    <row r="73" spans="2:4" x14ac:dyDescent="0.2">
      <c r="C73" s="10"/>
      <c r="D73" s="10"/>
    </row>
    <row r="74" spans="2:4" x14ac:dyDescent="0.2">
      <c r="C74" s="10"/>
      <c r="D74" s="10"/>
    </row>
    <row r="75" spans="2:4" x14ac:dyDescent="0.2">
      <c r="C75" s="10"/>
      <c r="D75" s="10"/>
    </row>
    <row r="76" spans="2:4" x14ac:dyDescent="0.2">
      <c r="C76" s="10"/>
      <c r="D76" s="10"/>
    </row>
    <row r="77" spans="2:4" x14ac:dyDescent="0.2">
      <c r="C77" s="10"/>
      <c r="D77" s="10"/>
    </row>
    <row r="78" spans="2:4" x14ac:dyDescent="0.2">
      <c r="C78" s="10"/>
      <c r="D78" s="10"/>
    </row>
    <row r="79" spans="2:4" x14ac:dyDescent="0.2">
      <c r="C79" s="10"/>
      <c r="D79" s="10"/>
    </row>
    <row r="80" spans="2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hyperlinks>
    <hyperlink ref="H64752" r:id="rId1" display="http://vsolj.cetus-net.org/bulletin.html"/>
    <hyperlink ref="H64745" r:id="rId2" display="https://www.aavso.org/ejaavso"/>
    <hyperlink ref="AP896" r:id="rId3" display="http://cdsbib.u-strasbg.fr/cgi-bin/cdsbib?1990RMxAA..21..381G"/>
    <hyperlink ref="AP900" r:id="rId4" display="http://cdsbib.u-strasbg.fr/cgi-bin/cdsbib?1990RMxAA..21..381G"/>
    <hyperlink ref="AP899" r:id="rId5" display="http://cdsbib.u-strasbg.fr/cgi-bin/cdsbib?1990RMxAA..21..381G"/>
    <hyperlink ref="AP880" r:id="rId6" display="http://cdsbib.u-strasbg.fr/cgi-bin/cdsbib?1990RMxAA..21..381G"/>
    <hyperlink ref="I64752" r:id="rId7" display="http://vsolj.cetus-net.org/bulletin.html"/>
    <hyperlink ref="AQ1036" r:id="rId8" display="http://cdsbib.u-strasbg.fr/cgi-bin/cdsbib?1990RMxAA..21..381G"/>
    <hyperlink ref="AQ55802" r:id="rId9" display="http://cdsbib.u-strasbg.fr/cgi-bin/cdsbib?1990RMxAA..21..381G"/>
    <hyperlink ref="AQ1037" r:id="rId10" display="http://cdsbib.u-strasbg.fr/cgi-bin/cdsbib?1990RMxAA..21..381G"/>
    <hyperlink ref="H64749" r:id="rId11" display="https://www.aavso.org/ejaavso"/>
    <hyperlink ref="H1922" r:id="rId12" display="http://vsolj.cetus-net.org/bulletin.html"/>
    <hyperlink ref="AP3166" r:id="rId13" display="http://cdsbib.u-strasbg.fr/cgi-bin/cdsbib?1990RMxAA..21..381G"/>
    <hyperlink ref="AP3169" r:id="rId14" display="http://cdsbib.u-strasbg.fr/cgi-bin/cdsbib?1990RMxAA..21..381G"/>
    <hyperlink ref="AP3167" r:id="rId15" display="http://cdsbib.u-strasbg.fr/cgi-bin/cdsbib?1990RMxAA..21..381G"/>
    <hyperlink ref="AP3151" r:id="rId16" display="http://cdsbib.u-strasbg.fr/cgi-bin/cdsbib?1990RMxAA..21..381G"/>
    <hyperlink ref="I1922" r:id="rId17" display="http://vsolj.cetus-net.org/bulletin.html"/>
    <hyperlink ref="AQ3380" r:id="rId18" display="http://cdsbib.u-strasbg.fr/cgi-bin/cdsbib?1990RMxAA..21..381G"/>
    <hyperlink ref="AQ81" r:id="rId19" display="http://cdsbib.u-strasbg.fr/cgi-bin/cdsbib?1990RMxAA..21..381G"/>
    <hyperlink ref="AQ3384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8"/>
  <sheetViews>
    <sheetView workbookViewId="0">
      <selection activeCell="A21" sqref="A21:D22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3" t="s">
        <v>49</v>
      </c>
      <c r="I1" s="34" t="s">
        <v>50</v>
      </c>
      <c r="J1" s="35" t="s">
        <v>51</v>
      </c>
    </row>
    <row r="2" spans="1:16" x14ac:dyDescent="0.2">
      <c r="I2" s="36" t="s">
        <v>52</v>
      </c>
      <c r="J2" s="37" t="s">
        <v>53</v>
      </c>
    </row>
    <row r="3" spans="1:16" x14ac:dyDescent="0.2">
      <c r="A3" s="38" t="s">
        <v>54</v>
      </c>
      <c r="I3" s="36" t="s">
        <v>55</v>
      </c>
      <c r="J3" s="37" t="s">
        <v>56</v>
      </c>
    </row>
    <row r="4" spans="1:16" x14ac:dyDescent="0.2">
      <c r="I4" s="36" t="s">
        <v>57</v>
      </c>
      <c r="J4" s="37" t="s">
        <v>56</v>
      </c>
    </row>
    <row r="5" spans="1:16" ht="13.5" thickBot="1" x14ac:dyDescent="0.25">
      <c r="I5" s="39" t="s">
        <v>58</v>
      </c>
      <c r="J5" s="40" t="s">
        <v>59</v>
      </c>
    </row>
    <row r="10" spans="1:16" ht="13.5" thickBot="1" x14ac:dyDescent="0.25"/>
    <row r="11" spans="1:16" ht="12.75" customHeight="1" thickBot="1" x14ac:dyDescent="0.25">
      <c r="A11" s="10" t="str">
        <f t="shared" ref="A11:A22" si="0">P11</f>
        <v>IBVS 5894 </v>
      </c>
      <c r="B11" s="3" t="str">
        <f t="shared" ref="B11:B22" si="1">IF(H11=INT(H11),"I","II")</f>
        <v>I</v>
      </c>
      <c r="C11" s="10">
        <f t="shared" ref="C11:C22" si="2">1*G11</f>
        <v>54891.874000000003</v>
      </c>
      <c r="D11" s="12" t="str">
        <f t="shared" ref="D11:D22" si="3">VLOOKUP(F11,I$1:J$5,2,FALSE)</f>
        <v>vis</v>
      </c>
      <c r="E11" s="41">
        <f>VLOOKUP(C11,Active!C$21:E$973,3,FALSE)</f>
        <v>13517.840030047015</v>
      </c>
      <c r="F11" s="3" t="s">
        <v>58</v>
      </c>
      <c r="G11" s="12" t="str">
        <f t="shared" ref="G11:G22" si="4">MID(I11,3,LEN(I11)-3)</f>
        <v>54891.8740</v>
      </c>
      <c r="H11" s="10">
        <f t="shared" ref="H11:H22" si="5">1*K11</f>
        <v>-2783</v>
      </c>
      <c r="I11" s="42" t="s">
        <v>60</v>
      </c>
      <c r="J11" s="43" t="s">
        <v>61</v>
      </c>
      <c r="K11" s="42">
        <v>-2783</v>
      </c>
      <c r="L11" s="42" t="s">
        <v>62</v>
      </c>
      <c r="M11" s="43" t="s">
        <v>63</v>
      </c>
      <c r="N11" s="43" t="s">
        <v>58</v>
      </c>
      <c r="O11" s="44" t="s">
        <v>64</v>
      </c>
      <c r="P11" s="45" t="s">
        <v>65</v>
      </c>
    </row>
    <row r="12" spans="1:16" ht="12.75" customHeight="1" thickBot="1" x14ac:dyDescent="0.25">
      <c r="A12" s="10" t="str">
        <f t="shared" si="0"/>
        <v>BAVM 209 </v>
      </c>
      <c r="B12" s="3" t="str">
        <f t="shared" si="1"/>
        <v>II</v>
      </c>
      <c r="C12" s="10">
        <f t="shared" si="2"/>
        <v>54924.423900000002</v>
      </c>
      <c r="D12" s="12" t="str">
        <f t="shared" si="3"/>
        <v>vis</v>
      </c>
      <c r="E12" s="41">
        <f>VLOOKUP(C12,Active!C$21:E$973,3,FALSE)</f>
        <v>13641.328290090183</v>
      </c>
      <c r="F12" s="3" t="s">
        <v>58</v>
      </c>
      <c r="G12" s="12" t="str">
        <f t="shared" si="4"/>
        <v>54924.4239</v>
      </c>
      <c r="H12" s="10">
        <f t="shared" si="5"/>
        <v>-2659.5</v>
      </c>
      <c r="I12" s="42" t="s">
        <v>66</v>
      </c>
      <c r="J12" s="43" t="s">
        <v>67</v>
      </c>
      <c r="K12" s="42">
        <v>-2659.5</v>
      </c>
      <c r="L12" s="42" t="s">
        <v>68</v>
      </c>
      <c r="M12" s="43" t="s">
        <v>63</v>
      </c>
      <c r="N12" s="43" t="s">
        <v>69</v>
      </c>
      <c r="O12" s="44" t="s">
        <v>70</v>
      </c>
      <c r="P12" s="45" t="s">
        <v>71</v>
      </c>
    </row>
    <row r="13" spans="1:16" ht="12.75" customHeight="1" thickBot="1" x14ac:dyDescent="0.25">
      <c r="A13" s="10" t="str">
        <f t="shared" si="0"/>
        <v>BAVM 209 </v>
      </c>
      <c r="B13" s="3" t="str">
        <f t="shared" si="1"/>
        <v>I</v>
      </c>
      <c r="C13" s="10">
        <f t="shared" si="2"/>
        <v>54924.558199999999</v>
      </c>
      <c r="D13" s="12" t="str">
        <f t="shared" si="3"/>
        <v>vis</v>
      </c>
      <c r="E13" s="41">
        <f>VLOOKUP(C13,Active!C$21:E$973,3,FALSE)</f>
        <v>13641.837799284482</v>
      </c>
      <c r="F13" s="3" t="s">
        <v>58</v>
      </c>
      <c r="G13" s="12" t="str">
        <f t="shared" si="4"/>
        <v>54924.5582</v>
      </c>
      <c r="H13" s="10">
        <f t="shared" si="5"/>
        <v>-2659</v>
      </c>
      <c r="I13" s="42" t="s">
        <v>72</v>
      </c>
      <c r="J13" s="43" t="s">
        <v>73</v>
      </c>
      <c r="K13" s="42" t="s">
        <v>74</v>
      </c>
      <c r="L13" s="42" t="s">
        <v>75</v>
      </c>
      <c r="M13" s="43" t="s">
        <v>63</v>
      </c>
      <c r="N13" s="43" t="s">
        <v>69</v>
      </c>
      <c r="O13" s="44" t="s">
        <v>70</v>
      </c>
      <c r="P13" s="45" t="s">
        <v>71</v>
      </c>
    </row>
    <row r="14" spans="1:16" ht="12.75" customHeight="1" thickBot="1" x14ac:dyDescent="0.25">
      <c r="A14" s="10" t="str">
        <f t="shared" si="0"/>
        <v>BAVM 214 </v>
      </c>
      <c r="B14" s="3" t="str">
        <f t="shared" si="1"/>
        <v>I</v>
      </c>
      <c r="C14" s="10">
        <f t="shared" si="2"/>
        <v>55315.451099999998</v>
      </c>
      <c r="D14" s="12" t="str">
        <f t="shared" si="3"/>
        <v>vis</v>
      </c>
      <c r="E14" s="41">
        <f>VLOOKUP(C14,Active!C$21:E$973,3,FALSE)</f>
        <v>15124.81268044326</v>
      </c>
      <c r="F14" s="3" t="s">
        <v>58</v>
      </c>
      <c r="G14" s="12" t="str">
        <f t="shared" si="4"/>
        <v>55315.4511</v>
      </c>
      <c r="H14" s="10">
        <f t="shared" si="5"/>
        <v>-1176</v>
      </c>
      <c r="I14" s="42" t="s">
        <v>85</v>
      </c>
      <c r="J14" s="43" t="s">
        <v>86</v>
      </c>
      <c r="K14" s="42" t="s">
        <v>87</v>
      </c>
      <c r="L14" s="42" t="s">
        <v>88</v>
      </c>
      <c r="M14" s="43" t="s">
        <v>63</v>
      </c>
      <c r="N14" s="43" t="s">
        <v>69</v>
      </c>
      <c r="O14" s="44" t="s">
        <v>70</v>
      </c>
      <c r="P14" s="45" t="s">
        <v>89</v>
      </c>
    </row>
    <row r="15" spans="1:16" ht="12.75" customHeight="1" thickBot="1" x14ac:dyDescent="0.25">
      <c r="A15" s="10" t="str">
        <f t="shared" si="0"/>
        <v>BAVM 214 </v>
      </c>
      <c r="B15" s="3" t="str">
        <f t="shared" si="1"/>
        <v>II</v>
      </c>
      <c r="C15" s="10">
        <f t="shared" si="2"/>
        <v>55315.595300000001</v>
      </c>
      <c r="D15" s="12" t="str">
        <f t="shared" si="3"/>
        <v>vis</v>
      </c>
      <c r="E15" s="41">
        <f>VLOOKUP(C15,Active!C$21:E$973,3,FALSE)</f>
        <v>15125.359748394269</v>
      </c>
      <c r="F15" s="3" t="s">
        <v>58</v>
      </c>
      <c r="G15" s="12" t="str">
        <f t="shared" si="4"/>
        <v>55315.5953</v>
      </c>
      <c r="H15" s="10">
        <f t="shared" si="5"/>
        <v>-1175.5</v>
      </c>
      <c r="I15" s="42" t="s">
        <v>90</v>
      </c>
      <c r="J15" s="43" t="s">
        <v>91</v>
      </c>
      <c r="K15" s="42" t="s">
        <v>92</v>
      </c>
      <c r="L15" s="42" t="s">
        <v>93</v>
      </c>
      <c r="M15" s="43" t="s">
        <v>63</v>
      </c>
      <c r="N15" s="43" t="s">
        <v>69</v>
      </c>
      <c r="O15" s="44" t="s">
        <v>70</v>
      </c>
      <c r="P15" s="45" t="s">
        <v>89</v>
      </c>
    </row>
    <row r="16" spans="1:16" ht="12.75" customHeight="1" thickBot="1" x14ac:dyDescent="0.25">
      <c r="A16" s="10" t="str">
        <f t="shared" si="0"/>
        <v>BAVM 220 </v>
      </c>
      <c r="B16" s="3" t="str">
        <f t="shared" si="1"/>
        <v>I</v>
      </c>
      <c r="C16" s="10">
        <f t="shared" si="2"/>
        <v>55624.371899999998</v>
      </c>
      <c r="D16" s="12" t="str">
        <f t="shared" si="3"/>
        <v>vis</v>
      </c>
      <c r="E16" s="41">
        <f>VLOOKUP(C16,Active!C$21:E$973,3,FALSE)</f>
        <v>16296.800676816374</v>
      </c>
      <c r="F16" s="3" t="s">
        <v>58</v>
      </c>
      <c r="G16" s="12" t="str">
        <f t="shared" si="4"/>
        <v>55624.3719</v>
      </c>
      <c r="H16" s="10">
        <f t="shared" si="5"/>
        <v>-4</v>
      </c>
      <c r="I16" s="42" t="s">
        <v>94</v>
      </c>
      <c r="J16" s="43" t="s">
        <v>95</v>
      </c>
      <c r="K16" s="42" t="s">
        <v>96</v>
      </c>
      <c r="L16" s="42" t="s">
        <v>97</v>
      </c>
      <c r="M16" s="43" t="s">
        <v>63</v>
      </c>
      <c r="N16" s="43" t="s">
        <v>69</v>
      </c>
      <c r="O16" s="44" t="s">
        <v>70</v>
      </c>
      <c r="P16" s="45" t="s">
        <v>98</v>
      </c>
    </row>
    <row r="17" spans="1:16" ht="12.75" customHeight="1" thickBot="1" x14ac:dyDescent="0.25">
      <c r="A17" s="10" t="str">
        <f t="shared" si="0"/>
        <v>BAVM 220 </v>
      </c>
      <c r="B17" s="3" t="str">
        <f t="shared" si="1"/>
        <v>II</v>
      </c>
      <c r="C17" s="10">
        <f t="shared" si="2"/>
        <v>55624.503900000003</v>
      </c>
      <c r="D17" s="12" t="str">
        <f t="shared" si="3"/>
        <v>vis</v>
      </c>
      <c r="E17" s="41">
        <f>VLOOKUP(C17,Active!C$21:E$973,3,FALSE)</f>
        <v>16297.301460238945</v>
      </c>
      <c r="F17" s="3" t="s">
        <v>58</v>
      </c>
      <c r="G17" s="12" t="str">
        <f t="shared" si="4"/>
        <v>55624.5039</v>
      </c>
      <c r="H17" s="10">
        <f t="shared" si="5"/>
        <v>-3.5</v>
      </c>
      <c r="I17" s="42" t="s">
        <v>99</v>
      </c>
      <c r="J17" s="43" t="s">
        <v>100</v>
      </c>
      <c r="K17" s="42" t="s">
        <v>101</v>
      </c>
      <c r="L17" s="42" t="s">
        <v>102</v>
      </c>
      <c r="M17" s="43" t="s">
        <v>63</v>
      </c>
      <c r="N17" s="43" t="s">
        <v>69</v>
      </c>
      <c r="O17" s="44" t="s">
        <v>70</v>
      </c>
      <c r="P17" s="45" t="s">
        <v>98</v>
      </c>
    </row>
    <row r="18" spans="1:16" ht="12.75" customHeight="1" thickBot="1" x14ac:dyDescent="0.25">
      <c r="A18" s="10" t="str">
        <f t="shared" si="0"/>
        <v>BAVM 220 </v>
      </c>
      <c r="B18" s="3" t="str">
        <f t="shared" si="1"/>
        <v>I</v>
      </c>
      <c r="C18" s="10">
        <f t="shared" si="2"/>
        <v>55624.6342</v>
      </c>
      <c r="D18" s="12" t="str">
        <f t="shared" si="3"/>
        <v>vis</v>
      </c>
      <c r="E18" s="41">
        <f>VLOOKUP(C18,Active!C$21:E$973,3,FALSE)</f>
        <v>16297.795794178011</v>
      </c>
      <c r="F18" s="3" t="s">
        <v>58</v>
      </c>
      <c r="G18" s="12" t="str">
        <f t="shared" si="4"/>
        <v>55624.6342</v>
      </c>
      <c r="H18" s="10">
        <f t="shared" si="5"/>
        <v>-3</v>
      </c>
      <c r="I18" s="42" t="s">
        <v>103</v>
      </c>
      <c r="J18" s="43" t="s">
        <v>104</v>
      </c>
      <c r="K18" s="42" t="s">
        <v>105</v>
      </c>
      <c r="L18" s="42" t="s">
        <v>106</v>
      </c>
      <c r="M18" s="43" t="s">
        <v>63</v>
      </c>
      <c r="N18" s="43" t="s">
        <v>69</v>
      </c>
      <c r="O18" s="44" t="s">
        <v>70</v>
      </c>
      <c r="P18" s="45" t="s">
        <v>98</v>
      </c>
    </row>
    <row r="19" spans="1:16" ht="12.75" customHeight="1" thickBot="1" x14ac:dyDescent="0.25">
      <c r="A19" s="10" t="str">
        <f t="shared" si="0"/>
        <v>OEJV 0160 </v>
      </c>
      <c r="B19" s="3" t="str">
        <f t="shared" si="1"/>
        <v>I</v>
      </c>
      <c r="C19" s="10">
        <f t="shared" si="2"/>
        <v>55625.425139999999</v>
      </c>
      <c r="D19" s="12" t="str">
        <f t="shared" si="3"/>
        <v>vis</v>
      </c>
      <c r="E19" s="41">
        <f>VLOOKUP(C19,Active!C$21:E$973,3,FALSE)</f>
        <v>16300.796473270679</v>
      </c>
      <c r="F19" s="3" t="s">
        <v>58</v>
      </c>
      <c r="G19" s="12" t="str">
        <f t="shared" si="4"/>
        <v>55625.42514</v>
      </c>
      <c r="H19" s="10">
        <f t="shared" si="5"/>
        <v>0</v>
      </c>
      <c r="I19" s="42" t="s">
        <v>107</v>
      </c>
      <c r="J19" s="43" t="s">
        <v>108</v>
      </c>
      <c r="K19" s="42" t="s">
        <v>109</v>
      </c>
      <c r="L19" s="42" t="s">
        <v>110</v>
      </c>
      <c r="M19" s="43" t="s">
        <v>63</v>
      </c>
      <c r="N19" s="43" t="s">
        <v>50</v>
      </c>
      <c r="O19" s="44" t="s">
        <v>111</v>
      </c>
      <c r="P19" s="45" t="s">
        <v>112</v>
      </c>
    </row>
    <row r="20" spans="1:16" ht="12.75" customHeight="1" thickBot="1" x14ac:dyDescent="0.25">
      <c r="A20" s="10" t="str">
        <f t="shared" si="0"/>
        <v>BAVM 231 </v>
      </c>
      <c r="B20" s="3" t="str">
        <f t="shared" si="1"/>
        <v>II</v>
      </c>
      <c r="C20" s="10">
        <f t="shared" si="2"/>
        <v>56069.434000000001</v>
      </c>
      <c r="D20" s="12" t="str">
        <f t="shared" si="3"/>
        <v>vis</v>
      </c>
      <c r="E20" s="41">
        <f>VLOOKUP(C20,Active!C$21:E$973,3,FALSE)</f>
        <v>17985.283416860468</v>
      </c>
      <c r="F20" s="3" t="s">
        <v>58</v>
      </c>
      <c r="G20" s="12" t="str">
        <f t="shared" si="4"/>
        <v>56069.4340</v>
      </c>
      <c r="H20" s="10">
        <f t="shared" si="5"/>
        <v>1684.5</v>
      </c>
      <c r="I20" s="42" t="s">
        <v>113</v>
      </c>
      <c r="J20" s="43" t="s">
        <v>114</v>
      </c>
      <c r="K20" s="42" t="s">
        <v>115</v>
      </c>
      <c r="L20" s="42" t="s">
        <v>116</v>
      </c>
      <c r="M20" s="43" t="s">
        <v>63</v>
      </c>
      <c r="N20" s="43" t="s">
        <v>69</v>
      </c>
      <c r="O20" s="44" t="s">
        <v>70</v>
      </c>
      <c r="P20" s="45" t="s">
        <v>117</v>
      </c>
    </row>
    <row r="21" spans="1:16" ht="12.75" customHeight="1" thickBot="1" x14ac:dyDescent="0.25">
      <c r="A21" s="10" t="str">
        <f t="shared" si="0"/>
        <v>BAVM 212 </v>
      </c>
      <c r="B21" s="3" t="str">
        <f t="shared" si="1"/>
        <v>II</v>
      </c>
      <c r="C21" s="10">
        <f t="shared" si="2"/>
        <v>54972.397900000004</v>
      </c>
      <c r="D21" s="12" t="str">
        <f t="shared" si="3"/>
        <v>vis</v>
      </c>
      <c r="E21" s="41">
        <f>VLOOKUP(C21,Active!C$21:E$973,3,FALSE)</f>
        <v>13823.332713677089</v>
      </c>
      <c r="F21" s="3" t="s">
        <v>58</v>
      </c>
      <c r="G21" s="12" t="str">
        <f t="shared" si="4"/>
        <v>54972.3979</v>
      </c>
      <c r="H21" s="10">
        <f t="shared" si="5"/>
        <v>-2477.5</v>
      </c>
      <c r="I21" s="42" t="s">
        <v>76</v>
      </c>
      <c r="J21" s="43" t="s">
        <v>77</v>
      </c>
      <c r="K21" s="42" t="s">
        <v>78</v>
      </c>
      <c r="L21" s="42" t="s">
        <v>79</v>
      </c>
      <c r="M21" s="43" t="s">
        <v>63</v>
      </c>
      <c r="N21" s="43" t="s">
        <v>69</v>
      </c>
      <c r="O21" s="44" t="s">
        <v>70</v>
      </c>
      <c r="P21" s="45" t="s">
        <v>80</v>
      </c>
    </row>
    <row r="22" spans="1:16" ht="12.75" customHeight="1" thickBot="1" x14ac:dyDescent="0.25">
      <c r="A22" s="10" t="str">
        <f t="shared" si="0"/>
        <v>BAVM 212 </v>
      </c>
      <c r="B22" s="3" t="str">
        <f t="shared" si="1"/>
        <v>I</v>
      </c>
      <c r="C22" s="10">
        <f t="shared" si="2"/>
        <v>54972.529199999997</v>
      </c>
      <c r="D22" s="12" t="str">
        <f t="shared" si="3"/>
        <v>vis</v>
      </c>
      <c r="E22" s="41">
        <f>VLOOKUP(C22,Active!C$21:E$973,3,FALSE)</f>
        <v>13823.830841429952</v>
      </c>
      <c r="F22" s="3" t="s">
        <v>58</v>
      </c>
      <c r="G22" s="12" t="str">
        <f t="shared" si="4"/>
        <v>54972.5292</v>
      </c>
      <c r="H22" s="10">
        <f t="shared" si="5"/>
        <v>-2477</v>
      </c>
      <c r="I22" s="42" t="s">
        <v>81</v>
      </c>
      <c r="J22" s="43" t="s">
        <v>82</v>
      </c>
      <c r="K22" s="42" t="s">
        <v>83</v>
      </c>
      <c r="L22" s="42" t="s">
        <v>84</v>
      </c>
      <c r="M22" s="43" t="s">
        <v>63</v>
      </c>
      <c r="N22" s="43" t="s">
        <v>69</v>
      </c>
      <c r="O22" s="44" t="s">
        <v>70</v>
      </c>
      <c r="P22" s="45" t="s">
        <v>80</v>
      </c>
    </row>
    <row r="23" spans="1:16" x14ac:dyDescent="0.2">
      <c r="B23" s="3"/>
      <c r="E23" s="41"/>
      <c r="F23" s="3"/>
    </row>
    <row r="24" spans="1:16" x14ac:dyDescent="0.2">
      <c r="B24" s="3"/>
      <c r="E24" s="41"/>
      <c r="F24" s="3"/>
    </row>
    <row r="25" spans="1:16" x14ac:dyDescent="0.2">
      <c r="B25" s="3"/>
      <c r="E25" s="41"/>
      <c r="F25" s="3"/>
    </row>
    <row r="26" spans="1:16" x14ac:dyDescent="0.2">
      <c r="B26" s="3"/>
      <c r="E26" s="41"/>
      <c r="F26" s="3"/>
    </row>
    <row r="27" spans="1:16" x14ac:dyDescent="0.2">
      <c r="B27" s="3"/>
      <c r="E27" s="41"/>
      <c r="F27" s="3"/>
    </row>
    <row r="28" spans="1:16" x14ac:dyDescent="0.2">
      <c r="B28" s="3"/>
      <c r="E28" s="41"/>
      <c r="F28" s="3"/>
    </row>
    <row r="29" spans="1:16" x14ac:dyDescent="0.2">
      <c r="B29" s="3"/>
      <c r="E29" s="41"/>
      <c r="F29" s="3"/>
    </row>
    <row r="30" spans="1:16" x14ac:dyDescent="0.2">
      <c r="B30" s="3"/>
      <c r="E30" s="41"/>
      <c r="F30" s="3"/>
    </row>
    <row r="31" spans="1:16" x14ac:dyDescent="0.2">
      <c r="B31" s="3"/>
      <c r="E31" s="41"/>
      <c r="F31" s="3"/>
    </row>
    <row r="32" spans="1:16" x14ac:dyDescent="0.2">
      <c r="B32" s="3"/>
      <c r="E32" s="41"/>
      <c r="F32" s="3"/>
    </row>
    <row r="33" spans="2:6" x14ac:dyDescent="0.2">
      <c r="B33" s="3"/>
      <c r="E33" s="41"/>
      <c r="F33" s="3"/>
    </row>
    <row r="34" spans="2:6" x14ac:dyDescent="0.2">
      <c r="B34" s="3"/>
      <c r="E34" s="41"/>
      <c r="F34" s="3"/>
    </row>
    <row r="35" spans="2:6" x14ac:dyDescent="0.2">
      <c r="B35" s="3"/>
      <c r="E35" s="41"/>
      <c r="F35" s="3"/>
    </row>
    <row r="36" spans="2:6" x14ac:dyDescent="0.2">
      <c r="B36" s="3"/>
      <c r="E36" s="41"/>
      <c r="F36" s="3"/>
    </row>
    <row r="37" spans="2:6" x14ac:dyDescent="0.2">
      <c r="B37" s="3"/>
      <c r="E37" s="41"/>
      <c r="F37" s="3"/>
    </row>
    <row r="38" spans="2:6" x14ac:dyDescent="0.2">
      <c r="B38" s="3"/>
      <c r="E38" s="41"/>
      <c r="F38" s="3"/>
    </row>
    <row r="39" spans="2:6" x14ac:dyDescent="0.2">
      <c r="B39" s="3"/>
      <c r="E39" s="41"/>
      <c r="F39" s="3"/>
    </row>
    <row r="40" spans="2:6" x14ac:dyDescent="0.2">
      <c r="B40" s="3"/>
      <c r="E40" s="41"/>
      <c r="F40" s="3"/>
    </row>
    <row r="41" spans="2:6" x14ac:dyDescent="0.2">
      <c r="B41" s="3"/>
      <c r="E41" s="41"/>
      <c r="F41" s="3"/>
    </row>
    <row r="42" spans="2:6" x14ac:dyDescent="0.2">
      <c r="B42" s="3"/>
      <c r="E42" s="41"/>
      <c r="F42" s="3"/>
    </row>
    <row r="43" spans="2:6" x14ac:dyDescent="0.2">
      <c r="B43" s="3"/>
      <c r="E43" s="41"/>
      <c r="F43" s="3"/>
    </row>
    <row r="44" spans="2:6" x14ac:dyDescent="0.2">
      <c r="B44" s="3"/>
      <c r="E44" s="41"/>
      <c r="F44" s="3"/>
    </row>
    <row r="45" spans="2:6" x14ac:dyDescent="0.2">
      <c r="B45" s="3"/>
      <c r="E45" s="41"/>
      <c r="F45" s="3"/>
    </row>
    <row r="46" spans="2:6" x14ac:dyDescent="0.2">
      <c r="B46" s="3"/>
      <c r="E46" s="41"/>
      <c r="F46" s="3"/>
    </row>
    <row r="47" spans="2:6" x14ac:dyDescent="0.2">
      <c r="B47" s="3"/>
      <c r="E47" s="41"/>
      <c r="F47" s="3"/>
    </row>
    <row r="48" spans="2:6" x14ac:dyDescent="0.2">
      <c r="B48" s="3"/>
      <c r="E48" s="41"/>
      <c r="F48" s="3"/>
    </row>
    <row r="49" spans="2:6" x14ac:dyDescent="0.2">
      <c r="B49" s="3"/>
      <c r="E49" s="41"/>
      <c r="F49" s="3"/>
    </row>
    <row r="50" spans="2:6" x14ac:dyDescent="0.2">
      <c r="B50" s="3"/>
      <c r="E50" s="41"/>
      <c r="F50" s="3"/>
    </row>
    <row r="51" spans="2:6" x14ac:dyDescent="0.2">
      <c r="B51" s="3"/>
      <c r="E51" s="41"/>
      <c r="F51" s="3"/>
    </row>
    <row r="52" spans="2:6" x14ac:dyDescent="0.2">
      <c r="B52" s="3"/>
      <c r="E52" s="41"/>
      <c r="F52" s="3"/>
    </row>
    <row r="53" spans="2:6" x14ac:dyDescent="0.2">
      <c r="B53" s="3"/>
      <c r="E53" s="41"/>
      <c r="F53" s="3"/>
    </row>
    <row r="54" spans="2:6" x14ac:dyDescent="0.2">
      <c r="B54" s="3"/>
      <c r="E54" s="41"/>
      <c r="F54" s="3"/>
    </row>
    <row r="55" spans="2:6" x14ac:dyDescent="0.2">
      <c r="B55" s="3"/>
      <c r="E55" s="41"/>
      <c r="F55" s="3"/>
    </row>
    <row r="56" spans="2:6" x14ac:dyDescent="0.2">
      <c r="B56" s="3"/>
      <c r="E56" s="41"/>
      <c r="F56" s="3"/>
    </row>
    <row r="57" spans="2:6" x14ac:dyDescent="0.2">
      <c r="B57" s="3"/>
      <c r="E57" s="41"/>
      <c r="F57" s="3"/>
    </row>
    <row r="58" spans="2:6" x14ac:dyDescent="0.2">
      <c r="B58" s="3"/>
      <c r="E58" s="41"/>
      <c r="F58" s="3"/>
    </row>
    <row r="59" spans="2:6" x14ac:dyDescent="0.2">
      <c r="B59" s="3"/>
      <c r="E59" s="41"/>
      <c r="F59" s="3"/>
    </row>
    <row r="60" spans="2:6" x14ac:dyDescent="0.2">
      <c r="B60" s="3"/>
      <c r="E60" s="41"/>
      <c r="F60" s="3"/>
    </row>
    <row r="61" spans="2:6" x14ac:dyDescent="0.2">
      <c r="B61" s="3"/>
      <c r="E61" s="41"/>
      <c r="F61" s="3"/>
    </row>
    <row r="62" spans="2:6" x14ac:dyDescent="0.2">
      <c r="B62" s="3"/>
      <c r="E62" s="41"/>
      <c r="F62" s="3"/>
    </row>
    <row r="63" spans="2:6" x14ac:dyDescent="0.2">
      <c r="B63" s="3"/>
      <c r="E63" s="41"/>
      <c r="F63" s="3"/>
    </row>
    <row r="64" spans="2:6" x14ac:dyDescent="0.2">
      <c r="B64" s="3"/>
      <c r="E64" s="41"/>
      <c r="F64" s="3"/>
    </row>
    <row r="65" spans="2:6" x14ac:dyDescent="0.2">
      <c r="B65" s="3"/>
      <c r="E65" s="41"/>
      <c r="F65" s="3"/>
    </row>
    <row r="66" spans="2:6" x14ac:dyDescent="0.2">
      <c r="B66" s="3"/>
      <c r="E66" s="41"/>
      <c r="F66" s="3"/>
    </row>
    <row r="67" spans="2:6" x14ac:dyDescent="0.2">
      <c r="B67" s="3"/>
      <c r="E67" s="41"/>
      <c r="F67" s="3"/>
    </row>
    <row r="68" spans="2:6" x14ac:dyDescent="0.2">
      <c r="B68" s="3"/>
      <c r="E68" s="41"/>
      <c r="F68" s="3"/>
    </row>
    <row r="69" spans="2:6" x14ac:dyDescent="0.2">
      <c r="B69" s="3"/>
      <c r="E69" s="41"/>
      <c r="F69" s="3"/>
    </row>
    <row r="70" spans="2:6" x14ac:dyDescent="0.2">
      <c r="B70" s="3"/>
      <c r="E70" s="41"/>
      <c r="F70" s="3"/>
    </row>
    <row r="71" spans="2:6" x14ac:dyDescent="0.2">
      <c r="B71" s="3"/>
      <c r="E71" s="41"/>
      <c r="F71" s="3"/>
    </row>
    <row r="72" spans="2:6" x14ac:dyDescent="0.2">
      <c r="B72" s="3"/>
      <c r="E72" s="41"/>
      <c r="F72" s="3"/>
    </row>
    <row r="73" spans="2:6" x14ac:dyDescent="0.2">
      <c r="B73" s="3"/>
      <c r="E73" s="41"/>
      <c r="F73" s="3"/>
    </row>
    <row r="74" spans="2:6" x14ac:dyDescent="0.2">
      <c r="B74" s="3"/>
      <c r="E74" s="41"/>
      <c r="F74" s="3"/>
    </row>
    <row r="75" spans="2:6" x14ac:dyDescent="0.2">
      <c r="B75" s="3"/>
      <c r="E75" s="41"/>
      <c r="F75" s="3"/>
    </row>
    <row r="76" spans="2:6" x14ac:dyDescent="0.2">
      <c r="B76" s="3"/>
      <c r="E76" s="41"/>
      <c r="F76" s="3"/>
    </row>
    <row r="77" spans="2:6" x14ac:dyDescent="0.2">
      <c r="B77" s="3"/>
      <c r="E77" s="41"/>
      <c r="F77" s="3"/>
    </row>
    <row r="78" spans="2:6" x14ac:dyDescent="0.2">
      <c r="B78" s="3"/>
      <c r="E78" s="41"/>
      <c r="F78" s="3"/>
    </row>
    <row r="79" spans="2:6" x14ac:dyDescent="0.2">
      <c r="B79" s="3"/>
      <c r="E79" s="41"/>
      <c r="F79" s="3"/>
    </row>
    <row r="80" spans="2:6" x14ac:dyDescent="0.2">
      <c r="B80" s="3"/>
      <c r="E80" s="41"/>
      <c r="F80" s="3"/>
    </row>
    <row r="81" spans="2:6" x14ac:dyDescent="0.2">
      <c r="B81" s="3"/>
      <c r="E81" s="41"/>
      <c r="F81" s="3"/>
    </row>
    <row r="82" spans="2:6" x14ac:dyDescent="0.2">
      <c r="B82" s="3"/>
      <c r="E82" s="41"/>
      <c r="F82" s="3"/>
    </row>
    <row r="83" spans="2:6" x14ac:dyDescent="0.2">
      <c r="B83" s="3"/>
      <c r="E83" s="41"/>
      <c r="F83" s="3"/>
    </row>
    <row r="84" spans="2:6" x14ac:dyDescent="0.2">
      <c r="B84" s="3"/>
      <c r="E84" s="41"/>
      <c r="F84" s="3"/>
    </row>
    <row r="85" spans="2:6" x14ac:dyDescent="0.2">
      <c r="B85" s="3"/>
      <c r="E85" s="41"/>
      <c r="F85" s="3"/>
    </row>
    <row r="86" spans="2:6" x14ac:dyDescent="0.2">
      <c r="B86" s="3"/>
      <c r="E86" s="41"/>
      <c r="F86" s="3"/>
    </row>
    <row r="87" spans="2:6" x14ac:dyDescent="0.2">
      <c r="B87" s="3"/>
      <c r="E87" s="41"/>
      <c r="F87" s="3"/>
    </row>
    <row r="88" spans="2:6" x14ac:dyDescent="0.2">
      <c r="B88" s="3"/>
      <c r="E88" s="41"/>
      <c r="F88" s="3"/>
    </row>
    <row r="89" spans="2:6" x14ac:dyDescent="0.2">
      <c r="B89" s="3"/>
      <c r="E89" s="41"/>
      <c r="F89" s="3"/>
    </row>
    <row r="90" spans="2:6" x14ac:dyDescent="0.2">
      <c r="B90" s="3"/>
      <c r="E90" s="41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</sheetData>
  <phoneticPr fontId="7" type="noConversion"/>
  <hyperlinks>
    <hyperlink ref="P11" r:id="rId1" display="http://www.konkoly.hu/cgi-bin/IBVS?5894"/>
    <hyperlink ref="P12" r:id="rId2" display="http://www.bav-astro.de/sfs/BAVM_link.php?BAVMnr=209"/>
    <hyperlink ref="P13" r:id="rId3" display="http://www.bav-astro.de/sfs/BAVM_link.php?BAVMnr=209"/>
    <hyperlink ref="P21" r:id="rId4" display="http://www.bav-astro.de/sfs/BAVM_link.php?BAVMnr=212"/>
    <hyperlink ref="P22" r:id="rId5" display="http://www.bav-astro.de/sfs/BAVM_link.php?BAVMnr=212"/>
    <hyperlink ref="P14" r:id="rId6" display="http://www.bav-astro.de/sfs/BAVM_link.php?BAVMnr=214"/>
    <hyperlink ref="P15" r:id="rId7" display="http://www.bav-astro.de/sfs/BAVM_link.php?BAVMnr=214"/>
    <hyperlink ref="P16" r:id="rId8" display="http://www.bav-astro.de/sfs/BAVM_link.php?BAVMnr=220"/>
    <hyperlink ref="P17" r:id="rId9" display="http://www.bav-astro.de/sfs/BAVM_link.php?BAVMnr=220"/>
    <hyperlink ref="P18" r:id="rId10" display="http://www.bav-astro.de/sfs/BAVM_link.php?BAVMnr=220"/>
    <hyperlink ref="P19" r:id="rId11" display="http://var.astro.cz/oejv/issues/oejv0160.pdf"/>
    <hyperlink ref="P20" r:id="rId12" display="http://www.bav-astro.de/sfs/BAVM_link.php?BAVMnr=23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2024-01-30T04:51:11Z</dcterms:modified>
</cp:coreProperties>
</file>