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69D7FFC-0F93-4CB1-900C-8025555DD8E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</sheets>
  <calcPr calcId="181029"/>
</workbook>
</file>

<file path=xl/calcChain.xml><?xml version="1.0" encoding="utf-8"?>
<calcChain xmlns="http://schemas.openxmlformats.org/spreadsheetml/2006/main">
  <c r="E47" i="2" l="1"/>
  <c r="F47" i="2"/>
  <c r="Q45" i="2"/>
  <c r="Q46" i="2"/>
  <c r="Q47" i="2"/>
  <c r="Q48" i="2"/>
  <c r="E37" i="2"/>
  <c r="F37" i="2"/>
  <c r="G37" i="2"/>
  <c r="K37" i="2"/>
  <c r="E39" i="2"/>
  <c r="F39" i="2"/>
  <c r="G39" i="2"/>
  <c r="K39" i="2"/>
  <c r="E41" i="2"/>
  <c r="F41" i="2"/>
  <c r="G41" i="2"/>
  <c r="K41" i="2"/>
  <c r="E43" i="2"/>
  <c r="F43" i="2"/>
  <c r="G43" i="2"/>
  <c r="J43" i="2"/>
  <c r="C7" i="2"/>
  <c r="E45" i="2"/>
  <c r="F45" i="2"/>
  <c r="D9" i="2"/>
  <c r="E9" i="2"/>
  <c r="E21" i="2"/>
  <c r="F21" i="2"/>
  <c r="G21" i="2"/>
  <c r="K21" i="2"/>
  <c r="E22" i="2"/>
  <c r="F22" i="2"/>
  <c r="G22" i="2"/>
  <c r="K22" i="2"/>
  <c r="E24" i="2"/>
  <c r="F24" i="2"/>
  <c r="G24" i="2"/>
  <c r="K24" i="2"/>
  <c r="E25" i="2"/>
  <c r="F25" i="2"/>
  <c r="G25" i="2"/>
  <c r="K25" i="2"/>
  <c r="E26" i="2"/>
  <c r="F26" i="2"/>
  <c r="G26" i="2"/>
  <c r="K26" i="2"/>
  <c r="E28" i="2"/>
  <c r="F28" i="2"/>
  <c r="G28" i="2"/>
  <c r="K28" i="2"/>
  <c r="E29" i="2"/>
  <c r="F29" i="2"/>
  <c r="G29" i="2"/>
  <c r="K29" i="2"/>
  <c r="E30" i="2"/>
  <c r="F30" i="2"/>
  <c r="G30" i="2"/>
  <c r="K30" i="2"/>
  <c r="E31" i="2"/>
  <c r="F31" i="2"/>
  <c r="G31" i="2"/>
  <c r="K31" i="2"/>
  <c r="E32" i="2"/>
  <c r="F32" i="2"/>
  <c r="G32" i="2"/>
  <c r="K32" i="2"/>
  <c r="E33" i="2"/>
  <c r="F33" i="2"/>
  <c r="E34" i="2"/>
  <c r="F34" i="2"/>
  <c r="G34" i="2"/>
  <c r="J34" i="2"/>
  <c r="E35" i="2"/>
  <c r="F35" i="2"/>
  <c r="G35" i="2"/>
  <c r="K35" i="2"/>
  <c r="F16" i="2"/>
  <c r="F17" i="2" s="1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E44" i="2"/>
  <c r="F44" i="2"/>
  <c r="G44" i="2"/>
  <c r="K44" i="2"/>
  <c r="Q44" i="2"/>
  <c r="C7" i="1"/>
  <c r="C8" i="1"/>
  <c r="F11" i="1"/>
  <c r="G11" i="1"/>
  <c r="E15" i="1"/>
  <c r="C17" i="1"/>
  <c r="Q21" i="1"/>
  <c r="E22" i="1"/>
  <c r="F22" i="1"/>
  <c r="Q22" i="1"/>
  <c r="E23" i="1"/>
  <c r="F23" i="1"/>
  <c r="G23" i="1"/>
  <c r="I23" i="1"/>
  <c r="Q23" i="1"/>
  <c r="E24" i="1"/>
  <c r="F24" i="1"/>
  <c r="G24" i="1"/>
  <c r="I24" i="1"/>
  <c r="Q24" i="1"/>
  <c r="Q25" i="1"/>
  <c r="E26" i="1"/>
  <c r="F26" i="1"/>
  <c r="Q26" i="1"/>
  <c r="E27" i="1"/>
  <c r="F27" i="1"/>
  <c r="G27" i="1"/>
  <c r="I27" i="1"/>
  <c r="Q27" i="1"/>
  <c r="E28" i="1"/>
  <c r="F28" i="1"/>
  <c r="G28" i="1"/>
  <c r="I28" i="1"/>
  <c r="Q28" i="1"/>
  <c r="Q29" i="1"/>
  <c r="E30" i="1"/>
  <c r="F30" i="1"/>
  <c r="Q30" i="1"/>
  <c r="E31" i="1"/>
  <c r="F31" i="1"/>
  <c r="G31" i="1"/>
  <c r="I31" i="1"/>
  <c r="Q31" i="1"/>
  <c r="E32" i="1"/>
  <c r="F32" i="1"/>
  <c r="G32" i="1"/>
  <c r="I32" i="1"/>
  <c r="Q32" i="1"/>
  <c r="Q33" i="1"/>
  <c r="E34" i="1"/>
  <c r="F34" i="1"/>
  <c r="G34" i="1"/>
  <c r="I34" i="1"/>
  <c r="Q34" i="1"/>
  <c r="E35" i="1"/>
  <c r="F35" i="1"/>
  <c r="G35" i="1"/>
  <c r="I35" i="1"/>
  <c r="Q35" i="1"/>
  <c r="Q36" i="1"/>
  <c r="E37" i="1"/>
  <c r="F37" i="1"/>
  <c r="Q37" i="1"/>
  <c r="G38" i="2"/>
  <c r="E46" i="2"/>
  <c r="F46" i="2"/>
  <c r="G46" i="2"/>
  <c r="K46" i="2"/>
  <c r="G37" i="1"/>
  <c r="J37" i="1"/>
  <c r="E36" i="1"/>
  <c r="F36" i="1"/>
  <c r="G36" i="1"/>
  <c r="E33" i="1"/>
  <c r="F33" i="1"/>
  <c r="G30" i="1"/>
  <c r="I30" i="1"/>
  <c r="E29" i="1"/>
  <c r="F29" i="1"/>
  <c r="G29" i="1"/>
  <c r="I29" i="1"/>
  <c r="G26" i="1"/>
  <c r="I26" i="1"/>
  <c r="E25" i="1"/>
  <c r="F25" i="1"/>
  <c r="G25" i="1"/>
  <c r="I25" i="1"/>
  <c r="G22" i="1"/>
  <c r="I22" i="1"/>
  <c r="E21" i="1"/>
  <c r="F21" i="1"/>
  <c r="G21" i="1"/>
  <c r="I21" i="1"/>
  <c r="E27" i="2"/>
  <c r="F27" i="2"/>
  <c r="G27" i="2"/>
  <c r="K27" i="2"/>
  <c r="E23" i="2"/>
  <c r="F23" i="2"/>
  <c r="G23" i="2"/>
  <c r="K23" i="2"/>
  <c r="E42" i="2"/>
  <c r="F42" i="2"/>
  <c r="G42" i="2"/>
  <c r="K42" i="2"/>
  <c r="E40" i="2"/>
  <c r="F40" i="2"/>
  <c r="G40" i="2"/>
  <c r="J40" i="2"/>
  <c r="E38" i="2"/>
  <c r="F38" i="2"/>
  <c r="E36" i="2"/>
  <c r="F36" i="2"/>
  <c r="G36" i="2"/>
  <c r="K36" i="2"/>
  <c r="E48" i="2"/>
  <c r="F48" i="2"/>
  <c r="G48" i="2"/>
  <c r="K48" i="2"/>
  <c r="G45" i="2"/>
  <c r="K45" i="2"/>
  <c r="G47" i="2"/>
  <c r="K47" i="2"/>
  <c r="K38" i="2"/>
  <c r="J36" i="1"/>
  <c r="C12" i="1"/>
  <c r="C11" i="2"/>
  <c r="C12" i="2"/>
  <c r="C11" i="1"/>
  <c r="O23" i="1" l="1"/>
  <c r="O22" i="1"/>
  <c r="O27" i="1"/>
  <c r="O26" i="1"/>
  <c r="O21" i="1"/>
  <c r="O24" i="1"/>
  <c r="O31" i="1"/>
  <c r="O30" i="1"/>
  <c r="O35" i="1"/>
  <c r="O25" i="1"/>
  <c r="O36" i="1"/>
  <c r="O28" i="1"/>
  <c r="O34" i="1"/>
  <c r="C15" i="1"/>
  <c r="O32" i="1"/>
  <c r="O33" i="1"/>
  <c r="O37" i="1"/>
  <c r="O29" i="1"/>
  <c r="C16" i="2"/>
  <c r="D18" i="2" s="1"/>
  <c r="O40" i="2"/>
  <c r="O26" i="2"/>
  <c r="C15" i="2"/>
  <c r="O43" i="2"/>
  <c r="O35" i="2"/>
  <c r="O34" i="2"/>
  <c r="O28" i="2"/>
  <c r="O45" i="2"/>
  <c r="O21" i="2"/>
  <c r="O22" i="2"/>
  <c r="O37" i="2"/>
  <c r="O30" i="2"/>
  <c r="O27" i="2"/>
  <c r="O25" i="2"/>
  <c r="O31" i="2"/>
  <c r="O41" i="2"/>
  <c r="O32" i="2"/>
  <c r="O36" i="2"/>
  <c r="O48" i="2"/>
  <c r="O33" i="2"/>
  <c r="O24" i="2"/>
  <c r="O39" i="2"/>
  <c r="O46" i="2"/>
  <c r="O38" i="2"/>
  <c r="O47" i="2"/>
  <c r="O44" i="2"/>
  <c r="O42" i="2"/>
  <c r="O23" i="2"/>
  <c r="O29" i="2"/>
  <c r="C16" i="1"/>
  <c r="D18" i="1" s="1"/>
  <c r="C18" i="2" l="1"/>
  <c r="C18" i="1"/>
  <c r="E16" i="1"/>
  <c r="E17" i="1" s="1"/>
  <c r="F18" i="2"/>
  <c r="F19" i="2" s="1"/>
</calcChain>
</file>

<file path=xl/sharedStrings.xml><?xml version="1.0" encoding="utf-8"?>
<sst xmlns="http://schemas.openxmlformats.org/spreadsheetml/2006/main" count="173" uniqueCount="72">
  <si>
    <t>IBVS 6244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</si>
  <si>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</si>
  <si>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</si>
  <si>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</si>
  <si>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</si>
  <si>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</si>
  <si>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</si>
  <si>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</si>
  <si>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</si>
  <si>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</si>
  <si>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</si>
  <si>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</si>
  <si>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</si>
  <si>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</si>
  <si>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</si>
  <si>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</si>
  <si>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</si>
  <si>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</si>
  <si>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</si>
  <si>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</si>
  <si>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</si>
  <si>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</si>
  <si>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</si>
  <si>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</si>
  <si>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</si>
  <si>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</si>
  <si>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</si>
  <si>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</si>
  <si>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</si>
  <si>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</si>
  <si>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IBVS 5543</t>
  </si>
  <si>
    <t>II</t>
  </si>
  <si>
    <t>I</t>
  </si>
  <si>
    <t>Period found by</t>
  </si>
  <si>
    <t>ToMcat (period search software)</t>
  </si>
  <si>
    <t>GSC 2537-0520</t>
  </si>
  <si>
    <t>EW?</t>
  </si>
  <si>
    <t># of data points:</t>
  </si>
  <si>
    <t>CVn</t>
  </si>
  <si>
    <t>IBVS 5713</t>
  </si>
  <si>
    <t>IBVS 5653</t>
  </si>
  <si>
    <t>IBVS 5541</t>
  </si>
  <si>
    <t>RHN 2007</t>
  </si>
  <si>
    <t>Nelson</t>
  </si>
  <si>
    <t>RHN 2008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</si>
  <si>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</si>
  <si>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</si>
  <si>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</si>
  <si>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</si>
  <si>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</si>
  <si>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</si>
  <si>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5781</t>
  </si>
  <si>
    <t>Start of linear fit &gt;&gt;&gt;&gt;&gt;&gt;&gt;&gt;&gt;&gt;&gt;&gt;&gt;&gt;&gt;&gt;&gt;&gt;&gt;&gt;&gt;</t>
  </si>
  <si>
    <t>IBVS 5541 Eph.</t>
  </si>
  <si>
    <t>Preferred period</t>
  </si>
  <si>
    <t>Not a great period -- see Page B</t>
  </si>
  <si>
    <t>IBVS 5820</t>
  </si>
  <si>
    <t>IBVS 5875</t>
  </si>
  <si>
    <t>IBVS 5871</t>
  </si>
  <si>
    <t>IBVS 5894</t>
  </si>
  <si>
    <t>IBVS 5959</t>
  </si>
  <si>
    <t>FQ CVn / GSC 2537-0520</t>
  </si>
  <si>
    <t>Add cycle</t>
  </si>
  <si>
    <t>Old Cycle</t>
  </si>
  <si>
    <t>IBVS 6029</t>
  </si>
  <si>
    <t>OEJV 0160</t>
  </si>
  <si>
    <t>IBVS 6070</t>
  </si>
  <si>
    <t>CCD</t>
  </si>
  <si>
    <t>pg</t>
  </si>
  <si>
    <t>vis</t>
  </si>
  <si>
    <t>PE</t>
  </si>
  <si>
    <t>IBVS 6154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</si>
</sst>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6"/>
      <name val="Arial"/>
      <family val="2"/>
    </font>
    <font>
      <strike/>
      <sz val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8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8" fillId="0" borderId="0"/>
    <xf numFmtId="0" fontId="8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left" vertical="center"/>
    </xf>
    <xf numFmtId="0" fontId="9" fillId="0" borderId="0" xfId="0" applyFont="1" applyAlignment="1"/>
    <xf numFmtId="0" fontId="0" fillId="0" borderId="0" xfId="0" applyAlignment="1">
      <alignment horizontal="left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14" fillId="0" borderId="0" xfId="0" applyFont="1">
      <alignment vertical="top"/>
    </xf>
    <xf numFmtId="0" fontId="0" fillId="0" borderId="0" xfId="0">
      <alignment vertical="top"/>
    </xf>
    <xf numFmtId="0" fontId="9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0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3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0" fillId="0" borderId="11" xfId="0" applyBorder="1" applyAlignment="1"/>
    <xf numFmtId="0" fontId="0" fillId="0" borderId="12" xfId="0" applyBorder="1" applyAlignment="1"/>
    <xf numFmtId="0" fontId="15" fillId="0" borderId="0" xfId="0" applyFont="1" applyAlignment="1"/>
    <xf numFmtId="0" fontId="16" fillId="0" borderId="12" xfId="0" applyFont="1" applyBorder="1" applyAlignment="1"/>
    <xf numFmtId="0" fontId="17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8" fillId="24" borderId="0" xfId="0" applyFont="1" applyFill="1" applyAlignment="1"/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/>
    <xf numFmtId="0" fontId="35" fillId="0" borderId="0" xfId="41" applyFont="1" applyAlignment="1">
      <alignment horizontal="left"/>
    </xf>
    <xf numFmtId="0" fontId="35" fillId="0" borderId="0" xfId="41" applyFont="1" applyAlignment="1">
      <alignment horizontal="left" wrapText="1"/>
    </xf>
    <xf numFmtId="0" fontId="35" fillId="0" borderId="0" xfId="41" applyFont="1" applyAlignment="1">
      <alignment horizontal="center" wrapText="1"/>
    </xf>
    <xf numFmtId="0" fontId="8" fillId="0" borderId="0" xfId="0" applyFont="1" applyFill="1" applyAlignment="1"/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FQ CVN - O-C Diagr.</a:t>
            </a:r>
          </a:p>
        </c:rich>
      </c:tx>
      <c:layout>
        <c:manualLayout>
          <c:xMode val="edge"/>
          <c:yMode val="edge"/>
          <c:x val="0.3295641518154334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678530043519383"/>
          <c:y val="0.15030674846625766"/>
          <c:w val="0.74313467343897777"/>
          <c:h val="0.6257668711656442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Active!$F$21:$F$973</c:f>
              <c:numCache>
                <c:formatCode>General</c:formatCode>
                <c:ptCount val="953"/>
                <c:pt idx="0">
                  <c:v>-4974</c:v>
                </c:pt>
                <c:pt idx="1">
                  <c:v>-4704.5</c:v>
                </c:pt>
                <c:pt idx="2">
                  <c:v>-131.5</c:v>
                </c:pt>
                <c:pt idx="3">
                  <c:v>-91.5</c:v>
                </c:pt>
                <c:pt idx="4">
                  <c:v>-91</c:v>
                </c:pt>
                <c:pt idx="5">
                  <c:v>-70</c:v>
                </c:pt>
                <c:pt idx="6">
                  <c:v>-69.5</c:v>
                </c:pt>
                <c:pt idx="7">
                  <c:v>-35</c:v>
                </c:pt>
                <c:pt idx="8">
                  <c:v>0</c:v>
                </c:pt>
                <c:pt idx="9">
                  <c:v>0.5</c:v>
                </c:pt>
                <c:pt idx="10">
                  <c:v>62</c:v>
                </c:pt>
                <c:pt idx="11">
                  <c:v>62.5</c:v>
                </c:pt>
                <c:pt idx="12">
                  <c:v>997</c:v>
                </c:pt>
                <c:pt idx="13">
                  <c:v>1927</c:v>
                </c:pt>
                <c:pt idx="14">
                  <c:v>2900</c:v>
                </c:pt>
                <c:pt idx="15">
                  <c:v>3028</c:v>
                </c:pt>
                <c:pt idx="16">
                  <c:v>3844.5</c:v>
                </c:pt>
                <c:pt idx="17">
                  <c:v>4280</c:v>
                </c:pt>
                <c:pt idx="18">
                  <c:v>5137</c:v>
                </c:pt>
                <c:pt idx="19">
                  <c:v>5986</c:v>
                </c:pt>
                <c:pt idx="20">
                  <c:v>6821.5</c:v>
                </c:pt>
                <c:pt idx="21">
                  <c:v>7828</c:v>
                </c:pt>
                <c:pt idx="22">
                  <c:v>8018.5</c:v>
                </c:pt>
                <c:pt idx="23">
                  <c:v>11531.5</c:v>
                </c:pt>
                <c:pt idx="24">
                  <c:v>12751</c:v>
                </c:pt>
                <c:pt idx="25">
                  <c:v>12751.5</c:v>
                </c:pt>
                <c:pt idx="26">
                  <c:v>12791.5</c:v>
                </c:pt>
                <c:pt idx="27">
                  <c:v>12832</c:v>
                </c:pt>
              </c:numCache>
            </c:numRef>
          </c:xVal>
          <c:yVal>
            <c:numRef>
              <c:f>Active!$H$21:$H$973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B8-4EB7-B546-A8F41B4C184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Active!$D$21:$D$973</c:f>
                <c:numCache>
                  <c:formatCode>General</c:formatCode>
                  <c:ptCount val="953"/>
                  <c:pt idx="0">
                    <c:v>8.0000000000000004E-4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5.9999999999999995E-4</c:v>
                  </c:pt>
                  <c:pt idx="7">
                    <c:v>1.9E-3</c:v>
                  </c:pt>
                  <c:pt idx="8">
                    <c:v>1.2999999999999999E-3</c:v>
                  </c:pt>
                  <c:pt idx="9">
                    <c:v>1.6999999999999999E-3</c:v>
                  </c:pt>
                  <c:pt idx="10">
                    <c:v>1.4E-3</c:v>
                  </c:pt>
                  <c:pt idx="11">
                    <c:v>1.6000000000000001E-3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8.9999999999999998E-4</c:v>
                  </c:pt>
                  <c:pt idx="19">
                    <c:v>2.7000000000000001E-3</c:v>
                  </c:pt>
                  <c:pt idx="20">
                    <c:v>0.01</c:v>
                  </c:pt>
                  <c:pt idx="21">
                    <c:v>2.9999999999999997E-4</c:v>
                  </c:pt>
                  <c:pt idx="22">
                    <c:v>3.8E-3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1.5E-3</c:v>
                  </c:pt>
                  <c:pt idx="26">
                    <c:v>2.8999999999999998E-3</c:v>
                  </c:pt>
                  <c:pt idx="27">
                    <c:v>1.6000000000000001E-3</c:v>
                  </c:pt>
                </c:numCache>
              </c:numRef>
            </c:plus>
            <c:minus>
              <c:numRef>
                <c:f>Active!$D$21:$D$973</c:f>
                <c:numCache>
                  <c:formatCode>General</c:formatCode>
                  <c:ptCount val="953"/>
                  <c:pt idx="0">
                    <c:v>8.0000000000000004E-4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5.9999999999999995E-4</c:v>
                  </c:pt>
                  <c:pt idx="7">
                    <c:v>1.9E-3</c:v>
                  </c:pt>
                  <c:pt idx="8">
                    <c:v>1.2999999999999999E-3</c:v>
                  </c:pt>
                  <c:pt idx="9">
                    <c:v>1.6999999999999999E-3</c:v>
                  </c:pt>
                  <c:pt idx="10">
                    <c:v>1.4E-3</c:v>
                  </c:pt>
                  <c:pt idx="11">
                    <c:v>1.6000000000000001E-3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8.9999999999999998E-4</c:v>
                  </c:pt>
                  <c:pt idx="19">
                    <c:v>2.7000000000000001E-3</c:v>
                  </c:pt>
                  <c:pt idx="20">
                    <c:v>0.01</c:v>
                  </c:pt>
                  <c:pt idx="21">
                    <c:v>2.9999999999999997E-4</c:v>
                  </c:pt>
                  <c:pt idx="22">
                    <c:v>3.8E-3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1.5E-3</c:v>
                  </c:pt>
                  <c:pt idx="26">
                    <c:v>2.8999999999999998E-3</c:v>
                  </c:pt>
                  <c:pt idx="2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-4974</c:v>
                </c:pt>
                <c:pt idx="1">
                  <c:v>-4704.5</c:v>
                </c:pt>
                <c:pt idx="2">
                  <c:v>-131.5</c:v>
                </c:pt>
                <c:pt idx="3">
                  <c:v>-91.5</c:v>
                </c:pt>
                <c:pt idx="4">
                  <c:v>-91</c:v>
                </c:pt>
                <c:pt idx="5">
                  <c:v>-70</c:v>
                </c:pt>
                <c:pt idx="6">
                  <c:v>-69.5</c:v>
                </c:pt>
                <c:pt idx="7">
                  <c:v>-35</c:v>
                </c:pt>
                <c:pt idx="8">
                  <c:v>0</c:v>
                </c:pt>
                <c:pt idx="9">
                  <c:v>0.5</c:v>
                </c:pt>
                <c:pt idx="10">
                  <c:v>62</c:v>
                </c:pt>
                <c:pt idx="11">
                  <c:v>62.5</c:v>
                </c:pt>
                <c:pt idx="12">
                  <c:v>997</c:v>
                </c:pt>
                <c:pt idx="13">
                  <c:v>1927</c:v>
                </c:pt>
                <c:pt idx="14">
                  <c:v>2900</c:v>
                </c:pt>
                <c:pt idx="15">
                  <c:v>3028</c:v>
                </c:pt>
                <c:pt idx="16">
                  <c:v>3844.5</c:v>
                </c:pt>
                <c:pt idx="17">
                  <c:v>4280</c:v>
                </c:pt>
                <c:pt idx="18">
                  <c:v>5137</c:v>
                </c:pt>
                <c:pt idx="19">
                  <c:v>5986</c:v>
                </c:pt>
                <c:pt idx="20">
                  <c:v>6821.5</c:v>
                </c:pt>
                <c:pt idx="21">
                  <c:v>7828</c:v>
                </c:pt>
                <c:pt idx="22">
                  <c:v>8018.5</c:v>
                </c:pt>
                <c:pt idx="23">
                  <c:v>11531.5</c:v>
                </c:pt>
                <c:pt idx="24">
                  <c:v>12751</c:v>
                </c:pt>
                <c:pt idx="25">
                  <c:v>12751.5</c:v>
                </c:pt>
                <c:pt idx="26">
                  <c:v>12791.5</c:v>
                </c:pt>
                <c:pt idx="27">
                  <c:v>12832</c:v>
                </c:pt>
              </c:numCache>
            </c:numRef>
          </c:xVal>
          <c:yVal>
            <c:numRef>
              <c:f>Active!$I$21:$I$973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B8-4EB7-B546-A8F41B4C184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Active!$D$21:$D$973</c:f>
                <c:numCache>
                  <c:formatCode>General</c:formatCode>
                  <c:ptCount val="953"/>
                  <c:pt idx="0">
                    <c:v>8.0000000000000004E-4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5.9999999999999995E-4</c:v>
                  </c:pt>
                  <c:pt idx="7">
                    <c:v>1.9E-3</c:v>
                  </c:pt>
                  <c:pt idx="8">
                    <c:v>1.2999999999999999E-3</c:v>
                  </c:pt>
                  <c:pt idx="9">
                    <c:v>1.6999999999999999E-3</c:v>
                  </c:pt>
                  <c:pt idx="10">
                    <c:v>1.4E-3</c:v>
                  </c:pt>
                  <c:pt idx="11">
                    <c:v>1.6000000000000001E-3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8.9999999999999998E-4</c:v>
                  </c:pt>
                  <c:pt idx="19">
                    <c:v>2.7000000000000001E-3</c:v>
                  </c:pt>
                  <c:pt idx="20">
                    <c:v>0.01</c:v>
                  </c:pt>
                  <c:pt idx="21">
                    <c:v>2.9999999999999997E-4</c:v>
                  </c:pt>
                  <c:pt idx="22">
                    <c:v>3.8E-3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1.5E-3</c:v>
                  </c:pt>
                  <c:pt idx="26">
                    <c:v>2.8999999999999998E-3</c:v>
                  </c:pt>
                  <c:pt idx="27">
                    <c:v>1.6000000000000001E-3</c:v>
                  </c:pt>
                </c:numCache>
              </c:numRef>
            </c:plus>
            <c:minus>
              <c:numRef>
                <c:f>Active!$D$21:$D$973</c:f>
                <c:numCache>
                  <c:formatCode>General</c:formatCode>
                  <c:ptCount val="953"/>
                  <c:pt idx="0">
                    <c:v>8.0000000000000004E-4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5.9999999999999995E-4</c:v>
                  </c:pt>
                  <c:pt idx="7">
                    <c:v>1.9E-3</c:v>
                  </c:pt>
                  <c:pt idx="8">
                    <c:v>1.2999999999999999E-3</c:v>
                  </c:pt>
                  <c:pt idx="9">
                    <c:v>1.6999999999999999E-3</c:v>
                  </c:pt>
                  <c:pt idx="10">
                    <c:v>1.4E-3</c:v>
                  </c:pt>
                  <c:pt idx="11">
                    <c:v>1.6000000000000001E-3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8.9999999999999998E-4</c:v>
                  </c:pt>
                  <c:pt idx="19">
                    <c:v>2.7000000000000001E-3</c:v>
                  </c:pt>
                  <c:pt idx="20">
                    <c:v>0.01</c:v>
                  </c:pt>
                  <c:pt idx="21">
                    <c:v>2.9999999999999997E-4</c:v>
                  </c:pt>
                  <c:pt idx="22">
                    <c:v>3.8E-3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1.5E-3</c:v>
                  </c:pt>
                  <c:pt idx="26">
                    <c:v>2.8999999999999998E-3</c:v>
                  </c:pt>
                  <c:pt idx="2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-4974</c:v>
                </c:pt>
                <c:pt idx="1">
                  <c:v>-4704.5</c:v>
                </c:pt>
                <c:pt idx="2">
                  <c:v>-131.5</c:v>
                </c:pt>
                <c:pt idx="3">
                  <c:v>-91.5</c:v>
                </c:pt>
                <c:pt idx="4">
                  <c:v>-91</c:v>
                </c:pt>
                <c:pt idx="5">
                  <c:v>-70</c:v>
                </c:pt>
                <c:pt idx="6">
                  <c:v>-69.5</c:v>
                </c:pt>
                <c:pt idx="7">
                  <c:v>-35</c:v>
                </c:pt>
                <c:pt idx="8">
                  <c:v>0</c:v>
                </c:pt>
                <c:pt idx="9">
                  <c:v>0.5</c:v>
                </c:pt>
                <c:pt idx="10">
                  <c:v>62</c:v>
                </c:pt>
                <c:pt idx="11">
                  <c:v>62.5</c:v>
                </c:pt>
                <c:pt idx="12">
                  <c:v>997</c:v>
                </c:pt>
                <c:pt idx="13">
                  <c:v>1927</c:v>
                </c:pt>
                <c:pt idx="14">
                  <c:v>2900</c:v>
                </c:pt>
                <c:pt idx="15">
                  <c:v>3028</c:v>
                </c:pt>
                <c:pt idx="16">
                  <c:v>3844.5</c:v>
                </c:pt>
                <c:pt idx="17">
                  <c:v>4280</c:v>
                </c:pt>
                <c:pt idx="18">
                  <c:v>5137</c:v>
                </c:pt>
                <c:pt idx="19">
                  <c:v>5986</c:v>
                </c:pt>
                <c:pt idx="20">
                  <c:v>6821.5</c:v>
                </c:pt>
                <c:pt idx="21">
                  <c:v>7828</c:v>
                </c:pt>
                <c:pt idx="22">
                  <c:v>8018.5</c:v>
                </c:pt>
                <c:pt idx="23">
                  <c:v>11531.5</c:v>
                </c:pt>
                <c:pt idx="24">
                  <c:v>12751</c:v>
                </c:pt>
                <c:pt idx="25">
                  <c:v>12751.5</c:v>
                </c:pt>
                <c:pt idx="26">
                  <c:v>12791.5</c:v>
                </c:pt>
                <c:pt idx="27">
                  <c:v>12832</c:v>
                </c:pt>
              </c:numCache>
            </c:numRef>
          </c:xVal>
          <c:yVal>
            <c:numRef>
              <c:f>Active!$J$21:$J$973</c:f>
              <c:numCache>
                <c:formatCode>General</c:formatCode>
                <c:ptCount val="953"/>
                <c:pt idx="13">
                  <c:v>-1.9841999994241633E-2</c:v>
                </c:pt>
                <c:pt idx="19">
                  <c:v>-5.37560000011581E-2</c:v>
                </c:pt>
                <c:pt idx="22">
                  <c:v>-7.3750999996263999E-2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B8-4EB7-B546-A8F41B4C184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Active!$D$21:$D$973</c:f>
                <c:numCache>
                  <c:formatCode>General</c:formatCode>
                  <c:ptCount val="953"/>
                  <c:pt idx="0">
                    <c:v>8.0000000000000004E-4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5.9999999999999995E-4</c:v>
                  </c:pt>
                  <c:pt idx="7">
                    <c:v>1.9E-3</c:v>
                  </c:pt>
                  <c:pt idx="8">
                    <c:v>1.2999999999999999E-3</c:v>
                  </c:pt>
                  <c:pt idx="9">
                    <c:v>1.6999999999999999E-3</c:v>
                  </c:pt>
                  <c:pt idx="10">
                    <c:v>1.4E-3</c:v>
                  </c:pt>
                  <c:pt idx="11">
                    <c:v>1.6000000000000001E-3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8.9999999999999998E-4</c:v>
                  </c:pt>
                  <c:pt idx="19">
                    <c:v>2.7000000000000001E-3</c:v>
                  </c:pt>
                  <c:pt idx="20">
                    <c:v>0.01</c:v>
                  </c:pt>
                  <c:pt idx="21">
                    <c:v>2.9999999999999997E-4</c:v>
                  </c:pt>
                  <c:pt idx="22">
                    <c:v>3.8E-3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1.5E-3</c:v>
                  </c:pt>
                  <c:pt idx="26">
                    <c:v>2.8999999999999998E-3</c:v>
                  </c:pt>
                  <c:pt idx="27">
                    <c:v>1.6000000000000001E-3</c:v>
                  </c:pt>
                </c:numCache>
              </c:numRef>
            </c:plus>
            <c:minus>
              <c:numRef>
                <c:f>Active!$D$21:$D$973</c:f>
                <c:numCache>
                  <c:formatCode>General</c:formatCode>
                  <c:ptCount val="953"/>
                  <c:pt idx="0">
                    <c:v>8.0000000000000004E-4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5.9999999999999995E-4</c:v>
                  </c:pt>
                  <c:pt idx="7">
                    <c:v>1.9E-3</c:v>
                  </c:pt>
                  <c:pt idx="8">
                    <c:v>1.2999999999999999E-3</c:v>
                  </c:pt>
                  <c:pt idx="9">
                    <c:v>1.6999999999999999E-3</c:v>
                  </c:pt>
                  <c:pt idx="10">
                    <c:v>1.4E-3</c:v>
                  </c:pt>
                  <c:pt idx="11">
                    <c:v>1.6000000000000001E-3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8.9999999999999998E-4</c:v>
                  </c:pt>
                  <c:pt idx="19">
                    <c:v>2.7000000000000001E-3</c:v>
                  </c:pt>
                  <c:pt idx="20">
                    <c:v>0.01</c:v>
                  </c:pt>
                  <c:pt idx="21">
                    <c:v>2.9999999999999997E-4</c:v>
                  </c:pt>
                  <c:pt idx="22">
                    <c:v>3.8E-3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1.5E-3</c:v>
                  </c:pt>
                  <c:pt idx="26">
                    <c:v>2.8999999999999998E-3</c:v>
                  </c:pt>
                  <c:pt idx="2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-4974</c:v>
                </c:pt>
                <c:pt idx="1">
                  <c:v>-4704.5</c:v>
                </c:pt>
                <c:pt idx="2">
                  <c:v>-131.5</c:v>
                </c:pt>
                <c:pt idx="3">
                  <c:v>-91.5</c:v>
                </c:pt>
                <c:pt idx="4">
                  <c:v>-91</c:v>
                </c:pt>
                <c:pt idx="5">
                  <c:v>-70</c:v>
                </c:pt>
                <c:pt idx="6">
                  <c:v>-69.5</c:v>
                </c:pt>
                <c:pt idx="7">
                  <c:v>-35</c:v>
                </c:pt>
                <c:pt idx="8">
                  <c:v>0</c:v>
                </c:pt>
                <c:pt idx="9">
                  <c:v>0.5</c:v>
                </c:pt>
                <c:pt idx="10">
                  <c:v>62</c:v>
                </c:pt>
                <c:pt idx="11">
                  <c:v>62.5</c:v>
                </c:pt>
                <c:pt idx="12">
                  <c:v>997</c:v>
                </c:pt>
                <c:pt idx="13">
                  <c:v>1927</c:v>
                </c:pt>
                <c:pt idx="14">
                  <c:v>2900</c:v>
                </c:pt>
                <c:pt idx="15">
                  <c:v>3028</c:v>
                </c:pt>
                <c:pt idx="16">
                  <c:v>3844.5</c:v>
                </c:pt>
                <c:pt idx="17">
                  <c:v>4280</c:v>
                </c:pt>
                <c:pt idx="18">
                  <c:v>5137</c:v>
                </c:pt>
                <c:pt idx="19">
                  <c:v>5986</c:v>
                </c:pt>
                <c:pt idx="20">
                  <c:v>6821.5</c:v>
                </c:pt>
                <c:pt idx="21">
                  <c:v>7828</c:v>
                </c:pt>
                <c:pt idx="22">
                  <c:v>8018.5</c:v>
                </c:pt>
                <c:pt idx="23">
                  <c:v>11531.5</c:v>
                </c:pt>
                <c:pt idx="24">
                  <c:v>12751</c:v>
                </c:pt>
                <c:pt idx="25">
                  <c:v>12751.5</c:v>
                </c:pt>
                <c:pt idx="26">
                  <c:v>12791.5</c:v>
                </c:pt>
                <c:pt idx="27">
                  <c:v>12832</c:v>
                </c:pt>
              </c:numCache>
            </c:numRef>
          </c:xVal>
          <c:yVal>
            <c:numRef>
              <c:f>Active!$K$21:$K$973</c:f>
              <c:numCache>
                <c:formatCode>General</c:formatCode>
                <c:ptCount val="953"/>
                <c:pt idx="0">
                  <c:v>3.090399999928195E-2</c:v>
                </c:pt>
                <c:pt idx="1">
                  <c:v>3.5707000002730638E-2</c:v>
                </c:pt>
                <c:pt idx="2">
                  <c:v>5.0489999994169921E-3</c:v>
                </c:pt>
                <c:pt idx="3">
                  <c:v>-2.8910000037285499E-3</c:v>
                </c:pt>
                <c:pt idx="4">
                  <c:v>-6.1400000413414091E-4</c:v>
                </c:pt>
                <c:pt idx="5">
                  <c:v>1.1200000008102506E-3</c:v>
                </c:pt>
                <c:pt idx="6">
                  <c:v>-1.4030000020284206E-3</c:v>
                </c:pt>
                <c:pt idx="7">
                  <c:v>-6.900000007590279E-4</c:v>
                </c:pt>
                <c:pt idx="8">
                  <c:v>-5.0000000192085281E-4</c:v>
                </c:pt>
                <c:pt idx="9">
                  <c:v>3.7699999666074291E-4</c:v>
                </c:pt>
                <c:pt idx="10">
                  <c:v>-6.520000024465844E-4</c:v>
                </c:pt>
                <c:pt idx="11">
                  <c:v>2.0250000015948899E-3</c:v>
                </c:pt>
                <c:pt idx="12">
                  <c:v>6.520000024465844E-4</c:v>
                </c:pt>
                <c:pt idx="14">
                  <c:v>-2.6400000002468005E-2</c:v>
                </c:pt>
                <c:pt idx="15">
                  <c:v>-2.5887999996484723E-2</c:v>
                </c:pt>
                <c:pt idx="16">
                  <c:v>-3.2746999997470994E-2</c:v>
                </c:pt>
                <c:pt idx="17">
                  <c:v>-3.5880000003089663E-2</c:v>
                </c:pt>
                <c:pt idx="18">
                  <c:v>-4.1902000004483853E-2</c:v>
                </c:pt>
                <c:pt idx="20">
                  <c:v>-5.1358999997319188E-2</c:v>
                </c:pt>
                <c:pt idx="21">
                  <c:v>-7.3388000004342757E-2</c:v>
                </c:pt>
                <c:pt idx="23">
                  <c:v>-0.11594899999909103</c:v>
                </c:pt>
                <c:pt idx="24">
                  <c:v>-0.12854599999991478</c:v>
                </c:pt>
                <c:pt idx="25">
                  <c:v>-0.12766900000133319</c:v>
                </c:pt>
                <c:pt idx="26">
                  <c:v>-0.12590900000213878</c:v>
                </c:pt>
                <c:pt idx="27">
                  <c:v>-0.1316720000031637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B8-4EB7-B546-A8F41B4C184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Active!$D$21:$D$973</c:f>
                <c:numCache>
                  <c:formatCode>General</c:formatCode>
                  <c:ptCount val="953"/>
                  <c:pt idx="0">
                    <c:v>8.0000000000000004E-4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5.9999999999999995E-4</c:v>
                  </c:pt>
                  <c:pt idx="7">
                    <c:v>1.9E-3</c:v>
                  </c:pt>
                  <c:pt idx="8">
                    <c:v>1.2999999999999999E-3</c:v>
                  </c:pt>
                  <c:pt idx="9">
                    <c:v>1.6999999999999999E-3</c:v>
                  </c:pt>
                  <c:pt idx="10">
                    <c:v>1.4E-3</c:v>
                  </c:pt>
                  <c:pt idx="11">
                    <c:v>1.6000000000000001E-3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8.9999999999999998E-4</c:v>
                  </c:pt>
                  <c:pt idx="19">
                    <c:v>2.7000000000000001E-3</c:v>
                  </c:pt>
                  <c:pt idx="20">
                    <c:v>0.01</c:v>
                  </c:pt>
                  <c:pt idx="21">
                    <c:v>2.9999999999999997E-4</c:v>
                  </c:pt>
                  <c:pt idx="22">
                    <c:v>3.8E-3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1.5E-3</c:v>
                  </c:pt>
                  <c:pt idx="26">
                    <c:v>2.8999999999999998E-3</c:v>
                  </c:pt>
                  <c:pt idx="27">
                    <c:v>1.6000000000000001E-3</c:v>
                  </c:pt>
                </c:numCache>
              </c:numRef>
            </c:plus>
            <c:minus>
              <c:numRef>
                <c:f>Active!$D$21:$D$973</c:f>
                <c:numCache>
                  <c:formatCode>General</c:formatCode>
                  <c:ptCount val="953"/>
                  <c:pt idx="0">
                    <c:v>8.0000000000000004E-4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5.9999999999999995E-4</c:v>
                  </c:pt>
                  <c:pt idx="7">
                    <c:v>1.9E-3</c:v>
                  </c:pt>
                  <c:pt idx="8">
                    <c:v>1.2999999999999999E-3</c:v>
                  </c:pt>
                  <c:pt idx="9">
                    <c:v>1.6999999999999999E-3</c:v>
                  </c:pt>
                  <c:pt idx="10">
                    <c:v>1.4E-3</c:v>
                  </c:pt>
                  <c:pt idx="11">
                    <c:v>1.6000000000000001E-3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8.9999999999999998E-4</c:v>
                  </c:pt>
                  <c:pt idx="19">
                    <c:v>2.7000000000000001E-3</c:v>
                  </c:pt>
                  <c:pt idx="20">
                    <c:v>0.01</c:v>
                  </c:pt>
                  <c:pt idx="21">
                    <c:v>2.9999999999999997E-4</c:v>
                  </c:pt>
                  <c:pt idx="22">
                    <c:v>3.8E-3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1.5E-3</c:v>
                  </c:pt>
                  <c:pt idx="26">
                    <c:v>2.8999999999999998E-3</c:v>
                  </c:pt>
                  <c:pt idx="2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-4974</c:v>
                </c:pt>
                <c:pt idx="1">
                  <c:v>-4704.5</c:v>
                </c:pt>
                <c:pt idx="2">
                  <c:v>-131.5</c:v>
                </c:pt>
                <c:pt idx="3">
                  <c:v>-91.5</c:v>
                </c:pt>
                <c:pt idx="4">
                  <c:v>-91</c:v>
                </c:pt>
                <c:pt idx="5">
                  <c:v>-70</c:v>
                </c:pt>
                <c:pt idx="6">
                  <c:v>-69.5</c:v>
                </c:pt>
                <c:pt idx="7">
                  <c:v>-35</c:v>
                </c:pt>
                <c:pt idx="8">
                  <c:v>0</c:v>
                </c:pt>
                <c:pt idx="9">
                  <c:v>0.5</c:v>
                </c:pt>
                <c:pt idx="10">
                  <c:v>62</c:v>
                </c:pt>
                <c:pt idx="11">
                  <c:v>62.5</c:v>
                </c:pt>
                <c:pt idx="12">
                  <c:v>997</c:v>
                </c:pt>
                <c:pt idx="13">
                  <c:v>1927</c:v>
                </c:pt>
                <c:pt idx="14">
                  <c:v>2900</c:v>
                </c:pt>
                <c:pt idx="15">
                  <c:v>3028</c:v>
                </c:pt>
                <c:pt idx="16">
                  <c:v>3844.5</c:v>
                </c:pt>
                <c:pt idx="17">
                  <c:v>4280</c:v>
                </c:pt>
                <c:pt idx="18">
                  <c:v>5137</c:v>
                </c:pt>
                <c:pt idx="19">
                  <c:v>5986</c:v>
                </c:pt>
                <c:pt idx="20">
                  <c:v>6821.5</c:v>
                </c:pt>
                <c:pt idx="21">
                  <c:v>7828</c:v>
                </c:pt>
                <c:pt idx="22">
                  <c:v>8018.5</c:v>
                </c:pt>
                <c:pt idx="23">
                  <c:v>11531.5</c:v>
                </c:pt>
                <c:pt idx="24">
                  <c:v>12751</c:v>
                </c:pt>
                <c:pt idx="25">
                  <c:v>12751.5</c:v>
                </c:pt>
                <c:pt idx="26">
                  <c:v>12791.5</c:v>
                </c:pt>
                <c:pt idx="27">
                  <c:v>12832</c:v>
                </c:pt>
              </c:numCache>
            </c:numRef>
          </c:xVal>
          <c:yVal>
            <c:numRef>
              <c:f>Active!$L$21:$L$973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B8-4EB7-B546-A8F41B4C184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Active!$D$21:$D$973</c:f>
                <c:numCache>
                  <c:formatCode>General</c:formatCode>
                  <c:ptCount val="953"/>
                  <c:pt idx="0">
                    <c:v>8.0000000000000004E-4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5.9999999999999995E-4</c:v>
                  </c:pt>
                  <c:pt idx="7">
                    <c:v>1.9E-3</c:v>
                  </c:pt>
                  <c:pt idx="8">
                    <c:v>1.2999999999999999E-3</c:v>
                  </c:pt>
                  <c:pt idx="9">
                    <c:v>1.6999999999999999E-3</c:v>
                  </c:pt>
                  <c:pt idx="10">
                    <c:v>1.4E-3</c:v>
                  </c:pt>
                  <c:pt idx="11">
                    <c:v>1.6000000000000001E-3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8.9999999999999998E-4</c:v>
                  </c:pt>
                  <c:pt idx="19">
                    <c:v>2.7000000000000001E-3</c:v>
                  </c:pt>
                  <c:pt idx="20">
                    <c:v>0.01</c:v>
                  </c:pt>
                  <c:pt idx="21">
                    <c:v>2.9999999999999997E-4</c:v>
                  </c:pt>
                  <c:pt idx="22">
                    <c:v>3.8E-3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1.5E-3</c:v>
                  </c:pt>
                  <c:pt idx="26">
                    <c:v>2.8999999999999998E-3</c:v>
                  </c:pt>
                  <c:pt idx="27">
                    <c:v>1.6000000000000001E-3</c:v>
                  </c:pt>
                </c:numCache>
              </c:numRef>
            </c:plus>
            <c:minus>
              <c:numRef>
                <c:f>Active!$D$21:$D$973</c:f>
                <c:numCache>
                  <c:formatCode>General</c:formatCode>
                  <c:ptCount val="953"/>
                  <c:pt idx="0">
                    <c:v>8.0000000000000004E-4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5.9999999999999995E-4</c:v>
                  </c:pt>
                  <c:pt idx="7">
                    <c:v>1.9E-3</c:v>
                  </c:pt>
                  <c:pt idx="8">
                    <c:v>1.2999999999999999E-3</c:v>
                  </c:pt>
                  <c:pt idx="9">
                    <c:v>1.6999999999999999E-3</c:v>
                  </c:pt>
                  <c:pt idx="10">
                    <c:v>1.4E-3</c:v>
                  </c:pt>
                  <c:pt idx="11">
                    <c:v>1.6000000000000001E-3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8.9999999999999998E-4</c:v>
                  </c:pt>
                  <c:pt idx="19">
                    <c:v>2.7000000000000001E-3</c:v>
                  </c:pt>
                  <c:pt idx="20">
                    <c:v>0.01</c:v>
                  </c:pt>
                  <c:pt idx="21">
                    <c:v>2.9999999999999997E-4</c:v>
                  </c:pt>
                  <c:pt idx="22">
                    <c:v>3.8E-3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1.5E-3</c:v>
                  </c:pt>
                  <c:pt idx="26">
                    <c:v>2.8999999999999998E-3</c:v>
                  </c:pt>
                  <c:pt idx="2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-4974</c:v>
                </c:pt>
                <c:pt idx="1">
                  <c:v>-4704.5</c:v>
                </c:pt>
                <c:pt idx="2">
                  <c:v>-131.5</c:v>
                </c:pt>
                <c:pt idx="3">
                  <c:v>-91.5</c:v>
                </c:pt>
                <c:pt idx="4">
                  <c:v>-91</c:v>
                </c:pt>
                <c:pt idx="5">
                  <c:v>-70</c:v>
                </c:pt>
                <c:pt idx="6">
                  <c:v>-69.5</c:v>
                </c:pt>
                <c:pt idx="7">
                  <c:v>-35</c:v>
                </c:pt>
                <c:pt idx="8">
                  <c:v>0</c:v>
                </c:pt>
                <c:pt idx="9">
                  <c:v>0.5</c:v>
                </c:pt>
                <c:pt idx="10">
                  <c:v>62</c:v>
                </c:pt>
                <c:pt idx="11">
                  <c:v>62.5</c:v>
                </c:pt>
                <c:pt idx="12">
                  <c:v>997</c:v>
                </c:pt>
                <c:pt idx="13">
                  <c:v>1927</c:v>
                </c:pt>
                <c:pt idx="14">
                  <c:v>2900</c:v>
                </c:pt>
                <c:pt idx="15">
                  <c:v>3028</c:v>
                </c:pt>
                <c:pt idx="16">
                  <c:v>3844.5</c:v>
                </c:pt>
                <c:pt idx="17">
                  <c:v>4280</c:v>
                </c:pt>
                <c:pt idx="18">
                  <c:v>5137</c:v>
                </c:pt>
                <c:pt idx="19">
                  <c:v>5986</c:v>
                </c:pt>
                <c:pt idx="20">
                  <c:v>6821.5</c:v>
                </c:pt>
                <c:pt idx="21">
                  <c:v>7828</c:v>
                </c:pt>
                <c:pt idx="22">
                  <c:v>8018.5</c:v>
                </c:pt>
                <c:pt idx="23">
                  <c:v>11531.5</c:v>
                </c:pt>
                <c:pt idx="24">
                  <c:v>12751</c:v>
                </c:pt>
                <c:pt idx="25">
                  <c:v>12751.5</c:v>
                </c:pt>
                <c:pt idx="26">
                  <c:v>12791.5</c:v>
                </c:pt>
                <c:pt idx="27">
                  <c:v>12832</c:v>
                </c:pt>
              </c:numCache>
            </c:numRef>
          </c:xVal>
          <c:yVal>
            <c:numRef>
              <c:f>Active!$M$21:$M$973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B8-4EB7-B546-A8F41B4C184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Active!$D$21:$D$973</c:f>
                <c:numCache>
                  <c:formatCode>General</c:formatCode>
                  <c:ptCount val="953"/>
                  <c:pt idx="0">
                    <c:v>8.0000000000000004E-4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5.9999999999999995E-4</c:v>
                  </c:pt>
                  <c:pt idx="7">
                    <c:v>1.9E-3</c:v>
                  </c:pt>
                  <c:pt idx="8">
                    <c:v>1.2999999999999999E-3</c:v>
                  </c:pt>
                  <c:pt idx="9">
                    <c:v>1.6999999999999999E-3</c:v>
                  </c:pt>
                  <c:pt idx="10">
                    <c:v>1.4E-3</c:v>
                  </c:pt>
                  <c:pt idx="11">
                    <c:v>1.6000000000000001E-3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8.9999999999999998E-4</c:v>
                  </c:pt>
                  <c:pt idx="19">
                    <c:v>2.7000000000000001E-3</c:v>
                  </c:pt>
                  <c:pt idx="20">
                    <c:v>0.01</c:v>
                  </c:pt>
                  <c:pt idx="21">
                    <c:v>2.9999999999999997E-4</c:v>
                  </c:pt>
                  <c:pt idx="22">
                    <c:v>3.8E-3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1.5E-3</c:v>
                  </c:pt>
                  <c:pt idx="26">
                    <c:v>2.8999999999999998E-3</c:v>
                  </c:pt>
                  <c:pt idx="27">
                    <c:v>1.6000000000000001E-3</c:v>
                  </c:pt>
                </c:numCache>
              </c:numRef>
            </c:plus>
            <c:minus>
              <c:numRef>
                <c:f>Active!$D$21:$D$973</c:f>
                <c:numCache>
                  <c:formatCode>General</c:formatCode>
                  <c:ptCount val="953"/>
                  <c:pt idx="0">
                    <c:v>8.0000000000000004E-4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5.9999999999999995E-4</c:v>
                  </c:pt>
                  <c:pt idx="7">
                    <c:v>1.9E-3</c:v>
                  </c:pt>
                  <c:pt idx="8">
                    <c:v>1.2999999999999999E-3</c:v>
                  </c:pt>
                  <c:pt idx="9">
                    <c:v>1.6999999999999999E-3</c:v>
                  </c:pt>
                  <c:pt idx="10">
                    <c:v>1.4E-3</c:v>
                  </c:pt>
                  <c:pt idx="11">
                    <c:v>1.6000000000000001E-3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8.9999999999999998E-4</c:v>
                  </c:pt>
                  <c:pt idx="19">
                    <c:v>2.7000000000000001E-3</c:v>
                  </c:pt>
                  <c:pt idx="20">
                    <c:v>0.01</c:v>
                  </c:pt>
                  <c:pt idx="21">
                    <c:v>2.9999999999999997E-4</c:v>
                  </c:pt>
                  <c:pt idx="22">
                    <c:v>3.8E-3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1.5E-3</c:v>
                  </c:pt>
                  <c:pt idx="26">
                    <c:v>2.8999999999999998E-3</c:v>
                  </c:pt>
                  <c:pt idx="2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-4974</c:v>
                </c:pt>
                <c:pt idx="1">
                  <c:v>-4704.5</c:v>
                </c:pt>
                <c:pt idx="2">
                  <c:v>-131.5</c:v>
                </c:pt>
                <c:pt idx="3">
                  <c:v>-91.5</c:v>
                </c:pt>
                <c:pt idx="4">
                  <c:v>-91</c:v>
                </c:pt>
                <c:pt idx="5">
                  <c:v>-70</c:v>
                </c:pt>
                <c:pt idx="6">
                  <c:v>-69.5</c:v>
                </c:pt>
                <c:pt idx="7">
                  <c:v>-35</c:v>
                </c:pt>
                <c:pt idx="8">
                  <c:v>0</c:v>
                </c:pt>
                <c:pt idx="9">
                  <c:v>0.5</c:v>
                </c:pt>
                <c:pt idx="10">
                  <c:v>62</c:v>
                </c:pt>
                <c:pt idx="11">
                  <c:v>62.5</c:v>
                </c:pt>
                <c:pt idx="12">
                  <c:v>997</c:v>
                </c:pt>
                <c:pt idx="13">
                  <c:v>1927</c:v>
                </c:pt>
                <c:pt idx="14">
                  <c:v>2900</c:v>
                </c:pt>
                <c:pt idx="15">
                  <c:v>3028</c:v>
                </c:pt>
                <c:pt idx="16">
                  <c:v>3844.5</c:v>
                </c:pt>
                <c:pt idx="17">
                  <c:v>4280</c:v>
                </c:pt>
                <c:pt idx="18">
                  <c:v>5137</c:v>
                </c:pt>
                <c:pt idx="19">
                  <c:v>5986</c:v>
                </c:pt>
                <c:pt idx="20">
                  <c:v>6821.5</c:v>
                </c:pt>
                <c:pt idx="21">
                  <c:v>7828</c:v>
                </c:pt>
                <c:pt idx="22">
                  <c:v>8018.5</c:v>
                </c:pt>
                <c:pt idx="23">
                  <c:v>11531.5</c:v>
                </c:pt>
                <c:pt idx="24">
                  <c:v>12751</c:v>
                </c:pt>
                <c:pt idx="25">
                  <c:v>12751.5</c:v>
                </c:pt>
                <c:pt idx="26">
                  <c:v>12791.5</c:v>
                </c:pt>
                <c:pt idx="27">
                  <c:v>12832</c:v>
                </c:pt>
              </c:numCache>
            </c:numRef>
          </c:xVal>
          <c:yVal>
            <c:numRef>
              <c:f>Active!$N$21:$N$973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B8-4EB7-B546-A8F41B4C184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Active!$F$21:$F$973</c:f>
              <c:numCache>
                <c:formatCode>General</c:formatCode>
                <c:ptCount val="953"/>
                <c:pt idx="0">
                  <c:v>-4974</c:v>
                </c:pt>
                <c:pt idx="1">
                  <c:v>-4704.5</c:v>
                </c:pt>
                <c:pt idx="2">
                  <c:v>-131.5</c:v>
                </c:pt>
                <c:pt idx="3">
                  <c:v>-91.5</c:v>
                </c:pt>
                <c:pt idx="4">
                  <c:v>-91</c:v>
                </c:pt>
                <c:pt idx="5">
                  <c:v>-70</c:v>
                </c:pt>
                <c:pt idx="6">
                  <c:v>-69.5</c:v>
                </c:pt>
                <c:pt idx="7">
                  <c:v>-35</c:v>
                </c:pt>
                <c:pt idx="8">
                  <c:v>0</c:v>
                </c:pt>
                <c:pt idx="9">
                  <c:v>0.5</c:v>
                </c:pt>
                <c:pt idx="10">
                  <c:v>62</c:v>
                </c:pt>
                <c:pt idx="11">
                  <c:v>62.5</c:v>
                </c:pt>
                <c:pt idx="12">
                  <c:v>997</c:v>
                </c:pt>
                <c:pt idx="13">
                  <c:v>1927</c:v>
                </c:pt>
                <c:pt idx="14">
                  <c:v>2900</c:v>
                </c:pt>
                <c:pt idx="15">
                  <c:v>3028</c:v>
                </c:pt>
                <c:pt idx="16">
                  <c:v>3844.5</c:v>
                </c:pt>
                <c:pt idx="17">
                  <c:v>4280</c:v>
                </c:pt>
                <c:pt idx="18">
                  <c:v>5137</c:v>
                </c:pt>
                <c:pt idx="19">
                  <c:v>5986</c:v>
                </c:pt>
                <c:pt idx="20">
                  <c:v>6821.5</c:v>
                </c:pt>
                <c:pt idx="21">
                  <c:v>7828</c:v>
                </c:pt>
                <c:pt idx="22">
                  <c:v>8018.5</c:v>
                </c:pt>
                <c:pt idx="23">
                  <c:v>11531.5</c:v>
                </c:pt>
                <c:pt idx="24">
                  <c:v>12751</c:v>
                </c:pt>
                <c:pt idx="25">
                  <c:v>12751.5</c:v>
                </c:pt>
                <c:pt idx="26">
                  <c:v>12791.5</c:v>
                </c:pt>
                <c:pt idx="27">
                  <c:v>12832</c:v>
                </c:pt>
              </c:numCache>
            </c:numRef>
          </c:xVal>
          <c:yVal>
            <c:numRef>
              <c:f>Active!$O$21:$O$973</c:f>
              <c:numCache>
                <c:formatCode>General</c:formatCode>
                <c:ptCount val="953"/>
                <c:pt idx="0">
                  <c:v>7.2847399785123779E-2</c:v>
                </c:pt>
                <c:pt idx="1">
                  <c:v>6.9794070765284849E-2</c:v>
                </c:pt>
                <c:pt idx="2">
                  <c:v>1.7983779085420426E-2</c:v>
                </c:pt>
                <c:pt idx="3">
                  <c:v>1.7530594815314462E-2</c:v>
                </c:pt>
                <c:pt idx="4">
                  <c:v>1.7524930011938139E-2</c:v>
                </c:pt>
                <c:pt idx="5">
                  <c:v>1.7287008270132506E-2</c:v>
                </c:pt>
                <c:pt idx="6">
                  <c:v>1.728134346675618E-2</c:v>
                </c:pt>
                <c:pt idx="7">
                  <c:v>1.6890472033789787E-2</c:v>
                </c:pt>
                <c:pt idx="8">
                  <c:v>1.6493935797447068E-2</c:v>
                </c:pt>
                <c:pt idx="9">
                  <c:v>1.6488270994070742E-2</c:v>
                </c:pt>
                <c:pt idx="10">
                  <c:v>1.5791500178782822E-2</c:v>
                </c:pt>
                <c:pt idx="11">
                  <c:v>1.5785835375406499E-2</c:v>
                </c:pt>
                <c:pt idx="12">
                  <c:v>5.1983178650558976E-3</c:v>
                </c:pt>
                <c:pt idx="13">
                  <c:v>-5.338216414907785E-3</c:v>
                </c:pt>
                <c:pt idx="14">
                  <c:v>-1.6361923785235377E-2</c:v>
                </c:pt>
                <c:pt idx="15">
                  <c:v>-1.7812113449574465E-2</c:v>
                </c:pt>
                <c:pt idx="16">
                  <c:v>-2.7062737363112467E-2</c:v>
                </c:pt>
                <c:pt idx="17">
                  <c:v>-3.1996781103891161E-2</c:v>
                </c:pt>
                <c:pt idx="18">
                  <c:v>-4.170625409091145E-2</c:v>
                </c:pt>
                <c:pt idx="19">
                  <c:v>-5.1325090223910561E-2</c:v>
                </c:pt>
                <c:pt idx="20">
                  <c:v>-6.0790976665748897E-2</c:v>
                </c:pt>
                <c:pt idx="21">
                  <c:v>-7.2194225862290226E-2</c:v>
                </c:pt>
                <c:pt idx="22">
                  <c:v>-7.4352515948669887E-2</c:v>
                </c:pt>
                <c:pt idx="23">
                  <c:v>-0.11415342447072624</c:v>
                </c:pt>
                <c:pt idx="24">
                  <c:v>-0.12796987990558184</c:v>
                </c:pt>
                <c:pt idx="25">
                  <c:v>-0.12797554470895817</c:v>
                </c:pt>
                <c:pt idx="26">
                  <c:v>-0.12842872897906413</c:v>
                </c:pt>
                <c:pt idx="27">
                  <c:v>-0.12888757805254641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B8-4EB7-B546-A8F41B4C1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812224"/>
        <c:axId val="1"/>
      </c:scatterChart>
      <c:valAx>
        <c:axId val="527812224"/>
        <c:scaling>
          <c:orientation val="minMax"/>
          <c:min val="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73510742498060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96284329563816E-2"/>
              <c:y val="0.371165644171779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812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94201128736129"/>
          <c:y val="0.92024539877300615"/>
          <c:w val="0.6752832228766234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FQ CVN - O-C Diagr.</a:t>
            </a:r>
          </a:p>
        </c:rich>
      </c:tx>
      <c:layout>
        <c:manualLayout>
          <c:xMode val="edge"/>
          <c:yMode val="edge"/>
          <c:x val="0.3290322580645161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3548387096774"/>
          <c:y val="0.14984754231036862"/>
          <c:w val="0.8080645161290323"/>
          <c:h val="0.6269131872168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Active!$F$21:$F$973</c:f>
              <c:numCache>
                <c:formatCode>General</c:formatCode>
                <c:ptCount val="953"/>
                <c:pt idx="0">
                  <c:v>-4974</c:v>
                </c:pt>
                <c:pt idx="1">
                  <c:v>-4704.5</c:v>
                </c:pt>
                <c:pt idx="2">
                  <c:v>-131.5</c:v>
                </c:pt>
                <c:pt idx="3">
                  <c:v>-91.5</c:v>
                </c:pt>
                <c:pt idx="4">
                  <c:v>-91</c:v>
                </c:pt>
                <c:pt idx="5">
                  <c:v>-70</c:v>
                </c:pt>
                <c:pt idx="6">
                  <c:v>-69.5</c:v>
                </c:pt>
                <c:pt idx="7">
                  <c:v>-35</c:v>
                </c:pt>
                <c:pt idx="8">
                  <c:v>0</c:v>
                </c:pt>
                <c:pt idx="9">
                  <c:v>0.5</c:v>
                </c:pt>
                <c:pt idx="10">
                  <c:v>62</c:v>
                </c:pt>
                <c:pt idx="11">
                  <c:v>62.5</c:v>
                </c:pt>
                <c:pt idx="12">
                  <c:v>997</c:v>
                </c:pt>
                <c:pt idx="13">
                  <c:v>1927</c:v>
                </c:pt>
                <c:pt idx="14">
                  <c:v>2900</c:v>
                </c:pt>
                <c:pt idx="15">
                  <c:v>3028</c:v>
                </c:pt>
                <c:pt idx="16">
                  <c:v>3844.5</c:v>
                </c:pt>
                <c:pt idx="17">
                  <c:v>4280</c:v>
                </c:pt>
                <c:pt idx="18">
                  <c:v>5137</c:v>
                </c:pt>
                <c:pt idx="19">
                  <c:v>5986</c:v>
                </c:pt>
                <c:pt idx="20">
                  <c:v>6821.5</c:v>
                </c:pt>
                <c:pt idx="21">
                  <c:v>7828</c:v>
                </c:pt>
                <c:pt idx="22">
                  <c:v>8018.5</c:v>
                </c:pt>
                <c:pt idx="23">
                  <c:v>11531.5</c:v>
                </c:pt>
                <c:pt idx="24">
                  <c:v>12751</c:v>
                </c:pt>
                <c:pt idx="25">
                  <c:v>12751.5</c:v>
                </c:pt>
                <c:pt idx="26">
                  <c:v>12791.5</c:v>
                </c:pt>
                <c:pt idx="27">
                  <c:v>12832</c:v>
                </c:pt>
              </c:numCache>
            </c:numRef>
          </c:xVal>
          <c:yVal>
            <c:numRef>
              <c:f>Active!$H$21:$H$973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C7-4DBF-96D7-6106C1630E8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Active!$D$21:$D$973</c:f>
                <c:numCache>
                  <c:formatCode>General</c:formatCode>
                  <c:ptCount val="953"/>
                  <c:pt idx="0">
                    <c:v>8.0000000000000004E-4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5.9999999999999995E-4</c:v>
                  </c:pt>
                  <c:pt idx="7">
                    <c:v>1.9E-3</c:v>
                  </c:pt>
                  <c:pt idx="8">
                    <c:v>1.2999999999999999E-3</c:v>
                  </c:pt>
                  <c:pt idx="9">
                    <c:v>1.6999999999999999E-3</c:v>
                  </c:pt>
                  <c:pt idx="10">
                    <c:v>1.4E-3</c:v>
                  </c:pt>
                  <c:pt idx="11">
                    <c:v>1.6000000000000001E-3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8.9999999999999998E-4</c:v>
                  </c:pt>
                  <c:pt idx="19">
                    <c:v>2.7000000000000001E-3</c:v>
                  </c:pt>
                  <c:pt idx="20">
                    <c:v>0.01</c:v>
                  </c:pt>
                  <c:pt idx="21">
                    <c:v>2.9999999999999997E-4</c:v>
                  </c:pt>
                  <c:pt idx="22">
                    <c:v>3.8E-3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1.5E-3</c:v>
                  </c:pt>
                  <c:pt idx="26">
                    <c:v>2.8999999999999998E-3</c:v>
                  </c:pt>
                  <c:pt idx="27">
                    <c:v>1.6000000000000001E-3</c:v>
                  </c:pt>
                </c:numCache>
              </c:numRef>
            </c:plus>
            <c:minus>
              <c:numRef>
                <c:f>Active!$D$21:$D$973</c:f>
                <c:numCache>
                  <c:formatCode>General</c:formatCode>
                  <c:ptCount val="953"/>
                  <c:pt idx="0">
                    <c:v>8.0000000000000004E-4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5.9999999999999995E-4</c:v>
                  </c:pt>
                  <c:pt idx="7">
                    <c:v>1.9E-3</c:v>
                  </c:pt>
                  <c:pt idx="8">
                    <c:v>1.2999999999999999E-3</c:v>
                  </c:pt>
                  <c:pt idx="9">
                    <c:v>1.6999999999999999E-3</c:v>
                  </c:pt>
                  <c:pt idx="10">
                    <c:v>1.4E-3</c:v>
                  </c:pt>
                  <c:pt idx="11">
                    <c:v>1.6000000000000001E-3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8.9999999999999998E-4</c:v>
                  </c:pt>
                  <c:pt idx="19">
                    <c:v>2.7000000000000001E-3</c:v>
                  </c:pt>
                  <c:pt idx="20">
                    <c:v>0.01</c:v>
                  </c:pt>
                  <c:pt idx="21">
                    <c:v>2.9999999999999997E-4</c:v>
                  </c:pt>
                  <c:pt idx="22">
                    <c:v>3.8E-3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1.5E-3</c:v>
                  </c:pt>
                  <c:pt idx="26">
                    <c:v>2.8999999999999998E-3</c:v>
                  </c:pt>
                  <c:pt idx="2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-4974</c:v>
                </c:pt>
                <c:pt idx="1">
                  <c:v>-4704.5</c:v>
                </c:pt>
                <c:pt idx="2">
                  <c:v>-131.5</c:v>
                </c:pt>
                <c:pt idx="3">
                  <c:v>-91.5</c:v>
                </c:pt>
                <c:pt idx="4">
                  <c:v>-91</c:v>
                </c:pt>
                <c:pt idx="5">
                  <c:v>-70</c:v>
                </c:pt>
                <c:pt idx="6">
                  <c:v>-69.5</c:v>
                </c:pt>
                <c:pt idx="7">
                  <c:v>-35</c:v>
                </c:pt>
                <c:pt idx="8">
                  <c:v>0</c:v>
                </c:pt>
                <c:pt idx="9">
                  <c:v>0.5</c:v>
                </c:pt>
                <c:pt idx="10">
                  <c:v>62</c:v>
                </c:pt>
                <c:pt idx="11">
                  <c:v>62.5</c:v>
                </c:pt>
                <c:pt idx="12">
                  <c:v>997</c:v>
                </c:pt>
                <c:pt idx="13">
                  <c:v>1927</c:v>
                </c:pt>
                <c:pt idx="14">
                  <c:v>2900</c:v>
                </c:pt>
                <c:pt idx="15">
                  <c:v>3028</c:v>
                </c:pt>
                <c:pt idx="16">
                  <c:v>3844.5</c:v>
                </c:pt>
                <c:pt idx="17">
                  <c:v>4280</c:v>
                </c:pt>
                <c:pt idx="18">
                  <c:v>5137</c:v>
                </c:pt>
                <c:pt idx="19">
                  <c:v>5986</c:v>
                </c:pt>
                <c:pt idx="20">
                  <c:v>6821.5</c:v>
                </c:pt>
                <c:pt idx="21">
                  <c:v>7828</c:v>
                </c:pt>
                <c:pt idx="22">
                  <c:v>8018.5</c:v>
                </c:pt>
                <c:pt idx="23">
                  <c:v>11531.5</c:v>
                </c:pt>
                <c:pt idx="24">
                  <c:v>12751</c:v>
                </c:pt>
                <c:pt idx="25">
                  <c:v>12751.5</c:v>
                </c:pt>
                <c:pt idx="26">
                  <c:v>12791.5</c:v>
                </c:pt>
                <c:pt idx="27">
                  <c:v>12832</c:v>
                </c:pt>
              </c:numCache>
            </c:numRef>
          </c:xVal>
          <c:yVal>
            <c:numRef>
              <c:f>Active!$I$21:$I$973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C7-4DBF-96D7-6106C1630E8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Active!$D$21:$D$973</c:f>
                <c:numCache>
                  <c:formatCode>General</c:formatCode>
                  <c:ptCount val="953"/>
                  <c:pt idx="0">
                    <c:v>8.0000000000000004E-4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5.9999999999999995E-4</c:v>
                  </c:pt>
                  <c:pt idx="7">
                    <c:v>1.9E-3</c:v>
                  </c:pt>
                  <c:pt idx="8">
                    <c:v>1.2999999999999999E-3</c:v>
                  </c:pt>
                  <c:pt idx="9">
                    <c:v>1.6999999999999999E-3</c:v>
                  </c:pt>
                  <c:pt idx="10">
                    <c:v>1.4E-3</c:v>
                  </c:pt>
                  <c:pt idx="11">
                    <c:v>1.6000000000000001E-3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8.9999999999999998E-4</c:v>
                  </c:pt>
                  <c:pt idx="19">
                    <c:v>2.7000000000000001E-3</c:v>
                  </c:pt>
                  <c:pt idx="20">
                    <c:v>0.01</c:v>
                  </c:pt>
                  <c:pt idx="21">
                    <c:v>2.9999999999999997E-4</c:v>
                  </c:pt>
                  <c:pt idx="22">
                    <c:v>3.8E-3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1.5E-3</c:v>
                  </c:pt>
                  <c:pt idx="26">
                    <c:v>2.8999999999999998E-3</c:v>
                  </c:pt>
                  <c:pt idx="27">
                    <c:v>1.6000000000000001E-3</c:v>
                  </c:pt>
                </c:numCache>
              </c:numRef>
            </c:plus>
            <c:minus>
              <c:numRef>
                <c:f>Active!$D$21:$D$973</c:f>
                <c:numCache>
                  <c:formatCode>General</c:formatCode>
                  <c:ptCount val="953"/>
                  <c:pt idx="0">
                    <c:v>8.0000000000000004E-4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5.9999999999999995E-4</c:v>
                  </c:pt>
                  <c:pt idx="7">
                    <c:v>1.9E-3</c:v>
                  </c:pt>
                  <c:pt idx="8">
                    <c:v>1.2999999999999999E-3</c:v>
                  </c:pt>
                  <c:pt idx="9">
                    <c:v>1.6999999999999999E-3</c:v>
                  </c:pt>
                  <c:pt idx="10">
                    <c:v>1.4E-3</c:v>
                  </c:pt>
                  <c:pt idx="11">
                    <c:v>1.6000000000000001E-3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8.9999999999999998E-4</c:v>
                  </c:pt>
                  <c:pt idx="19">
                    <c:v>2.7000000000000001E-3</c:v>
                  </c:pt>
                  <c:pt idx="20">
                    <c:v>0.01</c:v>
                  </c:pt>
                  <c:pt idx="21">
                    <c:v>2.9999999999999997E-4</c:v>
                  </c:pt>
                  <c:pt idx="22">
                    <c:v>3.8E-3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1.5E-3</c:v>
                  </c:pt>
                  <c:pt idx="26">
                    <c:v>2.8999999999999998E-3</c:v>
                  </c:pt>
                  <c:pt idx="2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-4974</c:v>
                </c:pt>
                <c:pt idx="1">
                  <c:v>-4704.5</c:v>
                </c:pt>
                <c:pt idx="2">
                  <c:v>-131.5</c:v>
                </c:pt>
                <c:pt idx="3">
                  <c:v>-91.5</c:v>
                </c:pt>
                <c:pt idx="4">
                  <c:v>-91</c:v>
                </c:pt>
                <c:pt idx="5">
                  <c:v>-70</c:v>
                </c:pt>
                <c:pt idx="6">
                  <c:v>-69.5</c:v>
                </c:pt>
                <c:pt idx="7">
                  <c:v>-35</c:v>
                </c:pt>
                <c:pt idx="8">
                  <c:v>0</c:v>
                </c:pt>
                <c:pt idx="9">
                  <c:v>0.5</c:v>
                </c:pt>
                <c:pt idx="10">
                  <c:v>62</c:v>
                </c:pt>
                <c:pt idx="11">
                  <c:v>62.5</c:v>
                </c:pt>
                <c:pt idx="12">
                  <c:v>997</c:v>
                </c:pt>
                <c:pt idx="13">
                  <c:v>1927</c:v>
                </c:pt>
                <c:pt idx="14">
                  <c:v>2900</c:v>
                </c:pt>
                <c:pt idx="15">
                  <c:v>3028</c:v>
                </c:pt>
                <c:pt idx="16">
                  <c:v>3844.5</c:v>
                </c:pt>
                <c:pt idx="17">
                  <c:v>4280</c:v>
                </c:pt>
                <c:pt idx="18">
                  <c:v>5137</c:v>
                </c:pt>
                <c:pt idx="19">
                  <c:v>5986</c:v>
                </c:pt>
                <c:pt idx="20">
                  <c:v>6821.5</c:v>
                </c:pt>
                <c:pt idx="21">
                  <c:v>7828</c:v>
                </c:pt>
                <c:pt idx="22">
                  <c:v>8018.5</c:v>
                </c:pt>
                <c:pt idx="23">
                  <c:v>11531.5</c:v>
                </c:pt>
                <c:pt idx="24">
                  <c:v>12751</c:v>
                </c:pt>
                <c:pt idx="25">
                  <c:v>12751.5</c:v>
                </c:pt>
                <c:pt idx="26">
                  <c:v>12791.5</c:v>
                </c:pt>
                <c:pt idx="27">
                  <c:v>12832</c:v>
                </c:pt>
              </c:numCache>
            </c:numRef>
          </c:xVal>
          <c:yVal>
            <c:numRef>
              <c:f>Active!$J$21:$J$973</c:f>
              <c:numCache>
                <c:formatCode>General</c:formatCode>
                <c:ptCount val="953"/>
                <c:pt idx="13">
                  <c:v>-1.9841999994241633E-2</c:v>
                </c:pt>
                <c:pt idx="19">
                  <c:v>-5.37560000011581E-2</c:v>
                </c:pt>
                <c:pt idx="22">
                  <c:v>-7.3750999996263999E-2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C7-4DBF-96D7-6106C1630E8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Active!$D$21:$D$973</c:f>
                <c:numCache>
                  <c:formatCode>General</c:formatCode>
                  <c:ptCount val="953"/>
                  <c:pt idx="0">
                    <c:v>8.0000000000000004E-4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5.9999999999999995E-4</c:v>
                  </c:pt>
                  <c:pt idx="7">
                    <c:v>1.9E-3</c:v>
                  </c:pt>
                  <c:pt idx="8">
                    <c:v>1.2999999999999999E-3</c:v>
                  </c:pt>
                  <c:pt idx="9">
                    <c:v>1.6999999999999999E-3</c:v>
                  </c:pt>
                  <c:pt idx="10">
                    <c:v>1.4E-3</c:v>
                  </c:pt>
                  <c:pt idx="11">
                    <c:v>1.6000000000000001E-3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8.9999999999999998E-4</c:v>
                  </c:pt>
                  <c:pt idx="19">
                    <c:v>2.7000000000000001E-3</c:v>
                  </c:pt>
                  <c:pt idx="20">
                    <c:v>0.01</c:v>
                  </c:pt>
                  <c:pt idx="21">
                    <c:v>2.9999999999999997E-4</c:v>
                  </c:pt>
                  <c:pt idx="22">
                    <c:v>3.8E-3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1.5E-3</c:v>
                  </c:pt>
                  <c:pt idx="26">
                    <c:v>2.8999999999999998E-3</c:v>
                  </c:pt>
                  <c:pt idx="27">
                    <c:v>1.6000000000000001E-3</c:v>
                  </c:pt>
                </c:numCache>
              </c:numRef>
            </c:plus>
            <c:minus>
              <c:numRef>
                <c:f>Active!$D$21:$D$973</c:f>
                <c:numCache>
                  <c:formatCode>General</c:formatCode>
                  <c:ptCount val="953"/>
                  <c:pt idx="0">
                    <c:v>8.0000000000000004E-4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5.9999999999999995E-4</c:v>
                  </c:pt>
                  <c:pt idx="7">
                    <c:v>1.9E-3</c:v>
                  </c:pt>
                  <c:pt idx="8">
                    <c:v>1.2999999999999999E-3</c:v>
                  </c:pt>
                  <c:pt idx="9">
                    <c:v>1.6999999999999999E-3</c:v>
                  </c:pt>
                  <c:pt idx="10">
                    <c:v>1.4E-3</c:v>
                  </c:pt>
                  <c:pt idx="11">
                    <c:v>1.6000000000000001E-3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8.9999999999999998E-4</c:v>
                  </c:pt>
                  <c:pt idx="19">
                    <c:v>2.7000000000000001E-3</c:v>
                  </c:pt>
                  <c:pt idx="20">
                    <c:v>0.01</c:v>
                  </c:pt>
                  <c:pt idx="21">
                    <c:v>2.9999999999999997E-4</c:v>
                  </c:pt>
                  <c:pt idx="22">
                    <c:v>3.8E-3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1.5E-3</c:v>
                  </c:pt>
                  <c:pt idx="26">
                    <c:v>2.8999999999999998E-3</c:v>
                  </c:pt>
                  <c:pt idx="2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-4974</c:v>
                </c:pt>
                <c:pt idx="1">
                  <c:v>-4704.5</c:v>
                </c:pt>
                <c:pt idx="2">
                  <c:v>-131.5</c:v>
                </c:pt>
                <c:pt idx="3">
                  <c:v>-91.5</c:v>
                </c:pt>
                <c:pt idx="4">
                  <c:v>-91</c:v>
                </c:pt>
                <c:pt idx="5">
                  <c:v>-70</c:v>
                </c:pt>
                <c:pt idx="6">
                  <c:v>-69.5</c:v>
                </c:pt>
                <c:pt idx="7">
                  <c:v>-35</c:v>
                </c:pt>
                <c:pt idx="8">
                  <c:v>0</c:v>
                </c:pt>
                <c:pt idx="9">
                  <c:v>0.5</c:v>
                </c:pt>
                <c:pt idx="10">
                  <c:v>62</c:v>
                </c:pt>
                <c:pt idx="11">
                  <c:v>62.5</c:v>
                </c:pt>
                <c:pt idx="12">
                  <c:v>997</c:v>
                </c:pt>
                <c:pt idx="13">
                  <c:v>1927</c:v>
                </c:pt>
                <c:pt idx="14">
                  <c:v>2900</c:v>
                </c:pt>
                <c:pt idx="15">
                  <c:v>3028</c:v>
                </c:pt>
                <c:pt idx="16">
                  <c:v>3844.5</c:v>
                </c:pt>
                <c:pt idx="17">
                  <c:v>4280</c:v>
                </c:pt>
                <c:pt idx="18">
                  <c:v>5137</c:v>
                </c:pt>
                <c:pt idx="19">
                  <c:v>5986</c:v>
                </c:pt>
                <c:pt idx="20">
                  <c:v>6821.5</c:v>
                </c:pt>
                <c:pt idx="21">
                  <c:v>7828</c:v>
                </c:pt>
                <c:pt idx="22">
                  <c:v>8018.5</c:v>
                </c:pt>
                <c:pt idx="23">
                  <c:v>11531.5</c:v>
                </c:pt>
                <c:pt idx="24">
                  <c:v>12751</c:v>
                </c:pt>
                <c:pt idx="25">
                  <c:v>12751.5</c:v>
                </c:pt>
                <c:pt idx="26">
                  <c:v>12791.5</c:v>
                </c:pt>
                <c:pt idx="27">
                  <c:v>12832</c:v>
                </c:pt>
              </c:numCache>
            </c:numRef>
          </c:xVal>
          <c:yVal>
            <c:numRef>
              <c:f>Active!$K$21:$K$973</c:f>
              <c:numCache>
                <c:formatCode>General</c:formatCode>
                <c:ptCount val="953"/>
                <c:pt idx="0">
                  <c:v>3.090399999928195E-2</c:v>
                </c:pt>
                <c:pt idx="1">
                  <c:v>3.5707000002730638E-2</c:v>
                </c:pt>
                <c:pt idx="2">
                  <c:v>5.0489999994169921E-3</c:v>
                </c:pt>
                <c:pt idx="3">
                  <c:v>-2.8910000037285499E-3</c:v>
                </c:pt>
                <c:pt idx="4">
                  <c:v>-6.1400000413414091E-4</c:v>
                </c:pt>
                <c:pt idx="5">
                  <c:v>1.1200000008102506E-3</c:v>
                </c:pt>
                <c:pt idx="6">
                  <c:v>-1.4030000020284206E-3</c:v>
                </c:pt>
                <c:pt idx="7">
                  <c:v>-6.900000007590279E-4</c:v>
                </c:pt>
                <c:pt idx="8">
                  <c:v>-5.0000000192085281E-4</c:v>
                </c:pt>
                <c:pt idx="9">
                  <c:v>3.7699999666074291E-4</c:v>
                </c:pt>
                <c:pt idx="10">
                  <c:v>-6.520000024465844E-4</c:v>
                </c:pt>
                <c:pt idx="11">
                  <c:v>2.0250000015948899E-3</c:v>
                </c:pt>
                <c:pt idx="12">
                  <c:v>6.520000024465844E-4</c:v>
                </c:pt>
                <c:pt idx="14">
                  <c:v>-2.6400000002468005E-2</c:v>
                </c:pt>
                <c:pt idx="15">
                  <c:v>-2.5887999996484723E-2</c:v>
                </c:pt>
                <c:pt idx="16">
                  <c:v>-3.2746999997470994E-2</c:v>
                </c:pt>
                <c:pt idx="17">
                  <c:v>-3.5880000003089663E-2</c:v>
                </c:pt>
                <c:pt idx="18">
                  <c:v>-4.1902000004483853E-2</c:v>
                </c:pt>
                <c:pt idx="20">
                  <c:v>-5.1358999997319188E-2</c:v>
                </c:pt>
                <c:pt idx="21">
                  <c:v>-7.3388000004342757E-2</c:v>
                </c:pt>
                <c:pt idx="23">
                  <c:v>-0.11594899999909103</c:v>
                </c:pt>
                <c:pt idx="24">
                  <c:v>-0.12854599999991478</c:v>
                </c:pt>
                <c:pt idx="25">
                  <c:v>-0.12766900000133319</c:v>
                </c:pt>
                <c:pt idx="26">
                  <c:v>-0.12590900000213878</c:v>
                </c:pt>
                <c:pt idx="27">
                  <c:v>-0.1316720000031637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C7-4DBF-96D7-6106C1630E8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Active!$D$21:$D$973</c:f>
                <c:numCache>
                  <c:formatCode>General</c:formatCode>
                  <c:ptCount val="953"/>
                  <c:pt idx="0">
                    <c:v>8.0000000000000004E-4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5.9999999999999995E-4</c:v>
                  </c:pt>
                  <c:pt idx="7">
                    <c:v>1.9E-3</c:v>
                  </c:pt>
                  <c:pt idx="8">
                    <c:v>1.2999999999999999E-3</c:v>
                  </c:pt>
                  <c:pt idx="9">
                    <c:v>1.6999999999999999E-3</c:v>
                  </c:pt>
                  <c:pt idx="10">
                    <c:v>1.4E-3</c:v>
                  </c:pt>
                  <c:pt idx="11">
                    <c:v>1.6000000000000001E-3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8.9999999999999998E-4</c:v>
                  </c:pt>
                  <c:pt idx="19">
                    <c:v>2.7000000000000001E-3</c:v>
                  </c:pt>
                  <c:pt idx="20">
                    <c:v>0.01</c:v>
                  </c:pt>
                  <c:pt idx="21">
                    <c:v>2.9999999999999997E-4</c:v>
                  </c:pt>
                  <c:pt idx="22">
                    <c:v>3.8E-3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1.5E-3</c:v>
                  </c:pt>
                  <c:pt idx="26">
                    <c:v>2.8999999999999998E-3</c:v>
                  </c:pt>
                  <c:pt idx="27">
                    <c:v>1.6000000000000001E-3</c:v>
                  </c:pt>
                </c:numCache>
              </c:numRef>
            </c:plus>
            <c:minus>
              <c:numRef>
                <c:f>Active!$D$21:$D$973</c:f>
                <c:numCache>
                  <c:formatCode>General</c:formatCode>
                  <c:ptCount val="953"/>
                  <c:pt idx="0">
                    <c:v>8.0000000000000004E-4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5.9999999999999995E-4</c:v>
                  </c:pt>
                  <c:pt idx="7">
                    <c:v>1.9E-3</c:v>
                  </c:pt>
                  <c:pt idx="8">
                    <c:v>1.2999999999999999E-3</c:v>
                  </c:pt>
                  <c:pt idx="9">
                    <c:v>1.6999999999999999E-3</c:v>
                  </c:pt>
                  <c:pt idx="10">
                    <c:v>1.4E-3</c:v>
                  </c:pt>
                  <c:pt idx="11">
                    <c:v>1.6000000000000001E-3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8.9999999999999998E-4</c:v>
                  </c:pt>
                  <c:pt idx="19">
                    <c:v>2.7000000000000001E-3</c:v>
                  </c:pt>
                  <c:pt idx="20">
                    <c:v>0.01</c:v>
                  </c:pt>
                  <c:pt idx="21">
                    <c:v>2.9999999999999997E-4</c:v>
                  </c:pt>
                  <c:pt idx="22">
                    <c:v>3.8E-3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1.5E-3</c:v>
                  </c:pt>
                  <c:pt idx="26">
                    <c:v>2.8999999999999998E-3</c:v>
                  </c:pt>
                  <c:pt idx="2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-4974</c:v>
                </c:pt>
                <c:pt idx="1">
                  <c:v>-4704.5</c:v>
                </c:pt>
                <c:pt idx="2">
                  <c:v>-131.5</c:v>
                </c:pt>
                <c:pt idx="3">
                  <c:v>-91.5</c:v>
                </c:pt>
                <c:pt idx="4">
                  <c:v>-91</c:v>
                </c:pt>
                <c:pt idx="5">
                  <c:v>-70</c:v>
                </c:pt>
                <c:pt idx="6">
                  <c:v>-69.5</c:v>
                </c:pt>
                <c:pt idx="7">
                  <c:v>-35</c:v>
                </c:pt>
                <c:pt idx="8">
                  <c:v>0</c:v>
                </c:pt>
                <c:pt idx="9">
                  <c:v>0.5</c:v>
                </c:pt>
                <c:pt idx="10">
                  <c:v>62</c:v>
                </c:pt>
                <c:pt idx="11">
                  <c:v>62.5</c:v>
                </c:pt>
                <c:pt idx="12">
                  <c:v>997</c:v>
                </c:pt>
                <c:pt idx="13">
                  <c:v>1927</c:v>
                </c:pt>
                <c:pt idx="14">
                  <c:v>2900</c:v>
                </c:pt>
                <c:pt idx="15">
                  <c:v>3028</c:v>
                </c:pt>
                <c:pt idx="16">
                  <c:v>3844.5</c:v>
                </c:pt>
                <c:pt idx="17">
                  <c:v>4280</c:v>
                </c:pt>
                <c:pt idx="18">
                  <c:v>5137</c:v>
                </c:pt>
                <c:pt idx="19">
                  <c:v>5986</c:v>
                </c:pt>
                <c:pt idx="20">
                  <c:v>6821.5</c:v>
                </c:pt>
                <c:pt idx="21">
                  <c:v>7828</c:v>
                </c:pt>
                <c:pt idx="22">
                  <c:v>8018.5</c:v>
                </c:pt>
                <c:pt idx="23">
                  <c:v>11531.5</c:v>
                </c:pt>
                <c:pt idx="24">
                  <c:v>12751</c:v>
                </c:pt>
                <c:pt idx="25">
                  <c:v>12751.5</c:v>
                </c:pt>
                <c:pt idx="26">
                  <c:v>12791.5</c:v>
                </c:pt>
                <c:pt idx="27">
                  <c:v>12832</c:v>
                </c:pt>
              </c:numCache>
            </c:numRef>
          </c:xVal>
          <c:yVal>
            <c:numRef>
              <c:f>Active!$L$21:$L$973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C7-4DBF-96D7-6106C1630E8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Active!$D$21:$D$973</c:f>
                <c:numCache>
                  <c:formatCode>General</c:formatCode>
                  <c:ptCount val="953"/>
                  <c:pt idx="0">
                    <c:v>8.0000000000000004E-4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5.9999999999999995E-4</c:v>
                  </c:pt>
                  <c:pt idx="7">
                    <c:v>1.9E-3</c:v>
                  </c:pt>
                  <c:pt idx="8">
                    <c:v>1.2999999999999999E-3</c:v>
                  </c:pt>
                  <c:pt idx="9">
                    <c:v>1.6999999999999999E-3</c:v>
                  </c:pt>
                  <c:pt idx="10">
                    <c:v>1.4E-3</c:v>
                  </c:pt>
                  <c:pt idx="11">
                    <c:v>1.6000000000000001E-3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8.9999999999999998E-4</c:v>
                  </c:pt>
                  <c:pt idx="19">
                    <c:v>2.7000000000000001E-3</c:v>
                  </c:pt>
                  <c:pt idx="20">
                    <c:v>0.01</c:v>
                  </c:pt>
                  <c:pt idx="21">
                    <c:v>2.9999999999999997E-4</c:v>
                  </c:pt>
                  <c:pt idx="22">
                    <c:v>3.8E-3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1.5E-3</c:v>
                  </c:pt>
                  <c:pt idx="26">
                    <c:v>2.8999999999999998E-3</c:v>
                  </c:pt>
                  <c:pt idx="27">
                    <c:v>1.6000000000000001E-3</c:v>
                  </c:pt>
                </c:numCache>
              </c:numRef>
            </c:plus>
            <c:minus>
              <c:numRef>
                <c:f>Active!$D$21:$D$973</c:f>
                <c:numCache>
                  <c:formatCode>General</c:formatCode>
                  <c:ptCount val="953"/>
                  <c:pt idx="0">
                    <c:v>8.0000000000000004E-4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5.9999999999999995E-4</c:v>
                  </c:pt>
                  <c:pt idx="7">
                    <c:v>1.9E-3</c:v>
                  </c:pt>
                  <c:pt idx="8">
                    <c:v>1.2999999999999999E-3</c:v>
                  </c:pt>
                  <c:pt idx="9">
                    <c:v>1.6999999999999999E-3</c:v>
                  </c:pt>
                  <c:pt idx="10">
                    <c:v>1.4E-3</c:v>
                  </c:pt>
                  <c:pt idx="11">
                    <c:v>1.6000000000000001E-3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8.9999999999999998E-4</c:v>
                  </c:pt>
                  <c:pt idx="19">
                    <c:v>2.7000000000000001E-3</c:v>
                  </c:pt>
                  <c:pt idx="20">
                    <c:v>0.01</c:v>
                  </c:pt>
                  <c:pt idx="21">
                    <c:v>2.9999999999999997E-4</c:v>
                  </c:pt>
                  <c:pt idx="22">
                    <c:v>3.8E-3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1.5E-3</c:v>
                  </c:pt>
                  <c:pt idx="26">
                    <c:v>2.8999999999999998E-3</c:v>
                  </c:pt>
                  <c:pt idx="2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-4974</c:v>
                </c:pt>
                <c:pt idx="1">
                  <c:v>-4704.5</c:v>
                </c:pt>
                <c:pt idx="2">
                  <c:v>-131.5</c:v>
                </c:pt>
                <c:pt idx="3">
                  <c:v>-91.5</c:v>
                </c:pt>
                <c:pt idx="4">
                  <c:v>-91</c:v>
                </c:pt>
                <c:pt idx="5">
                  <c:v>-70</c:v>
                </c:pt>
                <c:pt idx="6">
                  <c:v>-69.5</c:v>
                </c:pt>
                <c:pt idx="7">
                  <c:v>-35</c:v>
                </c:pt>
                <c:pt idx="8">
                  <c:v>0</c:v>
                </c:pt>
                <c:pt idx="9">
                  <c:v>0.5</c:v>
                </c:pt>
                <c:pt idx="10">
                  <c:v>62</c:v>
                </c:pt>
                <c:pt idx="11">
                  <c:v>62.5</c:v>
                </c:pt>
                <c:pt idx="12">
                  <c:v>997</c:v>
                </c:pt>
                <c:pt idx="13">
                  <c:v>1927</c:v>
                </c:pt>
                <c:pt idx="14">
                  <c:v>2900</c:v>
                </c:pt>
                <c:pt idx="15">
                  <c:v>3028</c:v>
                </c:pt>
                <c:pt idx="16">
                  <c:v>3844.5</c:v>
                </c:pt>
                <c:pt idx="17">
                  <c:v>4280</c:v>
                </c:pt>
                <c:pt idx="18">
                  <c:v>5137</c:v>
                </c:pt>
                <c:pt idx="19">
                  <c:v>5986</c:v>
                </c:pt>
                <c:pt idx="20">
                  <c:v>6821.5</c:v>
                </c:pt>
                <c:pt idx="21">
                  <c:v>7828</c:v>
                </c:pt>
                <c:pt idx="22">
                  <c:v>8018.5</c:v>
                </c:pt>
                <c:pt idx="23">
                  <c:v>11531.5</c:v>
                </c:pt>
                <c:pt idx="24">
                  <c:v>12751</c:v>
                </c:pt>
                <c:pt idx="25">
                  <c:v>12751.5</c:v>
                </c:pt>
                <c:pt idx="26">
                  <c:v>12791.5</c:v>
                </c:pt>
                <c:pt idx="27">
                  <c:v>12832</c:v>
                </c:pt>
              </c:numCache>
            </c:numRef>
          </c:xVal>
          <c:yVal>
            <c:numRef>
              <c:f>Active!$M$21:$M$973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C7-4DBF-96D7-6106C1630E8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Active!$D$21:$D$973</c:f>
                <c:numCache>
                  <c:formatCode>General</c:formatCode>
                  <c:ptCount val="953"/>
                  <c:pt idx="0">
                    <c:v>8.0000000000000004E-4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5.9999999999999995E-4</c:v>
                  </c:pt>
                  <c:pt idx="7">
                    <c:v>1.9E-3</c:v>
                  </c:pt>
                  <c:pt idx="8">
                    <c:v>1.2999999999999999E-3</c:v>
                  </c:pt>
                  <c:pt idx="9">
                    <c:v>1.6999999999999999E-3</c:v>
                  </c:pt>
                  <c:pt idx="10">
                    <c:v>1.4E-3</c:v>
                  </c:pt>
                  <c:pt idx="11">
                    <c:v>1.6000000000000001E-3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8.9999999999999998E-4</c:v>
                  </c:pt>
                  <c:pt idx="19">
                    <c:v>2.7000000000000001E-3</c:v>
                  </c:pt>
                  <c:pt idx="20">
                    <c:v>0.01</c:v>
                  </c:pt>
                  <c:pt idx="21">
                    <c:v>2.9999999999999997E-4</c:v>
                  </c:pt>
                  <c:pt idx="22">
                    <c:v>3.8E-3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1.5E-3</c:v>
                  </c:pt>
                  <c:pt idx="26">
                    <c:v>2.8999999999999998E-3</c:v>
                  </c:pt>
                  <c:pt idx="27">
                    <c:v>1.6000000000000001E-3</c:v>
                  </c:pt>
                </c:numCache>
              </c:numRef>
            </c:plus>
            <c:minus>
              <c:numRef>
                <c:f>Active!$D$21:$D$973</c:f>
                <c:numCache>
                  <c:formatCode>General</c:formatCode>
                  <c:ptCount val="953"/>
                  <c:pt idx="0">
                    <c:v>8.0000000000000004E-4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5.9999999999999995E-4</c:v>
                  </c:pt>
                  <c:pt idx="7">
                    <c:v>1.9E-3</c:v>
                  </c:pt>
                  <c:pt idx="8">
                    <c:v>1.2999999999999999E-3</c:v>
                  </c:pt>
                  <c:pt idx="9">
                    <c:v>1.6999999999999999E-3</c:v>
                  </c:pt>
                  <c:pt idx="10">
                    <c:v>1.4E-3</c:v>
                  </c:pt>
                  <c:pt idx="11">
                    <c:v>1.6000000000000001E-3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8.9999999999999998E-4</c:v>
                  </c:pt>
                  <c:pt idx="19">
                    <c:v>2.7000000000000001E-3</c:v>
                  </c:pt>
                  <c:pt idx="20">
                    <c:v>0.01</c:v>
                  </c:pt>
                  <c:pt idx="21">
                    <c:v>2.9999999999999997E-4</c:v>
                  </c:pt>
                  <c:pt idx="22">
                    <c:v>3.8E-3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1.5E-3</c:v>
                  </c:pt>
                  <c:pt idx="26">
                    <c:v>2.8999999999999998E-3</c:v>
                  </c:pt>
                  <c:pt idx="2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-4974</c:v>
                </c:pt>
                <c:pt idx="1">
                  <c:v>-4704.5</c:v>
                </c:pt>
                <c:pt idx="2">
                  <c:v>-131.5</c:v>
                </c:pt>
                <c:pt idx="3">
                  <c:v>-91.5</c:v>
                </c:pt>
                <c:pt idx="4">
                  <c:v>-91</c:v>
                </c:pt>
                <c:pt idx="5">
                  <c:v>-70</c:v>
                </c:pt>
                <c:pt idx="6">
                  <c:v>-69.5</c:v>
                </c:pt>
                <c:pt idx="7">
                  <c:v>-35</c:v>
                </c:pt>
                <c:pt idx="8">
                  <c:v>0</c:v>
                </c:pt>
                <c:pt idx="9">
                  <c:v>0.5</c:v>
                </c:pt>
                <c:pt idx="10">
                  <c:v>62</c:v>
                </c:pt>
                <c:pt idx="11">
                  <c:v>62.5</c:v>
                </c:pt>
                <c:pt idx="12">
                  <c:v>997</c:v>
                </c:pt>
                <c:pt idx="13">
                  <c:v>1927</c:v>
                </c:pt>
                <c:pt idx="14">
                  <c:v>2900</c:v>
                </c:pt>
                <c:pt idx="15">
                  <c:v>3028</c:v>
                </c:pt>
                <c:pt idx="16">
                  <c:v>3844.5</c:v>
                </c:pt>
                <c:pt idx="17">
                  <c:v>4280</c:v>
                </c:pt>
                <c:pt idx="18">
                  <c:v>5137</c:v>
                </c:pt>
                <c:pt idx="19">
                  <c:v>5986</c:v>
                </c:pt>
                <c:pt idx="20">
                  <c:v>6821.5</c:v>
                </c:pt>
                <c:pt idx="21">
                  <c:v>7828</c:v>
                </c:pt>
                <c:pt idx="22">
                  <c:v>8018.5</c:v>
                </c:pt>
                <c:pt idx="23">
                  <c:v>11531.5</c:v>
                </c:pt>
                <c:pt idx="24">
                  <c:v>12751</c:v>
                </c:pt>
                <c:pt idx="25">
                  <c:v>12751.5</c:v>
                </c:pt>
                <c:pt idx="26">
                  <c:v>12791.5</c:v>
                </c:pt>
                <c:pt idx="27">
                  <c:v>12832</c:v>
                </c:pt>
              </c:numCache>
            </c:numRef>
          </c:xVal>
          <c:yVal>
            <c:numRef>
              <c:f>Active!$N$21:$N$973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C7-4DBF-96D7-6106C1630E8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Active!$F$21:$F$973</c:f>
              <c:numCache>
                <c:formatCode>General</c:formatCode>
                <c:ptCount val="953"/>
                <c:pt idx="0">
                  <c:v>-4974</c:v>
                </c:pt>
                <c:pt idx="1">
                  <c:v>-4704.5</c:v>
                </c:pt>
                <c:pt idx="2">
                  <c:v>-131.5</c:v>
                </c:pt>
                <c:pt idx="3">
                  <c:v>-91.5</c:v>
                </c:pt>
                <c:pt idx="4">
                  <c:v>-91</c:v>
                </c:pt>
                <c:pt idx="5">
                  <c:v>-70</c:v>
                </c:pt>
                <c:pt idx="6">
                  <c:v>-69.5</c:v>
                </c:pt>
                <c:pt idx="7">
                  <c:v>-35</c:v>
                </c:pt>
                <c:pt idx="8">
                  <c:v>0</c:v>
                </c:pt>
                <c:pt idx="9">
                  <c:v>0.5</c:v>
                </c:pt>
                <c:pt idx="10">
                  <c:v>62</c:v>
                </c:pt>
                <c:pt idx="11">
                  <c:v>62.5</c:v>
                </c:pt>
                <c:pt idx="12">
                  <c:v>997</c:v>
                </c:pt>
                <c:pt idx="13">
                  <c:v>1927</c:v>
                </c:pt>
                <c:pt idx="14">
                  <c:v>2900</c:v>
                </c:pt>
                <c:pt idx="15">
                  <c:v>3028</c:v>
                </c:pt>
                <c:pt idx="16">
                  <c:v>3844.5</c:v>
                </c:pt>
                <c:pt idx="17">
                  <c:v>4280</c:v>
                </c:pt>
                <c:pt idx="18">
                  <c:v>5137</c:v>
                </c:pt>
                <c:pt idx="19">
                  <c:v>5986</c:v>
                </c:pt>
                <c:pt idx="20">
                  <c:v>6821.5</c:v>
                </c:pt>
                <c:pt idx="21">
                  <c:v>7828</c:v>
                </c:pt>
                <c:pt idx="22">
                  <c:v>8018.5</c:v>
                </c:pt>
                <c:pt idx="23">
                  <c:v>11531.5</c:v>
                </c:pt>
                <c:pt idx="24">
                  <c:v>12751</c:v>
                </c:pt>
                <c:pt idx="25">
                  <c:v>12751.5</c:v>
                </c:pt>
                <c:pt idx="26">
                  <c:v>12791.5</c:v>
                </c:pt>
                <c:pt idx="27">
                  <c:v>12832</c:v>
                </c:pt>
              </c:numCache>
            </c:numRef>
          </c:xVal>
          <c:yVal>
            <c:numRef>
              <c:f>Active!$O$21:$O$973</c:f>
              <c:numCache>
                <c:formatCode>General</c:formatCode>
                <c:ptCount val="953"/>
                <c:pt idx="0">
                  <c:v>7.2847399785123779E-2</c:v>
                </c:pt>
                <c:pt idx="1">
                  <c:v>6.9794070765284849E-2</c:v>
                </c:pt>
                <c:pt idx="2">
                  <c:v>1.7983779085420426E-2</c:v>
                </c:pt>
                <c:pt idx="3">
                  <c:v>1.7530594815314462E-2</c:v>
                </c:pt>
                <c:pt idx="4">
                  <c:v>1.7524930011938139E-2</c:v>
                </c:pt>
                <c:pt idx="5">
                  <c:v>1.7287008270132506E-2</c:v>
                </c:pt>
                <c:pt idx="6">
                  <c:v>1.728134346675618E-2</c:v>
                </c:pt>
                <c:pt idx="7">
                  <c:v>1.6890472033789787E-2</c:v>
                </c:pt>
                <c:pt idx="8">
                  <c:v>1.6493935797447068E-2</c:v>
                </c:pt>
                <c:pt idx="9">
                  <c:v>1.6488270994070742E-2</c:v>
                </c:pt>
                <c:pt idx="10">
                  <c:v>1.5791500178782822E-2</c:v>
                </c:pt>
                <c:pt idx="11">
                  <c:v>1.5785835375406499E-2</c:v>
                </c:pt>
                <c:pt idx="12">
                  <c:v>5.1983178650558976E-3</c:v>
                </c:pt>
                <c:pt idx="13">
                  <c:v>-5.338216414907785E-3</c:v>
                </c:pt>
                <c:pt idx="14">
                  <c:v>-1.6361923785235377E-2</c:v>
                </c:pt>
                <c:pt idx="15">
                  <c:v>-1.7812113449574465E-2</c:v>
                </c:pt>
                <c:pt idx="16">
                  <c:v>-2.7062737363112467E-2</c:v>
                </c:pt>
                <c:pt idx="17">
                  <c:v>-3.1996781103891161E-2</c:v>
                </c:pt>
                <c:pt idx="18">
                  <c:v>-4.170625409091145E-2</c:v>
                </c:pt>
                <c:pt idx="19">
                  <c:v>-5.1325090223910561E-2</c:v>
                </c:pt>
                <c:pt idx="20">
                  <c:v>-6.0790976665748897E-2</c:v>
                </c:pt>
                <c:pt idx="21">
                  <c:v>-7.2194225862290226E-2</c:v>
                </c:pt>
                <c:pt idx="22">
                  <c:v>-7.4352515948669887E-2</c:v>
                </c:pt>
                <c:pt idx="23">
                  <c:v>-0.11415342447072624</c:v>
                </c:pt>
                <c:pt idx="24">
                  <c:v>-0.12796987990558184</c:v>
                </c:pt>
                <c:pt idx="25">
                  <c:v>-0.12797554470895817</c:v>
                </c:pt>
                <c:pt idx="26">
                  <c:v>-0.12842872897906413</c:v>
                </c:pt>
                <c:pt idx="27">
                  <c:v>-0.12888757805254641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C7-4DBF-96D7-6106C1630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90008"/>
        <c:axId val="1"/>
      </c:scatterChart>
      <c:valAx>
        <c:axId val="536390008"/>
        <c:scaling>
          <c:orientation val="minMax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12903225806452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6390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29032258064517"/>
          <c:y val="0.9204921861831491"/>
          <c:w val="0.67419354838709677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2537-0520 - O-C Diagr.</a:t>
            </a:r>
          </a:p>
        </c:rich>
      </c:tx>
      <c:layout>
        <c:manualLayout>
          <c:xMode val="edge"/>
          <c:yMode val="edge"/>
          <c:x val="0.32956415181543341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814859468012961"/>
          <c:w val="0.80452405950567596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-4974</c:v>
                </c:pt>
                <c:pt idx="1">
                  <c:v>-4704.5</c:v>
                </c:pt>
                <c:pt idx="2">
                  <c:v>-91.5</c:v>
                </c:pt>
                <c:pt idx="3">
                  <c:v>-91</c:v>
                </c:pt>
                <c:pt idx="4">
                  <c:v>-70</c:v>
                </c:pt>
                <c:pt idx="5">
                  <c:v>-69.5</c:v>
                </c:pt>
                <c:pt idx="6">
                  <c:v>-35</c:v>
                </c:pt>
                <c:pt idx="7">
                  <c:v>0</c:v>
                </c:pt>
                <c:pt idx="8">
                  <c:v>0.5</c:v>
                </c:pt>
                <c:pt idx="9">
                  <c:v>62</c:v>
                </c:pt>
                <c:pt idx="10">
                  <c:v>62.5</c:v>
                </c:pt>
                <c:pt idx="11">
                  <c:v>-131.5</c:v>
                </c:pt>
                <c:pt idx="12">
                  <c:v>997</c:v>
                </c:pt>
                <c:pt idx="13">
                  <c:v>1927</c:v>
                </c:pt>
                <c:pt idx="14">
                  <c:v>2900</c:v>
                </c:pt>
                <c:pt idx="15">
                  <c:v>3028</c:v>
                </c:pt>
                <c:pt idx="16">
                  <c:v>3844.5</c:v>
                </c:pt>
              </c:numCache>
            </c:numRef>
          </c:xVal>
          <c:yVal>
            <c:numRef>
              <c:f>'A (old)'!$H$21:$H$997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31-49B9-B149-C87FBFE48FEF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8.0000000000000004E-4</c:v>
                  </c:pt>
                  <c:pt idx="1">
                    <c:v>1.5E-3</c:v>
                  </c:pt>
                  <c:pt idx="2">
                    <c:v>1E-3</c:v>
                  </c:pt>
                  <c:pt idx="3">
                    <c:v>1.1999999999999999E-3</c:v>
                  </c:pt>
                  <c:pt idx="4">
                    <c:v>6.0000000000000001E-3</c:v>
                  </c:pt>
                  <c:pt idx="5">
                    <c:v>5.9999999999999995E-4</c:v>
                  </c:pt>
                  <c:pt idx="6">
                    <c:v>1.9E-3</c:v>
                  </c:pt>
                  <c:pt idx="7">
                    <c:v>1.2999999999999999E-3</c:v>
                  </c:pt>
                  <c:pt idx="8">
                    <c:v>1.6999999999999999E-3</c:v>
                  </c:pt>
                  <c:pt idx="9">
                    <c:v>1.4E-3</c:v>
                  </c:pt>
                  <c:pt idx="10">
                    <c:v>1.6000000000000001E-3</c:v>
                  </c:pt>
                  <c:pt idx="11">
                    <c:v>1.8E-3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8.0000000000000004E-4</c:v>
                  </c:pt>
                  <c:pt idx="1">
                    <c:v>1.5E-3</c:v>
                  </c:pt>
                  <c:pt idx="2">
                    <c:v>1E-3</c:v>
                  </c:pt>
                  <c:pt idx="3">
                    <c:v>1.1999999999999999E-3</c:v>
                  </c:pt>
                  <c:pt idx="4">
                    <c:v>6.0000000000000001E-3</c:v>
                  </c:pt>
                  <c:pt idx="5">
                    <c:v>5.9999999999999995E-4</c:v>
                  </c:pt>
                  <c:pt idx="6">
                    <c:v>1.9E-3</c:v>
                  </c:pt>
                  <c:pt idx="7">
                    <c:v>1.2999999999999999E-3</c:v>
                  </c:pt>
                  <c:pt idx="8">
                    <c:v>1.6999999999999999E-3</c:v>
                  </c:pt>
                  <c:pt idx="9">
                    <c:v>1.4E-3</c:v>
                  </c:pt>
                  <c:pt idx="10">
                    <c:v>1.6000000000000001E-3</c:v>
                  </c:pt>
                  <c:pt idx="11">
                    <c:v>1.8E-3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-4974</c:v>
                </c:pt>
                <c:pt idx="1">
                  <c:v>-4704.5</c:v>
                </c:pt>
                <c:pt idx="2">
                  <c:v>-91.5</c:v>
                </c:pt>
                <c:pt idx="3">
                  <c:v>-91</c:v>
                </c:pt>
                <c:pt idx="4">
                  <c:v>-70</c:v>
                </c:pt>
                <c:pt idx="5">
                  <c:v>-69.5</c:v>
                </c:pt>
                <c:pt idx="6">
                  <c:v>-35</c:v>
                </c:pt>
                <c:pt idx="7">
                  <c:v>0</c:v>
                </c:pt>
                <c:pt idx="8">
                  <c:v>0.5</c:v>
                </c:pt>
                <c:pt idx="9">
                  <c:v>62</c:v>
                </c:pt>
                <c:pt idx="10">
                  <c:v>62.5</c:v>
                </c:pt>
                <c:pt idx="11">
                  <c:v>-131.5</c:v>
                </c:pt>
                <c:pt idx="12">
                  <c:v>997</c:v>
                </c:pt>
                <c:pt idx="13">
                  <c:v>1927</c:v>
                </c:pt>
                <c:pt idx="14">
                  <c:v>2900</c:v>
                </c:pt>
                <c:pt idx="15">
                  <c:v>3028</c:v>
                </c:pt>
                <c:pt idx="16">
                  <c:v>3844.5</c:v>
                </c:pt>
              </c:numCache>
            </c:numRef>
          </c:xVal>
          <c:yVal>
            <c:numRef>
              <c:f>'A (old)'!$I$21:$I$997</c:f>
              <c:numCache>
                <c:formatCode>General</c:formatCode>
                <c:ptCount val="977"/>
                <c:pt idx="0">
                  <c:v>-3.9140000008046627E-3</c:v>
                </c:pt>
                <c:pt idx="1">
                  <c:v>2.775500004645437E-3</c:v>
                </c:pt>
                <c:pt idx="2">
                  <c:v>-3.5314999986439943E-3</c:v>
                </c:pt>
                <c:pt idx="3">
                  <c:v>-1.251000001502689E-3</c:v>
                </c:pt>
                <c:pt idx="4">
                  <c:v>6.3000000227475539E-4</c:v>
                </c:pt>
                <c:pt idx="5">
                  <c:v>-1.8895000030170195E-3</c:v>
                </c:pt>
                <c:pt idx="6">
                  <c:v>-9.3500000366475433E-4</c:v>
                </c:pt>
                <c:pt idx="7">
                  <c:v>-5.0000000192085281E-4</c:v>
                </c:pt>
                <c:pt idx="8">
                  <c:v>3.8049999420763925E-4</c:v>
                </c:pt>
                <c:pt idx="9">
                  <c:v>-2.1800000104121864E-4</c:v>
                </c:pt>
                <c:pt idx="10">
                  <c:v>2.462500000547152E-3</c:v>
                </c:pt>
                <c:pt idx="11">
                  <c:v>4.128500004298985E-3</c:v>
                </c:pt>
                <c:pt idx="12">
                  <c:v>6.520000024465844E-4</c:v>
                </c:pt>
                <c:pt idx="13">
                  <c:v>-6.3529999970342033E-3</c:v>
                </c:pt>
                <c:pt idx="14">
                  <c:v>-6.0999999986961484E-3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31-49B9-B149-C87FBFE48FEF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8.0000000000000004E-4</c:v>
                  </c:pt>
                  <c:pt idx="1">
                    <c:v>1.5E-3</c:v>
                  </c:pt>
                  <c:pt idx="2">
                    <c:v>1E-3</c:v>
                  </c:pt>
                  <c:pt idx="3">
                    <c:v>1.1999999999999999E-3</c:v>
                  </c:pt>
                  <c:pt idx="4">
                    <c:v>6.0000000000000001E-3</c:v>
                  </c:pt>
                  <c:pt idx="5">
                    <c:v>5.9999999999999995E-4</c:v>
                  </c:pt>
                  <c:pt idx="6">
                    <c:v>1.9E-3</c:v>
                  </c:pt>
                  <c:pt idx="7">
                    <c:v>1.2999999999999999E-3</c:v>
                  </c:pt>
                  <c:pt idx="8">
                    <c:v>1.6999999999999999E-3</c:v>
                  </c:pt>
                  <c:pt idx="9">
                    <c:v>1.4E-3</c:v>
                  </c:pt>
                  <c:pt idx="10">
                    <c:v>1.6000000000000001E-3</c:v>
                  </c:pt>
                  <c:pt idx="11">
                    <c:v>1.8E-3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8.0000000000000004E-4</c:v>
                  </c:pt>
                  <c:pt idx="1">
                    <c:v>1.5E-3</c:v>
                  </c:pt>
                  <c:pt idx="2">
                    <c:v>1E-3</c:v>
                  </c:pt>
                  <c:pt idx="3">
                    <c:v>1.1999999999999999E-3</c:v>
                  </c:pt>
                  <c:pt idx="4">
                    <c:v>6.0000000000000001E-3</c:v>
                  </c:pt>
                  <c:pt idx="5">
                    <c:v>5.9999999999999995E-4</c:v>
                  </c:pt>
                  <c:pt idx="6">
                    <c:v>1.9E-3</c:v>
                  </c:pt>
                  <c:pt idx="7">
                    <c:v>1.2999999999999999E-3</c:v>
                  </c:pt>
                  <c:pt idx="8">
                    <c:v>1.6999999999999999E-3</c:v>
                  </c:pt>
                  <c:pt idx="9">
                    <c:v>1.4E-3</c:v>
                  </c:pt>
                  <c:pt idx="10">
                    <c:v>1.6000000000000001E-3</c:v>
                  </c:pt>
                  <c:pt idx="11">
                    <c:v>1.8E-3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-4974</c:v>
                </c:pt>
                <c:pt idx="1">
                  <c:v>-4704.5</c:v>
                </c:pt>
                <c:pt idx="2">
                  <c:v>-91.5</c:v>
                </c:pt>
                <c:pt idx="3">
                  <c:v>-91</c:v>
                </c:pt>
                <c:pt idx="4">
                  <c:v>-70</c:v>
                </c:pt>
                <c:pt idx="5">
                  <c:v>-69.5</c:v>
                </c:pt>
                <c:pt idx="6">
                  <c:v>-35</c:v>
                </c:pt>
                <c:pt idx="7">
                  <c:v>0</c:v>
                </c:pt>
                <c:pt idx="8">
                  <c:v>0.5</c:v>
                </c:pt>
                <c:pt idx="9">
                  <c:v>62</c:v>
                </c:pt>
                <c:pt idx="10">
                  <c:v>62.5</c:v>
                </c:pt>
                <c:pt idx="11">
                  <c:v>-131.5</c:v>
                </c:pt>
                <c:pt idx="12">
                  <c:v>997</c:v>
                </c:pt>
                <c:pt idx="13">
                  <c:v>1927</c:v>
                </c:pt>
                <c:pt idx="14">
                  <c:v>2900</c:v>
                </c:pt>
                <c:pt idx="15">
                  <c:v>3028</c:v>
                </c:pt>
                <c:pt idx="16">
                  <c:v>3844.5</c:v>
                </c:pt>
              </c:numCache>
            </c:numRef>
          </c:xVal>
          <c:yVal>
            <c:numRef>
              <c:f>'A (old)'!$J$21:$J$997</c:f>
              <c:numCache>
                <c:formatCode>General</c:formatCode>
                <c:ptCount val="977"/>
                <c:pt idx="15">
                  <c:v>-4.6920000022510067E-3</c:v>
                </c:pt>
                <c:pt idx="16">
                  <c:v>-5.8355000001029111E-3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31-49B9-B149-C87FBFE48FEF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8.0000000000000004E-4</c:v>
                  </c:pt>
                  <c:pt idx="1">
                    <c:v>1.5E-3</c:v>
                  </c:pt>
                  <c:pt idx="2">
                    <c:v>1E-3</c:v>
                  </c:pt>
                  <c:pt idx="3">
                    <c:v>1.1999999999999999E-3</c:v>
                  </c:pt>
                  <c:pt idx="4">
                    <c:v>6.0000000000000001E-3</c:v>
                  </c:pt>
                  <c:pt idx="5">
                    <c:v>5.9999999999999995E-4</c:v>
                  </c:pt>
                  <c:pt idx="6">
                    <c:v>1.9E-3</c:v>
                  </c:pt>
                  <c:pt idx="7">
                    <c:v>1.2999999999999999E-3</c:v>
                  </c:pt>
                  <c:pt idx="8">
                    <c:v>1.6999999999999999E-3</c:v>
                  </c:pt>
                  <c:pt idx="9">
                    <c:v>1.4E-3</c:v>
                  </c:pt>
                  <c:pt idx="10">
                    <c:v>1.6000000000000001E-3</c:v>
                  </c:pt>
                  <c:pt idx="11">
                    <c:v>1.8E-3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8.0000000000000004E-4</c:v>
                  </c:pt>
                  <c:pt idx="1">
                    <c:v>1.5E-3</c:v>
                  </c:pt>
                  <c:pt idx="2">
                    <c:v>1E-3</c:v>
                  </c:pt>
                  <c:pt idx="3">
                    <c:v>1.1999999999999999E-3</c:v>
                  </c:pt>
                  <c:pt idx="4">
                    <c:v>6.0000000000000001E-3</c:v>
                  </c:pt>
                  <c:pt idx="5">
                    <c:v>5.9999999999999995E-4</c:v>
                  </c:pt>
                  <c:pt idx="6">
                    <c:v>1.9E-3</c:v>
                  </c:pt>
                  <c:pt idx="7">
                    <c:v>1.2999999999999999E-3</c:v>
                  </c:pt>
                  <c:pt idx="8">
                    <c:v>1.6999999999999999E-3</c:v>
                  </c:pt>
                  <c:pt idx="9">
                    <c:v>1.4E-3</c:v>
                  </c:pt>
                  <c:pt idx="10">
                    <c:v>1.6000000000000001E-3</c:v>
                  </c:pt>
                  <c:pt idx="11">
                    <c:v>1.8E-3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-4974</c:v>
                </c:pt>
                <c:pt idx="1">
                  <c:v>-4704.5</c:v>
                </c:pt>
                <c:pt idx="2">
                  <c:v>-91.5</c:v>
                </c:pt>
                <c:pt idx="3">
                  <c:v>-91</c:v>
                </c:pt>
                <c:pt idx="4">
                  <c:v>-70</c:v>
                </c:pt>
                <c:pt idx="5">
                  <c:v>-69.5</c:v>
                </c:pt>
                <c:pt idx="6">
                  <c:v>-35</c:v>
                </c:pt>
                <c:pt idx="7">
                  <c:v>0</c:v>
                </c:pt>
                <c:pt idx="8">
                  <c:v>0.5</c:v>
                </c:pt>
                <c:pt idx="9">
                  <c:v>62</c:v>
                </c:pt>
                <c:pt idx="10">
                  <c:v>62.5</c:v>
                </c:pt>
                <c:pt idx="11">
                  <c:v>-131.5</c:v>
                </c:pt>
                <c:pt idx="12">
                  <c:v>997</c:v>
                </c:pt>
                <c:pt idx="13">
                  <c:v>1927</c:v>
                </c:pt>
                <c:pt idx="14">
                  <c:v>2900</c:v>
                </c:pt>
                <c:pt idx="15">
                  <c:v>3028</c:v>
                </c:pt>
                <c:pt idx="16">
                  <c:v>3844.5</c:v>
                </c:pt>
              </c:numCache>
            </c:numRef>
          </c:xVal>
          <c:yVal>
            <c:numRef>
              <c:f>'A (old)'!$K$21:$K$997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31-49B9-B149-C87FBFE48FEF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8.0000000000000004E-4</c:v>
                  </c:pt>
                  <c:pt idx="1">
                    <c:v>1.5E-3</c:v>
                  </c:pt>
                  <c:pt idx="2">
                    <c:v>1E-3</c:v>
                  </c:pt>
                  <c:pt idx="3">
                    <c:v>1.1999999999999999E-3</c:v>
                  </c:pt>
                  <c:pt idx="4">
                    <c:v>6.0000000000000001E-3</c:v>
                  </c:pt>
                  <c:pt idx="5">
                    <c:v>5.9999999999999995E-4</c:v>
                  </c:pt>
                  <c:pt idx="6">
                    <c:v>1.9E-3</c:v>
                  </c:pt>
                  <c:pt idx="7">
                    <c:v>1.2999999999999999E-3</c:v>
                  </c:pt>
                  <c:pt idx="8">
                    <c:v>1.6999999999999999E-3</c:v>
                  </c:pt>
                  <c:pt idx="9">
                    <c:v>1.4E-3</c:v>
                  </c:pt>
                  <c:pt idx="10">
                    <c:v>1.6000000000000001E-3</c:v>
                  </c:pt>
                  <c:pt idx="11">
                    <c:v>1.8E-3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8.0000000000000004E-4</c:v>
                  </c:pt>
                  <c:pt idx="1">
                    <c:v>1.5E-3</c:v>
                  </c:pt>
                  <c:pt idx="2">
                    <c:v>1E-3</c:v>
                  </c:pt>
                  <c:pt idx="3">
                    <c:v>1.1999999999999999E-3</c:v>
                  </c:pt>
                  <c:pt idx="4">
                    <c:v>6.0000000000000001E-3</c:v>
                  </c:pt>
                  <c:pt idx="5">
                    <c:v>5.9999999999999995E-4</c:v>
                  </c:pt>
                  <c:pt idx="6">
                    <c:v>1.9E-3</c:v>
                  </c:pt>
                  <c:pt idx="7">
                    <c:v>1.2999999999999999E-3</c:v>
                  </c:pt>
                  <c:pt idx="8">
                    <c:v>1.6999999999999999E-3</c:v>
                  </c:pt>
                  <c:pt idx="9">
                    <c:v>1.4E-3</c:v>
                  </c:pt>
                  <c:pt idx="10">
                    <c:v>1.6000000000000001E-3</c:v>
                  </c:pt>
                  <c:pt idx="11">
                    <c:v>1.8E-3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-4974</c:v>
                </c:pt>
                <c:pt idx="1">
                  <c:v>-4704.5</c:v>
                </c:pt>
                <c:pt idx="2">
                  <c:v>-91.5</c:v>
                </c:pt>
                <c:pt idx="3">
                  <c:v>-91</c:v>
                </c:pt>
                <c:pt idx="4">
                  <c:v>-70</c:v>
                </c:pt>
                <c:pt idx="5">
                  <c:v>-69.5</c:v>
                </c:pt>
                <c:pt idx="6">
                  <c:v>-35</c:v>
                </c:pt>
                <c:pt idx="7">
                  <c:v>0</c:v>
                </c:pt>
                <c:pt idx="8">
                  <c:v>0.5</c:v>
                </c:pt>
                <c:pt idx="9">
                  <c:v>62</c:v>
                </c:pt>
                <c:pt idx="10">
                  <c:v>62.5</c:v>
                </c:pt>
                <c:pt idx="11">
                  <c:v>-131.5</c:v>
                </c:pt>
                <c:pt idx="12">
                  <c:v>997</c:v>
                </c:pt>
                <c:pt idx="13">
                  <c:v>1927</c:v>
                </c:pt>
                <c:pt idx="14">
                  <c:v>2900</c:v>
                </c:pt>
                <c:pt idx="15">
                  <c:v>3028</c:v>
                </c:pt>
                <c:pt idx="16">
                  <c:v>3844.5</c:v>
                </c:pt>
              </c:numCache>
            </c:numRef>
          </c:xVal>
          <c:yVal>
            <c:numRef>
              <c:f>'A (old)'!$L$21:$L$997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31-49B9-B149-C87FBFE48FEF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8.0000000000000004E-4</c:v>
                  </c:pt>
                  <c:pt idx="1">
                    <c:v>1.5E-3</c:v>
                  </c:pt>
                  <c:pt idx="2">
                    <c:v>1E-3</c:v>
                  </c:pt>
                  <c:pt idx="3">
                    <c:v>1.1999999999999999E-3</c:v>
                  </c:pt>
                  <c:pt idx="4">
                    <c:v>6.0000000000000001E-3</c:v>
                  </c:pt>
                  <c:pt idx="5">
                    <c:v>5.9999999999999995E-4</c:v>
                  </c:pt>
                  <c:pt idx="6">
                    <c:v>1.9E-3</c:v>
                  </c:pt>
                  <c:pt idx="7">
                    <c:v>1.2999999999999999E-3</c:v>
                  </c:pt>
                  <c:pt idx="8">
                    <c:v>1.6999999999999999E-3</c:v>
                  </c:pt>
                  <c:pt idx="9">
                    <c:v>1.4E-3</c:v>
                  </c:pt>
                  <c:pt idx="10">
                    <c:v>1.6000000000000001E-3</c:v>
                  </c:pt>
                  <c:pt idx="11">
                    <c:v>1.8E-3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8.0000000000000004E-4</c:v>
                  </c:pt>
                  <c:pt idx="1">
                    <c:v>1.5E-3</c:v>
                  </c:pt>
                  <c:pt idx="2">
                    <c:v>1E-3</c:v>
                  </c:pt>
                  <c:pt idx="3">
                    <c:v>1.1999999999999999E-3</c:v>
                  </c:pt>
                  <c:pt idx="4">
                    <c:v>6.0000000000000001E-3</c:v>
                  </c:pt>
                  <c:pt idx="5">
                    <c:v>5.9999999999999995E-4</c:v>
                  </c:pt>
                  <c:pt idx="6">
                    <c:v>1.9E-3</c:v>
                  </c:pt>
                  <c:pt idx="7">
                    <c:v>1.2999999999999999E-3</c:v>
                  </c:pt>
                  <c:pt idx="8">
                    <c:v>1.6999999999999999E-3</c:v>
                  </c:pt>
                  <c:pt idx="9">
                    <c:v>1.4E-3</c:v>
                  </c:pt>
                  <c:pt idx="10">
                    <c:v>1.6000000000000001E-3</c:v>
                  </c:pt>
                  <c:pt idx="11">
                    <c:v>1.8E-3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-4974</c:v>
                </c:pt>
                <c:pt idx="1">
                  <c:v>-4704.5</c:v>
                </c:pt>
                <c:pt idx="2">
                  <c:v>-91.5</c:v>
                </c:pt>
                <c:pt idx="3">
                  <c:v>-91</c:v>
                </c:pt>
                <c:pt idx="4">
                  <c:v>-70</c:v>
                </c:pt>
                <c:pt idx="5">
                  <c:v>-69.5</c:v>
                </c:pt>
                <c:pt idx="6">
                  <c:v>-35</c:v>
                </c:pt>
                <c:pt idx="7">
                  <c:v>0</c:v>
                </c:pt>
                <c:pt idx="8">
                  <c:v>0.5</c:v>
                </c:pt>
                <c:pt idx="9">
                  <c:v>62</c:v>
                </c:pt>
                <c:pt idx="10">
                  <c:v>62.5</c:v>
                </c:pt>
                <c:pt idx="11">
                  <c:v>-131.5</c:v>
                </c:pt>
                <c:pt idx="12">
                  <c:v>997</c:v>
                </c:pt>
                <c:pt idx="13">
                  <c:v>1927</c:v>
                </c:pt>
                <c:pt idx="14">
                  <c:v>2900</c:v>
                </c:pt>
                <c:pt idx="15">
                  <c:v>3028</c:v>
                </c:pt>
                <c:pt idx="16">
                  <c:v>3844.5</c:v>
                </c:pt>
              </c:numCache>
            </c:numRef>
          </c:xVal>
          <c:yVal>
            <c:numRef>
              <c:f>'A (old)'!$M$21:$M$997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31-49B9-B149-C87FBFE48FEF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8.0000000000000004E-4</c:v>
                  </c:pt>
                  <c:pt idx="1">
                    <c:v>1.5E-3</c:v>
                  </c:pt>
                  <c:pt idx="2">
                    <c:v>1E-3</c:v>
                  </c:pt>
                  <c:pt idx="3">
                    <c:v>1.1999999999999999E-3</c:v>
                  </c:pt>
                  <c:pt idx="4">
                    <c:v>6.0000000000000001E-3</c:v>
                  </c:pt>
                  <c:pt idx="5">
                    <c:v>5.9999999999999995E-4</c:v>
                  </c:pt>
                  <c:pt idx="6">
                    <c:v>1.9E-3</c:v>
                  </c:pt>
                  <c:pt idx="7">
                    <c:v>1.2999999999999999E-3</c:v>
                  </c:pt>
                  <c:pt idx="8">
                    <c:v>1.6999999999999999E-3</c:v>
                  </c:pt>
                  <c:pt idx="9">
                    <c:v>1.4E-3</c:v>
                  </c:pt>
                  <c:pt idx="10">
                    <c:v>1.6000000000000001E-3</c:v>
                  </c:pt>
                  <c:pt idx="11">
                    <c:v>1.8E-3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8.0000000000000004E-4</c:v>
                  </c:pt>
                  <c:pt idx="1">
                    <c:v>1.5E-3</c:v>
                  </c:pt>
                  <c:pt idx="2">
                    <c:v>1E-3</c:v>
                  </c:pt>
                  <c:pt idx="3">
                    <c:v>1.1999999999999999E-3</c:v>
                  </c:pt>
                  <c:pt idx="4">
                    <c:v>6.0000000000000001E-3</c:v>
                  </c:pt>
                  <c:pt idx="5">
                    <c:v>5.9999999999999995E-4</c:v>
                  </c:pt>
                  <c:pt idx="6">
                    <c:v>1.9E-3</c:v>
                  </c:pt>
                  <c:pt idx="7">
                    <c:v>1.2999999999999999E-3</c:v>
                  </c:pt>
                  <c:pt idx="8">
                    <c:v>1.6999999999999999E-3</c:v>
                  </c:pt>
                  <c:pt idx="9">
                    <c:v>1.4E-3</c:v>
                  </c:pt>
                  <c:pt idx="10">
                    <c:v>1.6000000000000001E-3</c:v>
                  </c:pt>
                  <c:pt idx="11">
                    <c:v>1.8E-3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-4974</c:v>
                </c:pt>
                <c:pt idx="1">
                  <c:v>-4704.5</c:v>
                </c:pt>
                <c:pt idx="2">
                  <c:v>-91.5</c:v>
                </c:pt>
                <c:pt idx="3">
                  <c:v>-91</c:v>
                </c:pt>
                <c:pt idx="4">
                  <c:v>-70</c:v>
                </c:pt>
                <c:pt idx="5">
                  <c:v>-69.5</c:v>
                </c:pt>
                <c:pt idx="6">
                  <c:v>-35</c:v>
                </c:pt>
                <c:pt idx="7">
                  <c:v>0</c:v>
                </c:pt>
                <c:pt idx="8">
                  <c:v>0.5</c:v>
                </c:pt>
                <c:pt idx="9">
                  <c:v>62</c:v>
                </c:pt>
                <c:pt idx="10">
                  <c:v>62.5</c:v>
                </c:pt>
                <c:pt idx="11">
                  <c:v>-131.5</c:v>
                </c:pt>
                <c:pt idx="12">
                  <c:v>997</c:v>
                </c:pt>
                <c:pt idx="13">
                  <c:v>1927</c:v>
                </c:pt>
                <c:pt idx="14">
                  <c:v>2900</c:v>
                </c:pt>
                <c:pt idx="15">
                  <c:v>3028</c:v>
                </c:pt>
                <c:pt idx="16">
                  <c:v>3844.5</c:v>
                </c:pt>
              </c:numCache>
            </c:numRef>
          </c:xVal>
          <c:yVal>
            <c:numRef>
              <c:f>'A (old)'!$N$21:$N$997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31-49B9-B149-C87FBFE48FEF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-4974</c:v>
                </c:pt>
                <c:pt idx="1">
                  <c:v>-4704.5</c:v>
                </c:pt>
                <c:pt idx="2">
                  <c:v>-91.5</c:v>
                </c:pt>
                <c:pt idx="3">
                  <c:v>-91</c:v>
                </c:pt>
                <c:pt idx="4">
                  <c:v>-70</c:v>
                </c:pt>
                <c:pt idx="5">
                  <c:v>-69.5</c:v>
                </c:pt>
                <c:pt idx="6">
                  <c:v>-35</c:v>
                </c:pt>
                <c:pt idx="7">
                  <c:v>0</c:v>
                </c:pt>
                <c:pt idx="8">
                  <c:v>0.5</c:v>
                </c:pt>
                <c:pt idx="9">
                  <c:v>62</c:v>
                </c:pt>
                <c:pt idx="10">
                  <c:v>62.5</c:v>
                </c:pt>
                <c:pt idx="11">
                  <c:v>-131.5</c:v>
                </c:pt>
                <c:pt idx="12">
                  <c:v>997</c:v>
                </c:pt>
                <c:pt idx="13">
                  <c:v>1927</c:v>
                </c:pt>
                <c:pt idx="14">
                  <c:v>2900</c:v>
                </c:pt>
                <c:pt idx="15">
                  <c:v>3028</c:v>
                </c:pt>
                <c:pt idx="16">
                  <c:v>3844.5</c:v>
                </c:pt>
              </c:numCache>
            </c:numRef>
          </c:xVal>
          <c:yVal>
            <c:numRef>
              <c:f>'A (old)'!$O$21:$O$997</c:f>
              <c:numCache>
                <c:formatCode>General</c:formatCode>
                <c:ptCount val="977"/>
                <c:pt idx="0">
                  <c:v>-8.4775503479120762E-3</c:v>
                </c:pt>
                <c:pt idx="1">
                  <c:v>-8.3843233211023886E-3</c:v>
                </c:pt>
                <c:pt idx="2">
                  <c:v>-6.7885671998664243E-3</c:v>
                </c:pt>
                <c:pt idx="3">
                  <c:v>-6.7883942369224362E-3</c:v>
                </c:pt>
                <c:pt idx="4">
                  <c:v>-6.7811297932749278E-3</c:v>
                </c:pt>
                <c:pt idx="5">
                  <c:v>-6.7809568303309397E-3</c:v>
                </c:pt>
                <c:pt idx="6">
                  <c:v>-6.7690223871957481E-3</c:v>
                </c:pt>
                <c:pt idx="7">
                  <c:v>-6.7569149811165675E-3</c:v>
                </c:pt>
                <c:pt idx="8">
                  <c:v>-6.7567420181725794E-3</c:v>
                </c:pt>
                <c:pt idx="9">
                  <c:v>-6.7354675760620195E-3</c:v>
                </c:pt>
                <c:pt idx="10">
                  <c:v>-6.7352946131180313E-3</c:v>
                </c:pt>
                <c:pt idx="11">
                  <c:v>-6.8024042353854878E-3</c:v>
                </c:pt>
                <c:pt idx="12">
                  <c:v>-6.4120268708039172E-3</c:v>
                </c:pt>
                <c:pt idx="13">
                  <c:v>-6.0903157949856977E-3</c:v>
                </c:pt>
                <c:pt idx="14">
                  <c:v>-5.7537299059844853E-3</c:v>
                </c:pt>
                <c:pt idx="15">
                  <c:v>-5.7094513923234827E-3</c:v>
                </c:pt>
                <c:pt idx="16">
                  <c:v>-5.4270029047906055E-3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31-49B9-B149-C87FBFE48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585864"/>
        <c:axId val="1"/>
      </c:scatterChart>
      <c:valAx>
        <c:axId val="719585864"/>
        <c:scaling>
          <c:orientation val="minMax"/>
          <c:max val="4400"/>
          <c:min val="19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50276247779205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585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932165587540652"/>
          <c:y val="0.91975600272188196"/>
          <c:w val="0.93538049262420542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2537-0520 - O-C Diagr.</a:t>
            </a:r>
          </a:p>
        </c:rich>
      </c:tx>
      <c:layout>
        <c:manualLayout>
          <c:xMode val="edge"/>
          <c:yMode val="edge"/>
          <c:x val="0.3290322580645161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"/>
          <c:y val="0.14769252958613219"/>
          <c:w val="0.80161290322580647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-4974</c:v>
                </c:pt>
                <c:pt idx="1">
                  <c:v>-4704.5</c:v>
                </c:pt>
                <c:pt idx="2">
                  <c:v>-91.5</c:v>
                </c:pt>
                <c:pt idx="3">
                  <c:v>-91</c:v>
                </c:pt>
                <c:pt idx="4">
                  <c:v>-70</c:v>
                </c:pt>
                <c:pt idx="5">
                  <c:v>-69.5</c:v>
                </c:pt>
                <c:pt idx="6">
                  <c:v>-35</c:v>
                </c:pt>
                <c:pt idx="7">
                  <c:v>0</c:v>
                </c:pt>
                <c:pt idx="8">
                  <c:v>0.5</c:v>
                </c:pt>
                <c:pt idx="9">
                  <c:v>62</c:v>
                </c:pt>
                <c:pt idx="10">
                  <c:v>62.5</c:v>
                </c:pt>
                <c:pt idx="11">
                  <c:v>-131.5</c:v>
                </c:pt>
                <c:pt idx="12">
                  <c:v>997</c:v>
                </c:pt>
                <c:pt idx="13">
                  <c:v>1927</c:v>
                </c:pt>
                <c:pt idx="14">
                  <c:v>2900</c:v>
                </c:pt>
                <c:pt idx="15">
                  <c:v>3028</c:v>
                </c:pt>
                <c:pt idx="16">
                  <c:v>3844.5</c:v>
                </c:pt>
              </c:numCache>
            </c:numRef>
          </c:xVal>
          <c:yVal>
            <c:numRef>
              <c:f>'A (old)'!$H$21:$H$997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6B-4AFB-8332-293570B723B5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8.0000000000000004E-4</c:v>
                  </c:pt>
                  <c:pt idx="1">
                    <c:v>1.5E-3</c:v>
                  </c:pt>
                  <c:pt idx="2">
                    <c:v>1E-3</c:v>
                  </c:pt>
                  <c:pt idx="3">
                    <c:v>1.1999999999999999E-3</c:v>
                  </c:pt>
                  <c:pt idx="4">
                    <c:v>6.0000000000000001E-3</c:v>
                  </c:pt>
                  <c:pt idx="5">
                    <c:v>5.9999999999999995E-4</c:v>
                  </c:pt>
                  <c:pt idx="6">
                    <c:v>1.9E-3</c:v>
                  </c:pt>
                  <c:pt idx="7">
                    <c:v>1.2999999999999999E-3</c:v>
                  </c:pt>
                  <c:pt idx="8">
                    <c:v>1.6999999999999999E-3</c:v>
                  </c:pt>
                  <c:pt idx="9">
                    <c:v>1.4E-3</c:v>
                  </c:pt>
                  <c:pt idx="10">
                    <c:v>1.6000000000000001E-3</c:v>
                  </c:pt>
                  <c:pt idx="11">
                    <c:v>1.8E-3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8.0000000000000004E-4</c:v>
                  </c:pt>
                  <c:pt idx="1">
                    <c:v>1.5E-3</c:v>
                  </c:pt>
                  <c:pt idx="2">
                    <c:v>1E-3</c:v>
                  </c:pt>
                  <c:pt idx="3">
                    <c:v>1.1999999999999999E-3</c:v>
                  </c:pt>
                  <c:pt idx="4">
                    <c:v>6.0000000000000001E-3</c:v>
                  </c:pt>
                  <c:pt idx="5">
                    <c:v>5.9999999999999995E-4</c:v>
                  </c:pt>
                  <c:pt idx="6">
                    <c:v>1.9E-3</c:v>
                  </c:pt>
                  <c:pt idx="7">
                    <c:v>1.2999999999999999E-3</c:v>
                  </c:pt>
                  <c:pt idx="8">
                    <c:v>1.6999999999999999E-3</c:v>
                  </c:pt>
                  <c:pt idx="9">
                    <c:v>1.4E-3</c:v>
                  </c:pt>
                  <c:pt idx="10">
                    <c:v>1.6000000000000001E-3</c:v>
                  </c:pt>
                  <c:pt idx="11">
                    <c:v>1.8E-3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-4974</c:v>
                </c:pt>
                <c:pt idx="1">
                  <c:v>-4704.5</c:v>
                </c:pt>
                <c:pt idx="2">
                  <c:v>-91.5</c:v>
                </c:pt>
                <c:pt idx="3">
                  <c:v>-91</c:v>
                </c:pt>
                <c:pt idx="4">
                  <c:v>-70</c:v>
                </c:pt>
                <c:pt idx="5">
                  <c:v>-69.5</c:v>
                </c:pt>
                <c:pt idx="6">
                  <c:v>-35</c:v>
                </c:pt>
                <c:pt idx="7">
                  <c:v>0</c:v>
                </c:pt>
                <c:pt idx="8">
                  <c:v>0.5</c:v>
                </c:pt>
                <c:pt idx="9">
                  <c:v>62</c:v>
                </c:pt>
                <c:pt idx="10">
                  <c:v>62.5</c:v>
                </c:pt>
                <c:pt idx="11">
                  <c:v>-131.5</c:v>
                </c:pt>
                <c:pt idx="12">
                  <c:v>997</c:v>
                </c:pt>
                <c:pt idx="13">
                  <c:v>1927</c:v>
                </c:pt>
                <c:pt idx="14">
                  <c:v>2900</c:v>
                </c:pt>
                <c:pt idx="15">
                  <c:v>3028</c:v>
                </c:pt>
                <c:pt idx="16">
                  <c:v>3844.5</c:v>
                </c:pt>
              </c:numCache>
            </c:numRef>
          </c:xVal>
          <c:yVal>
            <c:numRef>
              <c:f>'A (old)'!$I$21:$I$997</c:f>
              <c:numCache>
                <c:formatCode>General</c:formatCode>
                <c:ptCount val="977"/>
                <c:pt idx="0">
                  <c:v>-3.9140000008046627E-3</c:v>
                </c:pt>
                <c:pt idx="1">
                  <c:v>2.775500004645437E-3</c:v>
                </c:pt>
                <c:pt idx="2">
                  <c:v>-3.5314999986439943E-3</c:v>
                </c:pt>
                <c:pt idx="3">
                  <c:v>-1.251000001502689E-3</c:v>
                </c:pt>
                <c:pt idx="4">
                  <c:v>6.3000000227475539E-4</c:v>
                </c:pt>
                <c:pt idx="5">
                  <c:v>-1.8895000030170195E-3</c:v>
                </c:pt>
                <c:pt idx="6">
                  <c:v>-9.3500000366475433E-4</c:v>
                </c:pt>
                <c:pt idx="7">
                  <c:v>-5.0000000192085281E-4</c:v>
                </c:pt>
                <c:pt idx="8">
                  <c:v>3.8049999420763925E-4</c:v>
                </c:pt>
                <c:pt idx="9">
                  <c:v>-2.1800000104121864E-4</c:v>
                </c:pt>
                <c:pt idx="10">
                  <c:v>2.462500000547152E-3</c:v>
                </c:pt>
                <c:pt idx="11">
                  <c:v>4.128500004298985E-3</c:v>
                </c:pt>
                <c:pt idx="12">
                  <c:v>6.520000024465844E-4</c:v>
                </c:pt>
                <c:pt idx="13">
                  <c:v>-6.3529999970342033E-3</c:v>
                </c:pt>
                <c:pt idx="14">
                  <c:v>-6.0999999986961484E-3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6B-4AFB-8332-293570B723B5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8.0000000000000004E-4</c:v>
                  </c:pt>
                  <c:pt idx="1">
                    <c:v>1.5E-3</c:v>
                  </c:pt>
                  <c:pt idx="2">
                    <c:v>1E-3</c:v>
                  </c:pt>
                  <c:pt idx="3">
                    <c:v>1.1999999999999999E-3</c:v>
                  </c:pt>
                  <c:pt idx="4">
                    <c:v>6.0000000000000001E-3</c:v>
                  </c:pt>
                  <c:pt idx="5">
                    <c:v>5.9999999999999995E-4</c:v>
                  </c:pt>
                  <c:pt idx="6">
                    <c:v>1.9E-3</c:v>
                  </c:pt>
                  <c:pt idx="7">
                    <c:v>1.2999999999999999E-3</c:v>
                  </c:pt>
                  <c:pt idx="8">
                    <c:v>1.6999999999999999E-3</c:v>
                  </c:pt>
                  <c:pt idx="9">
                    <c:v>1.4E-3</c:v>
                  </c:pt>
                  <c:pt idx="10">
                    <c:v>1.6000000000000001E-3</c:v>
                  </c:pt>
                  <c:pt idx="11">
                    <c:v>1.8E-3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8.0000000000000004E-4</c:v>
                  </c:pt>
                  <c:pt idx="1">
                    <c:v>1.5E-3</c:v>
                  </c:pt>
                  <c:pt idx="2">
                    <c:v>1E-3</c:v>
                  </c:pt>
                  <c:pt idx="3">
                    <c:v>1.1999999999999999E-3</c:v>
                  </c:pt>
                  <c:pt idx="4">
                    <c:v>6.0000000000000001E-3</c:v>
                  </c:pt>
                  <c:pt idx="5">
                    <c:v>5.9999999999999995E-4</c:v>
                  </c:pt>
                  <c:pt idx="6">
                    <c:v>1.9E-3</c:v>
                  </c:pt>
                  <c:pt idx="7">
                    <c:v>1.2999999999999999E-3</c:v>
                  </c:pt>
                  <c:pt idx="8">
                    <c:v>1.6999999999999999E-3</c:v>
                  </c:pt>
                  <c:pt idx="9">
                    <c:v>1.4E-3</c:v>
                  </c:pt>
                  <c:pt idx="10">
                    <c:v>1.6000000000000001E-3</c:v>
                  </c:pt>
                  <c:pt idx="11">
                    <c:v>1.8E-3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-4974</c:v>
                </c:pt>
                <c:pt idx="1">
                  <c:v>-4704.5</c:v>
                </c:pt>
                <c:pt idx="2">
                  <c:v>-91.5</c:v>
                </c:pt>
                <c:pt idx="3">
                  <c:v>-91</c:v>
                </c:pt>
                <c:pt idx="4">
                  <c:v>-70</c:v>
                </c:pt>
                <c:pt idx="5">
                  <c:v>-69.5</c:v>
                </c:pt>
                <c:pt idx="6">
                  <c:v>-35</c:v>
                </c:pt>
                <c:pt idx="7">
                  <c:v>0</c:v>
                </c:pt>
                <c:pt idx="8">
                  <c:v>0.5</c:v>
                </c:pt>
                <c:pt idx="9">
                  <c:v>62</c:v>
                </c:pt>
                <c:pt idx="10">
                  <c:v>62.5</c:v>
                </c:pt>
                <c:pt idx="11">
                  <c:v>-131.5</c:v>
                </c:pt>
                <c:pt idx="12">
                  <c:v>997</c:v>
                </c:pt>
                <c:pt idx="13">
                  <c:v>1927</c:v>
                </c:pt>
                <c:pt idx="14">
                  <c:v>2900</c:v>
                </c:pt>
                <c:pt idx="15">
                  <c:v>3028</c:v>
                </c:pt>
                <c:pt idx="16">
                  <c:v>3844.5</c:v>
                </c:pt>
              </c:numCache>
            </c:numRef>
          </c:xVal>
          <c:yVal>
            <c:numRef>
              <c:f>'A (old)'!$J$21:$J$997</c:f>
              <c:numCache>
                <c:formatCode>General</c:formatCode>
                <c:ptCount val="977"/>
                <c:pt idx="15">
                  <c:v>-4.6920000022510067E-3</c:v>
                </c:pt>
                <c:pt idx="16">
                  <c:v>-5.8355000001029111E-3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6B-4AFB-8332-293570B723B5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8.0000000000000004E-4</c:v>
                  </c:pt>
                  <c:pt idx="1">
                    <c:v>1.5E-3</c:v>
                  </c:pt>
                  <c:pt idx="2">
                    <c:v>1E-3</c:v>
                  </c:pt>
                  <c:pt idx="3">
                    <c:v>1.1999999999999999E-3</c:v>
                  </c:pt>
                  <c:pt idx="4">
                    <c:v>6.0000000000000001E-3</c:v>
                  </c:pt>
                  <c:pt idx="5">
                    <c:v>5.9999999999999995E-4</c:v>
                  </c:pt>
                  <c:pt idx="6">
                    <c:v>1.9E-3</c:v>
                  </c:pt>
                  <c:pt idx="7">
                    <c:v>1.2999999999999999E-3</c:v>
                  </c:pt>
                  <c:pt idx="8">
                    <c:v>1.6999999999999999E-3</c:v>
                  </c:pt>
                  <c:pt idx="9">
                    <c:v>1.4E-3</c:v>
                  </c:pt>
                  <c:pt idx="10">
                    <c:v>1.6000000000000001E-3</c:v>
                  </c:pt>
                  <c:pt idx="11">
                    <c:v>1.8E-3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8.0000000000000004E-4</c:v>
                  </c:pt>
                  <c:pt idx="1">
                    <c:v>1.5E-3</c:v>
                  </c:pt>
                  <c:pt idx="2">
                    <c:v>1E-3</c:v>
                  </c:pt>
                  <c:pt idx="3">
                    <c:v>1.1999999999999999E-3</c:v>
                  </c:pt>
                  <c:pt idx="4">
                    <c:v>6.0000000000000001E-3</c:v>
                  </c:pt>
                  <c:pt idx="5">
                    <c:v>5.9999999999999995E-4</c:v>
                  </c:pt>
                  <c:pt idx="6">
                    <c:v>1.9E-3</c:v>
                  </c:pt>
                  <c:pt idx="7">
                    <c:v>1.2999999999999999E-3</c:v>
                  </c:pt>
                  <c:pt idx="8">
                    <c:v>1.6999999999999999E-3</c:v>
                  </c:pt>
                  <c:pt idx="9">
                    <c:v>1.4E-3</c:v>
                  </c:pt>
                  <c:pt idx="10">
                    <c:v>1.6000000000000001E-3</c:v>
                  </c:pt>
                  <c:pt idx="11">
                    <c:v>1.8E-3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-4974</c:v>
                </c:pt>
                <c:pt idx="1">
                  <c:v>-4704.5</c:v>
                </c:pt>
                <c:pt idx="2">
                  <c:v>-91.5</c:v>
                </c:pt>
                <c:pt idx="3">
                  <c:v>-91</c:v>
                </c:pt>
                <c:pt idx="4">
                  <c:v>-70</c:v>
                </c:pt>
                <c:pt idx="5">
                  <c:v>-69.5</c:v>
                </c:pt>
                <c:pt idx="6">
                  <c:v>-35</c:v>
                </c:pt>
                <c:pt idx="7">
                  <c:v>0</c:v>
                </c:pt>
                <c:pt idx="8">
                  <c:v>0.5</c:v>
                </c:pt>
                <c:pt idx="9">
                  <c:v>62</c:v>
                </c:pt>
                <c:pt idx="10">
                  <c:v>62.5</c:v>
                </c:pt>
                <c:pt idx="11">
                  <c:v>-131.5</c:v>
                </c:pt>
                <c:pt idx="12">
                  <c:v>997</c:v>
                </c:pt>
                <c:pt idx="13">
                  <c:v>1927</c:v>
                </c:pt>
                <c:pt idx="14">
                  <c:v>2900</c:v>
                </c:pt>
                <c:pt idx="15">
                  <c:v>3028</c:v>
                </c:pt>
                <c:pt idx="16">
                  <c:v>3844.5</c:v>
                </c:pt>
              </c:numCache>
            </c:numRef>
          </c:xVal>
          <c:yVal>
            <c:numRef>
              <c:f>'A (old)'!$K$21:$K$997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6B-4AFB-8332-293570B723B5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8.0000000000000004E-4</c:v>
                  </c:pt>
                  <c:pt idx="1">
                    <c:v>1.5E-3</c:v>
                  </c:pt>
                  <c:pt idx="2">
                    <c:v>1E-3</c:v>
                  </c:pt>
                  <c:pt idx="3">
                    <c:v>1.1999999999999999E-3</c:v>
                  </c:pt>
                  <c:pt idx="4">
                    <c:v>6.0000000000000001E-3</c:v>
                  </c:pt>
                  <c:pt idx="5">
                    <c:v>5.9999999999999995E-4</c:v>
                  </c:pt>
                  <c:pt idx="6">
                    <c:v>1.9E-3</c:v>
                  </c:pt>
                  <c:pt idx="7">
                    <c:v>1.2999999999999999E-3</c:v>
                  </c:pt>
                  <c:pt idx="8">
                    <c:v>1.6999999999999999E-3</c:v>
                  </c:pt>
                  <c:pt idx="9">
                    <c:v>1.4E-3</c:v>
                  </c:pt>
                  <c:pt idx="10">
                    <c:v>1.6000000000000001E-3</c:v>
                  </c:pt>
                  <c:pt idx="11">
                    <c:v>1.8E-3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8.0000000000000004E-4</c:v>
                  </c:pt>
                  <c:pt idx="1">
                    <c:v>1.5E-3</c:v>
                  </c:pt>
                  <c:pt idx="2">
                    <c:v>1E-3</c:v>
                  </c:pt>
                  <c:pt idx="3">
                    <c:v>1.1999999999999999E-3</c:v>
                  </c:pt>
                  <c:pt idx="4">
                    <c:v>6.0000000000000001E-3</c:v>
                  </c:pt>
                  <c:pt idx="5">
                    <c:v>5.9999999999999995E-4</c:v>
                  </c:pt>
                  <c:pt idx="6">
                    <c:v>1.9E-3</c:v>
                  </c:pt>
                  <c:pt idx="7">
                    <c:v>1.2999999999999999E-3</c:v>
                  </c:pt>
                  <c:pt idx="8">
                    <c:v>1.6999999999999999E-3</c:v>
                  </c:pt>
                  <c:pt idx="9">
                    <c:v>1.4E-3</c:v>
                  </c:pt>
                  <c:pt idx="10">
                    <c:v>1.6000000000000001E-3</c:v>
                  </c:pt>
                  <c:pt idx="11">
                    <c:v>1.8E-3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-4974</c:v>
                </c:pt>
                <c:pt idx="1">
                  <c:v>-4704.5</c:v>
                </c:pt>
                <c:pt idx="2">
                  <c:v>-91.5</c:v>
                </c:pt>
                <c:pt idx="3">
                  <c:v>-91</c:v>
                </c:pt>
                <c:pt idx="4">
                  <c:v>-70</c:v>
                </c:pt>
                <c:pt idx="5">
                  <c:v>-69.5</c:v>
                </c:pt>
                <c:pt idx="6">
                  <c:v>-35</c:v>
                </c:pt>
                <c:pt idx="7">
                  <c:v>0</c:v>
                </c:pt>
                <c:pt idx="8">
                  <c:v>0.5</c:v>
                </c:pt>
                <c:pt idx="9">
                  <c:v>62</c:v>
                </c:pt>
                <c:pt idx="10">
                  <c:v>62.5</c:v>
                </c:pt>
                <c:pt idx="11">
                  <c:v>-131.5</c:v>
                </c:pt>
                <c:pt idx="12">
                  <c:v>997</c:v>
                </c:pt>
                <c:pt idx="13">
                  <c:v>1927</c:v>
                </c:pt>
                <c:pt idx="14">
                  <c:v>2900</c:v>
                </c:pt>
                <c:pt idx="15">
                  <c:v>3028</c:v>
                </c:pt>
                <c:pt idx="16">
                  <c:v>3844.5</c:v>
                </c:pt>
              </c:numCache>
            </c:numRef>
          </c:xVal>
          <c:yVal>
            <c:numRef>
              <c:f>'A (old)'!$L$21:$L$997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6B-4AFB-8332-293570B723B5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8.0000000000000004E-4</c:v>
                  </c:pt>
                  <c:pt idx="1">
                    <c:v>1.5E-3</c:v>
                  </c:pt>
                  <c:pt idx="2">
                    <c:v>1E-3</c:v>
                  </c:pt>
                  <c:pt idx="3">
                    <c:v>1.1999999999999999E-3</c:v>
                  </c:pt>
                  <c:pt idx="4">
                    <c:v>6.0000000000000001E-3</c:v>
                  </c:pt>
                  <c:pt idx="5">
                    <c:v>5.9999999999999995E-4</c:v>
                  </c:pt>
                  <c:pt idx="6">
                    <c:v>1.9E-3</c:v>
                  </c:pt>
                  <c:pt idx="7">
                    <c:v>1.2999999999999999E-3</c:v>
                  </c:pt>
                  <c:pt idx="8">
                    <c:v>1.6999999999999999E-3</c:v>
                  </c:pt>
                  <c:pt idx="9">
                    <c:v>1.4E-3</c:v>
                  </c:pt>
                  <c:pt idx="10">
                    <c:v>1.6000000000000001E-3</c:v>
                  </c:pt>
                  <c:pt idx="11">
                    <c:v>1.8E-3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8.0000000000000004E-4</c:v>
                  </c:pt>
                  <c:pt idx="1">
                    <c:v>1.5E-3</c:v>
                  </c:pt>
                  <c:pt idx="2">
                    <c:v>1E-3</c:v>
                  </c:pt>
                  <c:pt idx="3">
                    <c:v>1.1999999999999999E-3</c:v>
                  </c:pt>
                  <c:pt idx="4">
                    <c:v>6.0000000000000001E-3</c:v>
                  </c:pt>
                  <c:pt idx="5">
                    <c:v>5.9999999999999995E-4</c:v>
                  </c:pt>
                  <c:pt idx="6">
                    <c:v>1.9E-3</c:v>
                  </c:pt>
                  <c:pt idx="7">
                    <c:v>1.2999999999999999E-3</c:v>
                  </c:pt>
                  <c:pt idx="8">
                    <c:v>1.6999999999999999E-3</c:v>
                  </c:pt>
                  <c:pt idx="9">
                    <c:v>1.4E-3</c:v>
                  </c:pt>
                  <c:pt idx="10">
                    <c:v>1.6000000000000001E-3</c:v>
                  </c:pt>
                  <c:pt idx="11">
                    <c:v>1.8E-3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-4974</c:v>
                </c:pt>
                <c:pt idx="1">
                  <c:v>-4704.5</c:v>
                </c:pt>
                <c:pt idx="2">
                  <c:v>-91.5</c:v>
                </c:pt>
                <c:pt idx="3">
                  <c:v>-91</c:v>
                </c:pt>
                <c:pt idx="4">
                  <c:v>-70</c:v>
                </c:pt>
                <c:pt idx="5">
                  <c:v>-69.5</c:v>
                </c:pt>
                <c:pt idx="6">
                  <c:v>-35</c:v>
                </c:pt>
                <c:pt idx="7">
                  <c:v>0</c:v>
                </c:pt>
                <c:pt idx="8">
                  <c:v>0.5</c:v>
                </c:pt>
                <c:pt idx="9">
                  <c:v>62</c:v>
                </c:pt>
                <c:pt idx="10">
                  <c:v>62.5</c:v>
                </c:pt>
                <c:pt idx="11">
                  <c:v>-131.5</c:v>
                </c:pt>
                <c:pt idx="12">
                  <c:v>997</c:v>
                </c:pt>
                <c:pt idx="13">
                  <c:v>1927</c:v>
                </c:pt>
                <c:pt idx="14">
                  <c:v>2900</c:v>
                </c:pt>
                <c:pt idx="15">
                  <c:v>3028</c:v>
                </c:pt>
                <c:pt idx="16">
                  <c:v>3844.5</c:v>
                </c:pt>
              </c:numCache>
            </c:numRef>
          </c:xVal>
          <c:yVal>
            <c:numRef>
              <c:f>'A (old)'!$M$21:$M$997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6B-4AFB-8332-293570B723B5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8.0000000000000004E-4</c:v>
                  </c:pt>
                  <c:pt idx="1">
                    <c:v>1.5E-3</c:v>
                  </c:pt>
                  <c:pt idx="2">
                    <c:v>1E-3</c:v>
                  </c:pt>
                  <c:pt idx="3">
                    <c:v>1.1999999999999999E-3</c:v>
                  </c:pt>
                  <c:pt idx="4">
                    <c:v>6.0000000000000001E-3</c:v>
                  </c:pt>
                  <c:pt idx="5">
                    <c:v>5.9999999999999995E-4</c:v>
                  </c:pt>
                  <c:pt idx="6">
                    <c:v>1.9E-3</c:v>
                  </c:pt>
                  <c:pt idx="7">
                    <c:v>1.2999999999999999E-3</c:v>
                  </c:pt>
                  <c:pt idx="8">
                    <c:v>1.6999999999999999E-3</c:v>
                  </c:pt>
                  <c:pt idx="9">
                    <c:v>1.4E-3</c:v>
                  </c:pt>
                  <c:pt idx="10">
                    <c:v>1.6000000000000001E-3</c:v>
                  </c:pt>
                  <c:pt idx="11">
                    <c:v>1.8E-3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8.0000000000000004E-4</c:v>
                  </c:pt>
                  <c:pt idx="1">
                    <c:v>1.5E-3</c:v>
                  </c:pt>
                  <c:pt idx="2">
                    <c:v>1E-3</c:v>
                  </c:pt>
                  <c:pt idx="3">
                    <c:v>1.1999999999999999E-3</c:v>
                  </c:pt>
                  <c:pt idx="4">
                    <c:v>6.0000000000000001E-3</c:v>
                  </c:pt>
                  <c:pt idx="5">
                    <c:v>5.9999999999999995E-4</c:v>
                  </c:pt>
                  <c:pt idx="6">
                    <c:v>1.9E-3</c:v>
                  </c:pt>
                  <c:pt idx="7">
                    <c:v>1.2999999999999999E-3</c:v>
                  </c:pt>
                  <c:pt idx="8">
                    <c:v>1.6999999999999999E-3</c:v>
                  </c:pt>
                  <c:pt idx="9">
                    <c:v>1.4E-3</c:v>
                  </c:pt>
                  <c:pt idx="10">
                    <c:v>1.6000000000000001E-3</c:v>
                  </c:pt>
                  <c:pt idx="11">
                    <c:v>1.8E-3</c:v>
                  </c:pt>
                  <c:pt idx="12">
                    <c:v>2E-3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-4974</c:v>
                </c:pt>
                <c:pt idx="1">
                  <c:v>-4704.5</c:v>
                </c:pt>
                <c:pt idx="2">
                  <c:v>-91.5</c:v>
                </c:pt>
                <c:pt idx="3">
                  <c:v>-91</c:v>
                </c:pt>
                <c:pt idx="4">
                  <c:v>-70</c:v>
                </c:pt>
                <c:pt idx="5">
                  <c:v>-69.5</c:v>
                </c:pt>
                <c:pt idx="6">
                  <c:v>-35</c:v>
                </c:pt>
                <c:pt idx="7">
                  <c:v>0</c:v>
                </c:pt>
                <c:pt idx="8">
                  <c:v>0.5</c:v>
                </c:pt>
                <c:pt idx="9">
                  <c:v>62</c:v>
                </c:pt>
                <c:pt idx="10">
                  <c:v>62.5</c:v>
                </c:pt>
                <c:pt idx="11">
                  <c:v>-131.5</c:v>
                </c:pt>
                <c:pt idx="12">
                  <c:v>997</c:v>
                </c:pt>
                <c:pt idx="13">
                  <c:v>1927</c:v>
                </c:pt>
                <c:pt idx="14">
                  <c:v>2900</c:v>
                </c:pt>
                <c:pt idx="15">
                  <c:v>3028</c:v>
                </c:pt>
                <c:pt idx="16">
                  <c:v>3844.5</c:v>
                </c:pt>
              </c:numCache>
            </c:numRef>
          </c:xVal>
          <c:yVal>
            <c:numRef>
              <c:f>'A (old)'!$N$21:$N$997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6B-4AFB-8332-293570B723B5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-4974</c:v>
                </c:pt>
                <c:pt idx="1">
                  <c:v>-4704.5</c:v>
                </c:pt>
                <c:pt idx="2">
                  <c:v>-91.5</c:v>
                </c:pt>
                <c:pt idx="3">
                  <c:v>-91</c:v>
                </c:pt>
                <c:pt idx="4">
                  <c:v>-70</c:v>
                </c:pt>
                <c:pt idx="5">
                  <c:v>-69.5</c:v>
                </c:pt>
                <c:pt idx="6">
                  <c:v>-35</c:v>
                </c:pt>
                <c:pt idx="7">
                  <c:v>0</c:v>
                </c:pt>
                <c:pt idx="8">
                  <c:v>0.5</c:v>
                </c:pt>
                <c:pt idx="9">
                  <c:v>62</c:v>
                </c:pt>
                <c:pt idx="10">
                  <c:v>62.5</c:v>
                </c:pt>
                <c:pt idx="11">
                  <c:v>-131.5</c:v>
                </c:pt>
                <c:pt idx="12">
                  <c:v>997</c:v>
                </c:pt>
                <c:pt idx="13">
                  <c:v>1927</c:v>
                </c:pt>
                <c:pt idx="14">
                  <c:v>2900</c:v>
                </c:pt>
                <c:pt idx="15">
                  <c:v>3028</c:v>
                </c:pt>
                <c:pt idx="16">
                  <c:v>3844.5</c:v>
                </c:pt>
              </c:numCache>
            </c:numRef>
          </c:xVal>
          <c:yVal>
            <c:numRef>
              <c:f>'A (old)'!$O$21:$O$997</c:f>
              <c:numCache>
                <c:formatCode>General</c:formatCode>
                <c:ptCount val="977"/>
                <c:pt idx="0">
                  <c:v>-8.4775503479120762E-3</c:v>
                </c:pt>
                <c:pt idx="1">
                  <c:v>-8.3843233211023886E-3</c:v>
                </c:pt>
                <c:pt idx="2">
                  <c:v>-6.7885671998664243E-3</c:v>
                </c:pt>
                <c:pt idx="3">
                  <c:v>-6.7883942369224362E-3</c:v>
                </c:pt>
                <c:pt idx="4">
                  <c:v>-6.7811297932749278E-3</c:v>
                </c:pt>
                <c:pt idx="5">
                  <c:v>-6.7809568303309397E-3</c:v>
                </c:pt>
                <c:pt idx="6">
                  <c:v>-6.7690223871957481E-3</c:v>
                </c:pt>
                <c:pt idx="7">
                  <c:v>-6.7569149811165675E-3</c:v>
                </c:pt>
                <c:pt idx="8">
                  <c:v>-6.7567420181725794E-3</c:v>
                </c:pt>
                <c:pt idx="9">
                  <c:v>-6.7354675760620195E-3</c:v>
                </c:pt>
                <c:pt idx="10">
                  <c:v>-6.7352946131180313E-3</c:v>
                </c:pt>
                <c:pt idx="11">
                  <c:v>-6.8024042353854878E-3</c:v>
                </c:pt>
                <c:pt idx="12">
                  <c:v>-6.4120268708039172E-3</c:v>
                </c:pt>
                <c:pt idx="13">
                  <c:v>-6.0903157949856977E-3</c:v>
                </c:pt>
                <c:pt idx="14">
                  <c:v>-5.7537299059844853E-3</c:v>
                </c:pt>
                <c:pt idx="15">
                  <c:v>-5.7094513923234827E-3</c:v>
                </c:pt>
                <c:pt idx="16">
                  <c:v>-5.4270029047906055E-3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6B-4AFB-8332-293570B72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815152"/>
        <c:axId val="1"/>
      </c:scatterChart>
      <c:valAx>
        <c:axId val="588815152"/>
        <c:scaling>
          <c:orientation val="minMax"/>
          <c:max val="44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322580645161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815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741935483870969"/>
          <c:y val="0.92000129214617399"/>
          <c:w val="0.93225806451612914"/>
          <c:h val="0.981539753684635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533400</xdr:colOff>
      <xdr:row>18</xdr:row>
      <xdr:rowOff>28575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78BE1DC7-7813-D9F2-AEB6-C25C0F866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676275</xdr:colOff>
      <xdr:row>0</xdr:row>
      <xdr:rowOff>38100</xdr:rowOff>
    </xdr:from>
    <xdr:to>
      <xdr:col>27</xdr:col>
      <xdr:colOff>209550</xdr:colOff>
      <xdr:row>18</xdr:row>
      <xdr:rowOff>28575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79351E8E-0D33-C286-27E2-02D97390B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19050</xdr:rowOff>
    </xdr:from>
    <xdr:to>
      <xdr:col>15</xdr:col>
      <xdr:colOff>219075</xdr:colOff>
      <xdr:row>18</xdr:row>
      <xdr:rowOff>57150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253DB4F-38A2-34DB-396A-63D32251E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447675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25603D23-6725-7720-CAFC-25C7F7A20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118"/>
  <sheetViews>
    <sheetView tabSelected="1" workbookViewId="0">
      <pane xSplit="14" ySplit="22" topLeftCell="O36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5" width="9.425781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61</v>
      </c>
    </row>
    <row r="2" spans="1:6" x14ac:dyDescent="0.2">
      <c r="A2" t="s">
        <v>24</v>
      </c>
      <c r="B2" t="s">
        <v>36</v>
      </c>
      <c r="C2" s="11" t="s">
        <v>54</v>
      </c>
    </row>
    <row r="3" spans="1:6" ht="13.5" thickBot="1" x14ac:dyDescent="0.25"/>
    <row r="4" spans="1:6" ht="13.5" thickBot="1" x14ac:dyDescent="0.25">
      <c r="A4" s="38" t="s">
        <v>53</v>
      </c>
      <c r="C4" s="36">
        <v>53094.374100000001</v>
      </c>
      <c r="D4" s="39">
        <v>0.37103900000000001</v>
      </c>
    </row>
    <row r="5" spans="1:6" x14ac:dyDescent="0.2">
      <c r="A5" s="16" t="s">
        <v>45</v>
      </c>
      <c r="B5" s="17"/>
      <c r="C5" s="18">
        <v>-9.5</v>
      </c>
      <c r="D5" s="17" t="s">
        <v>46</v>
      </c>
    </row>
    <row r="6" spans="1:6" x14ac:dyDescent="0.2">
      <c r="A6" s="5" t="s">
        <v>1</v>
      </c>
      <c r="E6">
        <v>0.37104599999999999</v>
      </c>
    </row>
    <row r="7" spans="1:6" x14ac:dyDescent="0.2">
      <c r="A7" t="s">
        <v>2</v>
      </c>
      <c r="C7" s="53">
        <f>C4</f>
        <v>53094.374100000001</v>
      </c>
      <c r="D7" s="11" t="s">
        <v>33</v>
      </c>
    </row>
    <row r="8" spans="1:6" x14ac:dyDescent="0.2">
      <c r="A8" t="s">
        <v>3</v>
      </c>
      <c r="C8" s="54">
        <v>0.37104599999999999</v>
      </c>
      <c r="D8" s="11" t="s">
        <v>34</v>
      </c>
    </row>
    <row r="9" spans="1:6" x14ac:dyDescent="0.2">
      <c r="A9" s="34" t="s">
        <v>52</v>
      </c>
      <c r="C9" s="35">
        <v>38</v>
      </c>
      <c r="D9" s="32" t="str">
        <f>"F"&amp;C9</f>
        <v>F38</v>
      </c>
      <c r="E9" s="33" t="str">
        <f>"G"&amp;C9</f>
        <v>G38</v>
      </c>
    </row>
    <row r="10" spans="1:6" ht="13.5" thickBot="1" x14ac:dyDescent="0.25">
      <c r="A10" s="17"/>
      <c r="B10" s="17"/>
      <c r="C10" s="4" t="s">
        <v>20</v>
      </c>
      <c r="D10" s="4" t="s">
        <v>21</v>
      </c>
      <c r="E10" s="17"/>
    </row>
    <row r="11" spans="1:6" x14ac:dyDescent="0.2">
      <c r="A11" s="17" t="s">
        <v>16</v>
      </c>
      <c r="B11" s="17"/>
      <c r="C11" s="31">
        <f ca="1">INTERCEPT(INDIRECT($E$9):G980,INDIRECT($D$9):F980)</f>
        <v>1.6493935797447068E-2</v>
      </c>
      <c r="D11" s="3"/>
      <c r="E11" s="17"/>
    </row>
    <row r="12" spans="1:6" x14ac:dyDescent="0.2">
      <c r="A12" s="17" t="s">
        <v>17</v>
      </c>
      <c r="B12" s="17"/>
      <c r="C12" s="31">
        <f ca="1">SLOPE(INDIRECT($E$9):G980,INDIRECT($D$9):F980)</f>
        <v>-1.1329606752649118E-5</v>
      </c>
      <c r="D12" s="3"/>
      <c r="E12" s="17"/>
    </row>
    <row r="13" spans="1:6" x14ac:dyDescent="0.2">
      <c r="A13" s="17" t="s">
        <v>19</v>
      </c>
      <c r="B13" s="17"/>
      <c r="C13" s="3" t="s">
        <v>14</v>
      </c>
    </row>
    <row r="14" spans="1:6" x14ac:dyDescent="0.2">
      <c r="A14" s="17"/>
      <c r="B14" s="17"/>
      <c r="C14" s="17"/>
    </row>
    <row r="15" spans="1:6" x14ac:dyDescent="0.2">
      <c r="A15" s="19" t="s">
        <v>18</v>
      </c>
      <c r="B15" s="17"/>
      <c r="C15" s="20">
        <f ca="1">(C7+C11)+(C8+C12)*INT(MAX(F21:F3521))</f>
        <v>57855.507484421949</v>
      </c>
      <c r="E15" s="21" t="s">
        <v>62</v>
      </c>
      <c r="F15" s="18">
        <v>1</v>
      </c>
    </row>
    <row r="16" spans="1:6" x14ac:dyDescent="0.2">
      <c r="A16" s="23" t="s">
        <v>4</v>
      </c>
      <c r="B16" s="17"/>
      <c r="C16" s="24">
        <f ca="1">+C8+C12</f>
        <v>0.37103467039324733</v>
      </c>
      <c r="E16" s="21" t="s">
        <v>47</v>
      </c>
      <c r="F16" s="22">
        <f ca="1">NOW()+15018.5+$C$5/24</f>
        <v>60339.750578356477</v>
      </c>
    </row>
    <row r="17" spans="1:17" ht="13.5" thickBot="1" x14ac:dyDescent="0.25">
      <c r="A17" s="21" t="s">
        <v>37</v>
      </c>
      <c r="B17" s="17"/>
      <c r="C17" s="17">
        <f>COUNT(C21:C2179)</f>
        <v>28</v>
      </c>
      <c r="E17" s="21" t="s">
        <v>63</v>
      </c>
      <c r="F17" s="22">
        <f ca="1">ROUND(2*(F16-$C$7)/$C$8,0)/2+F15</f>
        <v>19528</v>
      </c>
    </row>
    <row r="18" spans="1:17" ht="14.25" thickTop="1" thickBot="1" x14ac:dyDescent="0.25">
      <c r="A18" s="23" t="s">
        <v>5</v>
      </c>
      <c r="B18" s="17"/>
      <c r="C18" s="26">
        <f ca="1">+C15</f>
        <v>57855.507484421949</v>
      </c>
      <c r="D18" s="27">
        <f ca="1">+C16</f>
        <v>0.37103467039324733</v>
      </c>
      <c r="E18" s="21" t="s">
        <v>48</v>
      </c>
      <c r="F18" s="33">
        <f ca="1">ROUND(2*(F16-$C$15)/$C$16,0)/2+F15</f>
        <v>6696.5</v>
      </c>
    </row>
    <row r="19" spans="1:17" ht="13.5" thickTop="1" x14ac:dyDescent="0.2">
      <c r="E19" s="21" t="s">
        <v>49</v>
      </c>
      <c r="F19" s="25">
        <f ca="1">+$C$15+$C$16*F18-15018.5-$C$5/24</f>
        <v>45322.036988043663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68</v>
      </c>
      <c r="I20" s="7" t="s">
        <v>69</v>
      </c>
      <c r="J20" s="7" t="s">
        <v>70</v>
      </c>
      <c r="K20" s="7" t="s">
        <v>67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41</v>
      </c>
      <c r="B21" s="15" t="s">
        <v>32</v>
      </c>
      <c r="C21" s="14">
        <v>51248.822200000002</v>
      </c>
      <c r="D21" s="12">
        <v>8.0000000000000004E-4</v>
      </c>
      <c r="E21">
        <f t="shared" ref="E21:E43" si="0">+(C21-C$7)/C$8</f>
        <v>-4973.9167111355428</v>
      </c>
      <c r="F21">
        <f t="shared" ref="F21:F43" si="1">ROUND(2*E21,0)/2</f>
        <v>-4974</v>
      </c>
      <c r="G21">
        <f t="shared" ref="G21:G32" si="2">+C21-(C$7+F21*C$8)</f>
        <v>3.090399999928195E-2</v>
      </c>
      <c r="K21">
        <f t="shared" ref="K21:K32" si="3">+G21</f>
        <v>3.090399999928195E-2</v>
      </c>
      <c r="O21">
        <f t="shared" ref="O21:O43" ca="1" si="4">+C$11+C$12*$F21</f>
        <v>7.2847399785123779E-2</v>
      </c>
      <c r="Q21" s="2">
        <f t="shared" ref="Q21:Q43" si="5">+C21-15018.5</f>
        <v>36230.322200000002</v>
      </c>
    </row>
    <row r="22" spans="1:17" x14ac:dyDescent="0.2">
      <c r="A22" t="s">
        <v>41</v>
      </c>
      <c r="B22" s="15" t="s">
        <v>31</v>
      </c>
      <c r="C22" s="14">
        <v>51348.823900000003</v>
      </c>
      <c r="D22" s="12">
        <v>1.5E-3</v>
      </c>
      <c r="E22">
        <f t="shared" si="0"/>
        <v>-4704.4037666488739</v>
      </c>
      <c r="F22">
        <f t="shared" si="1"/>
        <v>-4704.5</v>
      </c>
      <c r="G22">
        <f t="shared" si="2"/>
        <v>3.5707000002730638E-2</v>
      </c>
      <c r="K22">
        <f t="shared" si="3"/>
        <v>3.5707000002730638E-2</v>
      </c>
      <c r="O22">
        <f t="shared" ca="1" si="4"/>
        <v>6.9794070765284849E-2</v>
      </c>
      <c r="Q22" s="2">
        <f t="shared" si="5"/>
        <v>36330.323900000003</v>
      </c>
    </row>
    <row r="23" spans="1:17" x14ac:dyDescent="0.2">
      <c r="A23" s="8" t="s">
        <v>30</v>
      </c>
      <c r="B23" s="9" t="s">
        <v>31</v>
      </c>
      <c r="C23" s="8">
        <v>53045.586600000002</v>
      </c>
      <c r="D23" s="10">
        <v>1.8E-3</v>
      </c>
      <c r="E23">
        <f t="shared" si="0"/>
        <v>-131.48639252275606</v>
      </c>
      <c r="F23">
        <f t="shared" si="1"/>
        <v>-131.5</v>
      </c>
      <c r="G23">
        <f t="shared" si="2"/>
        <v>5.0489999994169921E-3</v>
      </c>
      <c r="K23">
        <f t="shared" si="3"/>
        <v>5.0489999994169921E-3</v>
      </c>
      <c r="O23">
        <f t="shared" ca="1" si="4"/>
        <v>1.7983779085420426E-2</v>
      </c>
      <c r="Q23" s="2">
        <f t="shared" si="5"/>
        <v>38027.086600000002</v>
      </c>
    </row>
    <row r="24" spans="1:17" x14ac:dyDescent="0.2">
      <c r="A24" t="s">
        <v>41</v>
      </c>
      <c r="B24" s="15" t="s">
        <v>31</v>
      </c>
      <c r="C24" s="14">
        <v>53060.4205</v>
      </c>
      <c r="D24" s="12">
        <v>1E-3</v>
      </c>
      <c r="E24">
        <f t="shared" si="0"/>
        <v>-91.507791486771808</v>
      </c>
      <c r="F24">
        <f t="shared" si="1"/>
        <v>-91.5</v>
      </c>
      <c r="G24">
        <f t="shared" si="2"/>
        <v>-2.8910000037285499E-3</v>
      </c>
      <c r="K24">
        <f t="shared" si="3"/>
        <v>-2.8910000037285499E-3</v>
      </c>
      <c r="O24">
        <f t="shared" ca="1" si="4"/>
        <v>1.7530594815314462E-2</v>
      </c>
      <c r="Q24" s="2">
        <f t="shared" si="5"/>
        <v>38041.9205</v>
      </c>
    </row>
    <row r="25" spans="1:17" x14ac:dyDescent="0.2">
      <c r="A25" t="s">
        <v>41</v>
      </c>
      <c r="B25" s="15" t="s">
        <v>32</v>
      </c>
      <c r="C25" s="14">
        <v>53060.6083</v>
      </c>
      <c r="D25" s="12">
        <v>1.1999999999999999E-3</v>
      </c>
      <c r="E25">
        <f t="shared" si="0"/>
        <v>-91.001654781350666</v>
      </c>
      <c r="F25">
        <f t="shared" si="1"/>
        <v>-91</v>
      </c>
      <c r="G25">
        <f t="shared" si="2"/>
        <v>-6.1400000413414091E-4</v>
      </c>
      <c r="K25">
        <f t="shared" si="3"/>
        <v>-6.1400000413414091E-4</v>
      </c>
      <c r="O25">
        <f t="shared" ca="1" si="4"/>
        <v>1.7524930011938139E-2</v>
      </c>
      <c r="Q25" s="2">
        <f t="shared" si="5"/>
        <v>38042.1083</v>
      </c>
    </row>
    <row r="26" spans="1:17" x14ac:dyDescent="0.2">
      <c r="A26" t="s">
        <v>41</v>
      </c>
      <c r="B26" s="15" t="s">
        <v>32</v>
      </c>
      <c r="C26" s="14">
        <v>53068.402000000002</v>
      </c>
      <c r="D26" s="12">
        <v>6.0000000000000001E-3</v>
      </c>
      <c r="E26">
        <f t="shared" si="0"/>
        <v>-69.996981506333569</v>
      </c>
      <c r="F26">
        <f t="shared" si="1"/>
        <v>-70</v>
      </c>
      <c r="G26">
        <f t="shared" si="2"/>
        <v>1.1200000008102506E-3</v>
      </c>
      <c r="K26">
        <f t="shared" si="3"/>
        <v>1.1200000008102506E-3</v>
      </c>
      <c r="O26">
        <f t="shared" ca="1" si="4"/>
        <v>1.7287008270132506E-2</v>
      </c>
      <c r="Q26" s="2">
        <f t="shared" si="5"/>
        <v>38049.902000000002</v>
      </c>
    </row>
    <row r="27" spans="1:17" x14ac:dyDescent="0.2">
      <c r="A27" t="s">
        <v>41</v>
      </c>
      <c r="B27" s="15" t="s">
        <v>31</v>
      </c>
      <c r="C27" s="14">
        <v>53068.584999999999</v>
      </c>
      <c r="D27" s="12">
        <v>5.9999999999999995E-4</v>
      </c>
      <c r="E27">
        <f t="shared" si="0"/>
        <v>-69.503781202335517</v>
      </c>
      <c r="F27">
        <f t="shared" si="1"/>
        <v>-69.5</v>
      </c>
      <c r="G27">
        <f t="shared" si="2"/>
        <v>-1.4030000020284206E-3</v>
      </c>
      <c r="K27">
        <f t="shared" si="3"/>
        <v>-1.4030000020284206E-3</v>
      </c>
      <c r="O27">
        <f t="shared" ca="1" si="4"/>
        <v>1.728134346675618E-2</v>
      </c>
      <c r="Q27" s="2">
        <f t="shared" si="5"/>
        <v>38050.084999999999</v>
      </c>
    </row>
    <row r="28" spans="1:17" x14ac:dyDescent="0.2">
      <c r="A28" t="s">
        <v>41</v>
      </c>
      <c r="B28" s="15" t="s">
        <v>32</v>
      </c>
      <c r="C28" s="14">
        <v>53081.3868</v>
      </c>
      <c r="D28" s="12">
        <v>1.9E-3</v>
      </c>
      <c r="E28">
        <f t="shared" si="0"/>
        <v>-35.001859607705477</v>
      </c>
      <c r="F28">
        <f t="shared" si="1"/>
        <v>-35</v>
      </c>
      <c r="G28">
        <f t="shared" si="2"/>
        <v>-6.900000007590279E-4</v>
      </c>
      <c r="K28">
        <f t="shared" si="3"/>
        <v>-6.900000007590279E-4</v>
      </c>
      <c r="O28">
        <f t="shared" ca="1" si="4"/>
        <v>1.6890472033789787E-2</v>
      </c>
      <c r="Q28" s="2">
        <f t="shared" si="5"/>
        <v>38062.8868</v>
      </c>
    </row>
    <row r="29" spans="1:17" x14ac:dyDescent="0.2">
      <c r="A29" t="s">
        <v>41</v>
      </c>
      <c r="B29" s="15" t="s">
        <v>32</v>
      </c>
      <c r="C29" s="14">
        <v>53094.373599999999</v>
      </c>
      <c r="D29" s="12">
        <v>1.2999999999999999E-3</v>
      </c>
      <c r="E29">
        <f t="shared" si="0"/>
        <v>-1.3475418193993544E-3</v>
      </c>
      <c r="F29">
        <f t="shared" si="1"/>
        <v>0</v>
      </c>
      <c r="G29">
        <f t="shared" si="2"/>
        <v>-5.0000000192085281E-4</v>
      </c>
      <c r="K29">
        <f t="shared" si="3"/>
        <v>-5.0000000192085281E-4</v>
      </c>
      <c r="O29">
        <f t="shared" ca="1" si="4"/>
        <v>1.6493935797447068E-2</v>
      </c>
      <c r="Q29" s="2">
        <f t="shared" si="5"/>
        <v>38075.873599999999</v>
      </c>
    </row>
    <row r="30" spans="1:17" x14ac:dyDescent="0.2">
      <c r="A30" t="s">
        <v>41</v>
      </c>
      <c r="B30" s="15" t="s">
        <v>31</v>
      </c>
      <c r="C30" s="14">
        <v>53094.559999999998</v>
      </c>
      <c r="D30" s="12">
        <v>1.6999999999999999E-3</v>
      </c>
      <c r="E30">
        <f t="shared" si="0"/>
        <v>0.50101604651920151</v>
      </c>
      <c r="F30">
        <f t="shared" si="1"/>
        <v>0.5</v>
      </c>
      <c r="G30">
        <f t="shared" si="2"/>
        <v>3.7699999666074291E-4</v>
      </c>
      <c r="K30">
        <f t="shared" si="3"/>
        <v>3.7699999666074291E-4</v>
      </c>
      <c r="O30">
        <f t="shared" ca="1" si="4"/>
        <v>1.6488270994070742E-2</v>
      </c>
      <c r="Q30" s="2">
        <f t="shared" si="5"/>
        <v>38076.06</v>
      </c>
    </row>
    <row r="31" spans="1:17" x14ac:dyDescent="0.2">
      <c r="A31" t="s">
        <v>41</v>
      </c>
      <c r="B31" s="15" t="s">
        <v>32</v>
      </c>
      <c r="C31" s="14">
        <v>53117.378299999997</v>
      </c>
      <c r="D31" s="12">
        <v>1.4E-3</v>
      </c>
      <c r="E31">
        <f t="shared" si="0"/>
        <v>61.998242805462837</v>
      </c>
      <c r="F31">
        <f t="shared" si="1"/>
        <v>62</v>
      </c>
      <c r="G31">
        <f t="shared" si="2"/>
        <v>-6.520000024465844E-4</v>
      </c>
      <c r="K31">
        <f t="shared" si="3"/>
        <v>-6.520000024465844E-4</v>
      </c>
      <c r="O31">
        <f t="shared" ca="1" si="4"/>
        <v>1.5791500178782822E-2</v>
      </c>
      <c r="Q31" s="2">
        <f t="shared" si="5"/>
        <v>38098.878299999997</v>
      </c>
    </row>
    <row r="32" spans="1:17" x14ac:dyDescent="0.2">
      <c r="A32" t="s">
        <v>41</v>
      </c>
      <c r="B32" s="15" t="s">
        <v>31</v>
      </c>
      <c r="C32" s="14">
        <v>53117.566500000001</v>
      </c>
      <c r="D32" s="12">
        <v>1.6000000000000001E-3</v>
      </c>
      <c r="E32">
        <f t="shared" si="0"/>
        <v>62.505457544347351</v>
      </c>
      <c r="F32">
        <f t="shared" si="1"/>
        <v>62.5</v>
      </c>
      <c r="G32">
        <f t="shared" si="2"/>
        <v>2.0250000015948899E-3</v>
      </c>
      <c r="K32">
        <f t="shared" si="3"/>
        <v>2.0250000015948899E-3</v>
      </c>
      <c r="O32">
        <f t="shared" ca="1" si="4"/>
        <v>1.5785835375406499E-2</v>
      </c>
      <c r="Q32" s="2">
        <f t="shared" si="5"/>
        <v>38099.066500000001</v>
      </c>
    </row>
    <row r="33" spans="1:17" x14ac:dyDescent="0.2">
      <c r="A33" s="13" t="s">
        <v>40</v>
      </c>
      <c r="B33" s="3" t="s">
        <v>32</v>
      </c>
      <c r="C33" s="12">
        <v>53464.307000000001</v>
      </c>
      <c r="D33" s="12">
        <v>2E-3</v>
      </c>
      <c r="E33">
        <f t="shared" si="0"/>
        <v>997.00010241317739</v>
      </c>
      <c r="F33">
        <f t="shared" si="1"/>
        <v>997</v>
      </c>
      <c r="K33">
        <v>6.520000024465844E-4</v>
      </c>
      <c r="O33">
        <f t="shared" ca="1" si="4"/>
        <v>5.1983178650558976E-3</v>
      </c>
      <c r="Q33" s="2">
        <f t="shared" si="5"/>
        <v>38445.807000000001</v>
      </c>
    </row>
    <row r="34" spans="1:17" x14ac:dyDescent="0.2">
      <c r="A34" s="8" t="s">
        <v>39</v>
      </c>
      <c r="B34" s="3" t="s">
        <v>32</v>
      </c>
      <c r="C34" s="12">
        <v>53809.359900000003</v>
      </c>
      <c r="D34" s="12">
        <v>1E-3</v>
      </c>
      <c r="E34">
        <f t="shared" si="0"/>
        <v>1926.9465241506505</v>
      </c>
      <c r="F34">
        <f t="shared" si="1"/>
        <v>1927</v>
      </c>
      <c r="G34">
        <f t="shared" ref="G34:G43" si="6">+C34-(C$7+F34*C$8)</f>
        <v>-1.9841999994241633E-2</v>
      </c>
      <c r="J34">
        <f>+G34</f>
        <v>-1.9841999994241633E-2</v>
      </c>
      <c r="O34">
        <f t="shared" ca="1" si="4"/>
        <v>-5.338216414907785E-3</v>
      </c>
      <c r="Q34" s="2">
        <f t="shared" si="5"/>
        <v>38790.859900000003</v>
      </c>
    </row>
    <row r="35" spans="1:17" x14ac:dyDescent="0.2">
      <c r="A35" s="29" t="s">
        <v>51</v>
      </c>
      <c r="B35" s="3" t="s">
        <v>32</v>
      </c>
      <c r="C35" s="30">
        <v>54170.381099999999</v>
      </c>
      <c r="D35" s="12">
        <v>8.9999999999999998E-4</v>
      </c>
      <c r="E35">
        <f t="shared" si="0"/>
        <v>2899.928849792203</v>
      </c>
      <c r="F35">
        <f t="shared" si="1"/>
        <v>2900</v>
      </c>
      <c r="G35">
        <f t="shared" si="6"/>
        <v>-2.6400000002468005E-2</v>
      </c>
      <c r="K35">
        <f>+G35</f>
        <v>-2.6400000002468005E-2</v>
      </c>
      <c r="O35">
        <f t="shared" ca="1" si="4"/>
        <v>-1.6361923785235377E-2</v>
      </c>
      <c r="Q35" s="2">
        <f t="shared" si="5"/>
        <v>39151.881099999999</v>
      </c>
    </row>
    <row r="36" spans="1:17" x14ac:dyDescent="0.2">
      <c r="A36" s="5" t="s">
        <v>56</v>
      </c>
      <c r="B36" s="15"/>
      <c r="C36" s="14">
        <v>54217.875500000002</v>
      </c>
      <c r="D36" s="12">
        <v>2.9999999999999997E-4</v>
      </c>
      <c r="E36">
        <f t="shared" si="0"/>
        <v>3027.9302296750298</v>
      </c>
      <c r="F36">
        <f t="shared" si="1"/>
        <v>3028</v>
      </c>
      <c r="G36">
        <f t="shared" si="6"/>
        <v>-2.5887999996484723E-2</v>
      </c>
      <c r="K36">
        <f>+G36</f>
        <v>-2.5887999996484723E-2</v>
      </c>
      <c r="O36">
        <f t="shared" ca="1" si="4"/>
        <v>-1.7812113449574465E-2</v>
      </c>
      <c r="Q36" s="2">
        <f t="shared" si="5"/>
        <v>39199.375500000002</v>
      </c>
    </row>
    <row r="37" spans="1:17" x14ac:dyDescent="0.2">
      <c r="A37" s="5" t="s">
        <v>57</v>
      </c>
      <c r="B37" s="3"/>
      <c r="C37" s="12">
        <v>54520.827700000002</v>
      </c>
      <c r="D37" s="12">
        <v>2.0000000000000001E-4</v>
      </c>
      <c r="E37">
        <f t="shared" si="0"/>
        <v>3844.4117440964214</v>
      </c>
      <c r="F37">
        <f t="shared" si="1"/>
        <v>3844.5</v>
      </c>
      <c r="G37">
        <f t="shared" si="6"/>
        <v>-3.2746999997470994E-2</v>
      </c>
      <c r="K37">
        <f>+G37</f>
        <v>-3.2746999997470994E-2</v>
      </c>
      <c r="O37">
        <f t="shared" ca="1" si="4"/>
        <v>-2.7062737363112467E-2</v>
      </c>
      <c r="Q37" s="2">
        <f t="shared" si="5"/>
        <v>39502.327700000002</v>
      </c>
    </row>
    <row r="38" spans="1:17" x14ac:dyDescent="0.2">
      <c r="A38" s="42" t="s">
        <v>58</v>
      </c>
      <c r="B38" s="41" t="s">
        <v>32</v>
      </c>
      <c r="C38" s="42">
        <v>54682.415099999998</v>
      </c>
      <c r="D38" s="42">
        <v>1.1000000000000001E-3</v>
      </c>
      <c r="E38">
        <f t="shared" si="0"/>
        <v>4279.9033003994045</v>
      </c>
      <c r="F38">
        <f t="shared" si="1"/>
        <v>4280</v>
      </c>
      <c r="G38">
        <f t="shared" si="6"/>
        <v>-3.5880000003089663E-2</v>
      </c>
      <c r="K38">
        <f>+G38</f>
        <v>-3.5880000003089663E-2</v>
      </c>
      <c r="O38">
        <f t="shared" ca="1" si="4"/>
        <v>-3.1996781103891161E-2</v>
      </c>
      <c r="Q38" s="2">
        <f t="shared" si="5"/>
        <v>39663.915099999998</v>
      </c>
    </row>
    <row r="39" spans="1:17" x14ac:dyDescent="0.2">
      <c r="A39" s="42" t="s">
        <v>59</v>
      </c>
      <c r="B39" s="41" t="s">
        <v>32</v>
      </c>
      <c r="C39" s="42">
        <v>55000.395499999999</v>
      </c>
      <c r="D39" s="42">
        <v>8.9999999999999998E-4</v>
      </c>
      <c r="E39">
        <f t="shared" si="0"/>
        <v>5136.8870706057951</v>
      </c>
      <c r="F39">
        <f t="shared" si="1"/>
        <v>5137</v>
      </c>
      <c r="G39">
        <f t="shared" si="6"/>
        <v>-4.1902000004483853E-2</v>
      </c>
      <c r="K39">
        <f>+G39</f>
        <v>-4.1902000004483853E-2</v>
      </c>
      <c r="O39">
        <f t="shared" ca="1" si="4"/>
        <v>-4.170625409091145E-2</v>
      </c>
      <c r="Q39" s="2">
        <f t="shared" si="5"/>
        <v>39981.895499999999</v>
      </c>
    </row>
    <row r="40" spans="1:17" x14ac:dyDescent="0.2">
      <c r="A40" s="29" t="s">
        <v>60</v>
      </c>
      <c r="B40" s="43" t="s">
        <v>32</v>
      </c>
      <c r="C40" s="29">
        <v>55315.401700000002</v>
      </c>
      <c r="D40" s="29">
        <v>2.7000000000000001E-3</v>
      </c>
      <c r="E40">
        <f t="shared" si="0"/>
        <v>5985.8551230844732</v>
      </c>
      <c r="F40">
        <f t="shared" si="1"/>
        <v>5986</v>
      </c>
      <c r="G40">
        <f t="shared" si="6"/>
        <v>-5.37560000011581E-2</v>
      </c>
      <c r="J40">
        <f>+G40</f>
        <v>-5.37560000011581E-2</v>
      </c>
      <c r="O40">
        <f t="shared" ca="1" si="4"/>
        <v>-5.1325090223910561E-2</v>
      </c>
      <c r="Q40" s="2">
        <f t="shared" si="5"/>
        <v>40296.901700000002</v>
      </c>
    </row>
    <row r="41" spans="1:17" x14ac:dyDescent="0.2">
      <c r="A41" s="45" t="s">
        <v>65</v>
      </c>
      <c r="B41" s="46" t="s">
        <v>31</v>
      </c>
      <c r="C41" s="47">
        <v>55625.413030000003</v>
      </c>
      <c r="D41" s="47">
        <v>0.01</v>
      </c>
      <c r="E41">
        <f t="shared" si="0"/>
        <v>6821.3615831999332</v>
      </c>
      <c r="F41">
        <f t="shared" si="1"/>
        <v>6821.5</v>
      </c>
      <c r="G41">
        <f t="shared" si="6"/>
        <v>-5.1358999997319188E-2</v>
      </c>
      <c r="K41">
        <f>+G41</f>
        <v>-5.1358999997319188E-2</v>
      </c>
      <c r="O41">
        <f t="shared" ca="1" si="4"/>
        <v>-6.0790976665748897E-2</v>
      </c>
      <c r="Q41" s="2">
        <f t="shared" si="5"/>
        <v>40606.913030000003</v>
      </c>
    </row>
    <row r="42" spans="1:17" x14ac:dyDescent="0.2">
      <c r="A42" s="47" t="s">
        <v>64</v>
      </c>
      <c r="B42" s="46" t="s">
        <v>32</v>
      </c>
      <c r="C42" s="47">
        <v>55998.8488</v>
      </c>
      <c r="D42" s="47">
        <v>2.9999999999999997E-4</v>
      </c>
      <c r="E42">
        <f t="shared" si="0"/>
        <v>7827.8022132026726</v>
      </c>
      <c r="F42">
        <f t="shared" si="1"/>
        <v>7828</v>
      </c>
      <c r="G42">
        <f t="shared" si="6"/>
        <v>-7.3388000004342757E-2</v>
      </c>
      <c r="K42">
        <f>+G42</f>
        <v>-7.3388000004342757E-2</v>
      </c>
      <c r="O42">
        <f t="shared" ca="1" si="4"/>
        <v>-7.2194225862290226E-2</v>
      </c>
      <c r="Q42" s="2">
        <f t="shared" si="5"/>
        <v>40980.3488</v>
      </c>
    </row>
    <row r="43" spans="1:17" x14ac:dyDescent="0.2">
      <c r="A43" s="45" t="s">
        <v>66</v>
      </c>
      <c r="B43" s="46" t="s">
        <v>32</v>
      </c>
      <c r="C43" s="47">
        <v>56069.532700000003</v>
      </c>
      <c r="D43" s="47">
        <v>3.8E-3</v>
      </c>
      <c r="E43">
        <f t="shared" si="0"/>
        <v>8018.3012348873253</v>
      </c>
      <c r="F43">
        <f t="shared" si="1"/>
        <v>8018.5</v>
      </c>
      <c r="G43">
        <f t="shared" si="6"/>
        <v>-7.3750999996263999E-2</v>
      </c>
      <c r="J43">
        <f>+G43</f>
        <v>-7.3750999996263999E-2</v>
      </c>
      <c r="O43">
        <f t="shared" ca="1" si="4"/>
        <v>-7.4352515948669887E-2</v>
      </c>
      <c r="Q43" s="2">
        <f t="shared" si="5"/>
        <v>41051.032700000003</v>
      </c>
    </row>
    <row r="44" spans="1:17" x14ac:dyDescent="0.2">
      <c r="A44" s="48" t="s">
        <v>71</v>
      </c>
      <c r="B44" s="46"/>
      <c r="C44" s="47">
        <v>57372.975100000003</v>
      </c>
      <c r="D44" s="47">
        <v>6.9999999999999999E-4</v>
      </c>
      <c r="E44">
        <f>+(C44-C$7)/C$8</f>
        <v>11531.187507748373</v>
      </c>
      <c r="F44" s="44">
        <f>ROUND(2*E44,0)/2+0.5</f>
        <v>11531.5</v>
      </c>
      <c r="G44">
        <f>+C44-(C$7+F44*C$8)</f>
        <v>-0.11594899999909103</v>
      </c>
      <c r="K44">
        <f>+G44</f>
        <v>-0.11594899999909103</v>
      </c>
      <c r="O44">
        <f ca="1">+C$11+C$12*$F44</f>
        <v>-0.11415342447072624</v>
      </c>
      <c r="Q44" s="2">
        <f>+C44-15018.5</f>
        <v>42354.475100000003</v>
      </c>
    </row>
    <row r="45" spans="1:17" x14ac:dyDescent="0.2">
      <c r="A45" s="49" t="s">
        <v>0</v>
      </c>
      <c r="B45" s="51" t="s">
        <v>32</v>
      </c>
      <c r="C45" s="50">
        <v>57825.453099999999</v>
      </c>
      <c r="D45" s="50">
        <v>8.0000000000000004E-4</v>
      </c>
      <c r="E45">
        <f>+(C45-C$7)/C$8</f>
        <v>12750.653557779893</v>
      </c>
      <c r="F45" s="52">
        <f>ROUND(2*E45,0)/2+0.5</f>
        <v>12751</v>
      </c>
      <c r="G45">
        <f>+C45-(C$7+F45*C$8)</f>
        <v>-0.12854599999991478</v>
      </c>
      <c r="K45">
        <f>+G45</f>
        <v>-0.12854599999991478</v>
      </c>
      <c r="O45">
        <f ca="1">+C$11+C$12*$F45</f>
        <v>-0.12796987990558184</v>
      </c>
      <c r="Q45" s="2">
        <f>+C45-15018.5</f>
        <v>42806.953099999999</v>
      </c>
    </row>
    <row r="46" spans="1:17" x14ac:dyDescent="0.2">
      <c r="A46" s="49" t="s">
        <v>0</v>
      </c>
      <c r="B46" s="51" t="s">
        <v>32</v>
      </c>
      <c r="C46" s="50">
        <v>57825.639499999997</v>
      </c>
      <c r="D46" s="50">
        <v>1.5E-3</v>
      </c>
      <c r="E46">
        <f>+(C46-C$7)/C$8</f>
        <v>12751.155921368232</v>
      </c>
      <c r="F46" s="52">
        <f>ROUND(2*E46,0)/2+0.5</f>
        <v>12751.5</v>
      </c>
      <c r="G46">
        <f>+C46-(C$7+F46*C$8)</f>
        <v>-0.12766900000133319</v>
      </c>
      <c r="K46">
        <f>+G46</f>
        <v>-0.12766900000133319</v>
      </c>
      <c r="O46">
        <f ca="1">+C$11+C$12*$F46</f>
        <v>-0.12797554470895817</v>
      </c>
      <c r="Q46" s="2">
        <f>+C46-15018.5</f>
        <v>42807.139499999997</v>
      </c>
    </row>
    <row r="47" spans="1:17" x14ac:dyDescent="0.2">
      <c r="A47" s="49" t="s">
        <v>0</v>
      </c>
      <c r="B47" s="51" t="s">
        <v>32</v>
      </c>
      <c r="C47" s="50">
        <v>57840.483099999998</v>
      </c>
      <c r="D47" s="50">
        <v>2.8999999999999998E-3</v>
      </c>
      <c r="E47">
        <f>+(C47-C$7)/C$8</f>
        <v>12791.160664715419</v>
      </c>
      <c r="F47" s="52">
        <f>ROUND(2*E47,0)/2+0.5</f>
        <v>12791.5</v>
      </c>
      <c r="G47">
        <f>+C47-(C$7+F47*C$8)</f>
        <v>-0.12590900000213878</v>
      </c>
      <c r="K47">
        <f>+G47</f>
        <v>-0.12590900000213878</v>
      </c>
      <c r="O47">
        <f ca="1">+C$11+C$12*$F47</f>
        <v>-0.12842872897906413</v>
      </c>
      <c r="Q47" s="2">
        <f>+C47-15018.5</f>
        <v>42821.983099999998</v>
      </c>
    </row>
    <row r="48" spans="1:17" x14ac:dyDescent="0.2">
      <c r="A48" s="49" t="s">
        <v>0</v>
      </c>
      <c r="B48" s="51" t="s">
        <v>32</v>
      </c>
      <c r="C48" s="50">
        <v>57855.504699999998</v>
      </c>
      <c r="D48" s="50">
        <v>1.6000000000000001E-3</v>
      </c>
      <c r="E48">
        <f>+(C48-C$7)/C$8</f>
        <v>12831.645132948468</v>
      </c>
      <c r="F48" s="52">
        <f>ROUND(2*E48,0)/2+0.5</f>
        <v>12832</v>
      </c>
      <c r="G48">
        <f>+C48-(C$7+F48*C$8)</f>
        <v>-0.1316720000031637</v>
      </c>
      <c r="K48">
        <f>+G48</f>
        <v>-0.1316720000031637</v>
      </c>
      <c r="O48">
        <f ca="1">+C$11+C$12*$F48</f>
        <v>-0.12888757805254641</v>
      </c>
      <c r="Q48" s="2">
        <f>+C48-15018.5</f>
        <v>42837.004699999998</v>
      </c>
    </row>
    <row r="49" spans="2:4" x14ac:dyDescent="0.2">
      <c r="B49" s="3"/>
      <c r="C49" s="12"/>
      <c r="D49" s="12"/>
    </row>
    <row r="50" spans="2:4" x14ac:dyDescent="0.2">
      <c r="B50" s="3"/>
      <c r="C50" s="12"/>
      <c r="D50" s="12"/>
    </row>
    <row r="51" spans="2:4" x14ac:dyDescent="0.2">
      <c r="B51" s="3"/>
      <c r="C51" s="12"/>
      <c r="D51" s="12"/>
    </row>
    <row r="52" spans="2:4" x14ac:dyDescent="0.2">
      <c r="B52" s="3"/>
      <c r="C52" s="12"/>
      <c r="D52" s="12"/>
    </row>
    <row r="53" spans="2:4" x14ac:dyDescent="0.2">
      <c r="B53" s="3"/>
      <c r="C53" s="12"/>
      <c r="D53" s="12"/>
    </row>
    <row r="54" spans="2:4" x14ac:dyDescent="0.2">
      <c r="B54" s="3"/>
      <c r="C54" s="12"/>
      <c r="D54" s="12"/>
    </row>
    <row r="55" spans="2:4" x14ac:dyDescent="0.2">
      <c r="B55" s="3"/>
      <c r="C55" s="12"/>
      <c r="D55" s="12"/>
    </row>
    <row r="56" spans="2:4" x14ac:dyDescent="0.2">
      <c r="B56" s="3"/>
      <c r="C56" s="12"/>
      <c r="D56" s="12"/>
    </row>
    <row r="57" spans="2:4" x14ac:dyDescent="0.2">
      <c r="B57" s="3"/>
      <c r="C57" s="12"/>
      <c r="D57" s="12"/>
    </row>
    <row r="58" spans="2:4" x14ac:dyDescent="0.2">
      <c r="B58" s="3"/>
      <c r="C58" s="12"/>
      <c r="D58" s="12"/>
    </row>
    <row r="59" spans="2:4" x14ac:dyDescent="0.2">
      <c r="B59" s="3"/>
      <c r="C59" s="12"/>
      <c r="D59" s="12"/>
    </row>
    <row r="60" spans="2:4" x14ac:dyDescent="0.2">
      <c r="B60" s="3"/>
      <c r="C60" s="12"/>
      <c r="D60" s="12"/>
    </row>
    <row r="61" spans="2:4" x14ac:dyDescent="0.2">
      <c r="B61" s="3"/>
      <c r="C61" s="12"/>
      <c r="D61" s="12"/>
    </row>
    <row r="62" spans="2:4" x14ac:dyDescent="0.2">
      <c r="B62" s="3"/>
      <c r="C62" s="12"/>
      <c r="D62" s="12"/>
    </row>
    <row r="63" spans="2:4" x14ac:dyDescent="0.2">
      <c r="B63" s="3"/>
      <c r="C63" s="12"/>
      <c r="D63" s="12"/>
    </row>
    <row r="64" spans="2:4" x14ac:dyDescent="0.2">
      <c r="B64" s="3"/>
      <c r="C64" s="12"/>
      <c r="D64" s="12"/>
    </row>
    <row r="65" spans="2:4" x14ac:dyDescent="0.2">
      <c r="B65" s="3"/>
      <c r="C65" s="12"/>
      <c r="D65" s="12"/>
    </row>
    <row r="66" spans="2:4" x14ac:dyDescent="0.2">
      <c r="B66" s="3"/>
      <c r="C66" s="12"/>
      <c r="D66" s="12"/>
    </row>
    <row r="67" spans="2:4" x14ac:dyDescent="0.2">
      <c r="B67" s="3"/>
      <c r="C67" s="12"/>
      <c r="D67" s="12"/>
    </row>
    <row r="68" spans="2:4" x14ac:dyDescent="0.2">
      <c r="B68" s="3"/>
      <c r="C68" s="12"/>
      <c r="D68" s="12"/>
    </row>
    <row r="69" spans="2:4" x14ac:dyDescent="0.2">
      <c r="B69" s="3"/>
      <c r="C69" s="12"/>
      <c r="D69" s="12"/>
    </row>
    <row r="70" spans="2:4" x14ac:dyDescent="0.2">
      <c r="B70" s="3"/>
      <c r="C70" s="12"/>
      <c r="D70" s="12"/>
    </row>
    <row r="71" spans="2:4" x14ac:dyDescent="0.2">
      <c r="B71" s="3"/>
      <c r="C71" s="12"/>
      <c r="D71" s="12"/>
    </row>
    <row r="72" spans="2:4" x14ac:dyDescent="0.2">
      <c r="B72" s="3"/>
      <c r="C72" s="12"/>
      <c r="D72" s="12"/>
    </row>
    <row r="73" spans="2:4" x14ac:dyDescent="0.2">
      <c r="B73" s="3"/>
      <c r="C73" s="12"/>
      <c r="D73" s="12"/>
    </row>
    <row r="74" spans="2:4" x14ac:dyDescent="0.2">
      <c r="B74" s="3"/>
      <c r="C74" s="12"/>
      <c r="D74" s="12"/>
    </row>
    <row r="75" spans="2:4" x14ac:dyDescent="0.2">
      <c r="B75" s="3"/>
      <c r="C75" s="12"/>
      <c r="D75" s="12"/>
    </row>
    <row r="76" spans="2:4" x14ac:dyDescent="0.2">
      <c r="B76" s="3"/>
      <c r="C76" s="12"/>
      <c r="D76" s="12"/>
    </row>
    <row r="77" spans="2:4" x14ac:dyDescent="0.2">
      <c r="B77" s="3"/>
      <c r="C77" s="12"/>
      <c r="D77" s="12"/>
    </row>
    <row r="78" spans="2:4" x14ac:dyDescent="0.2">
      <c r="B78" s="3"/>
      <c r="C78" s="12"/>
      <c r="D78" s="12"/>
    </row>
    <row r="79" spans="2:4" x14ac:dyDescent="0.2">
      <c r="B79" s="3"/>
      <c r="C79" s="12"/>
      <c r="D79" s="12"/>
    </row>
    <row r="80" spans="2:4" x14ac:dyDescent="0.2">
      <c r="B80" s="3"/>
      <c r="C80" s="12"/>
      <c r="D80" s="12"/>
    </row>
    <row r="81" spans="2:4" x14ac:dyDescent="0.2">
      <c r="B81" s="3"/>
      <c r="C81" s="12"/>
      <c r="D81" s="12"/>
    </row>
    <row r="82" spans="2:4" x14ac:dyDescent="0.2">
      <c r="B82" s="3"/>
      <c r="C82" s="12"/>
      <c r="D82" s="12"/>
    </row>
    <row r="83" spans="2:4" x14ac:dyDescent="0.2">
      <c r="B83" s="3"/>
      <c r="C83" s="12"/>
      <c r="D83" s="12"/>
    </row>
    <row r="84" spans="2:4" x14ac:dyDescent="0.2">
      <c r="B84" s="3"/>
      <c r="C84" s="12"/>
      <c r="D84" s="12"/>
    </row>
    <row r="85" spans="2:4" x14ac:dyDescent="0.2">
      <c r="B85" s="3"/>
      <c r="C85" s="12"/>
      <c r="D85" s="12"/>
    </row>
    <row r="86" spans="2:4" x14ac:dyDescent="0.2">
      <c r="B86" s="3"/>
      <c r="C86" s="12"/>
      <c r="D86" s="12"/>
    </row>
    <row r="87" spans="2:4" x14ac:dyDescent="0.2">
      <c r="B87" s="3"/>
      <c r="C87" s="12"/>
      <c r="D87" s="12"/>
    </row>
    <row r="88" spans="2:4" x14ac:dyDescent="0.2">
      <c r="B88" s="3"/>
      <c r="C88" s="12"/>
      <c r="D88" s="12"/>
    </row>
    <row r="89" spans="2:4" x14ac:dyDescent="0.2">
      <c r="B89" s="3"/>
      <c r="C89" s="12"/>
      <c r="D89" s="12"/>
    </row>
    <row r="90" spans="2:4" x14ac:dyDescent="0.2">
      <c r="B90" s="3"/>
      <c r="C90" s="12"/>
      <c r="D90" s="12"/>
    </row>
    <row r="91" spans="2:4" x14ac:dyDescent="0.2">
      <c r="B91" s="3"/>
      <c r="C91" s="12"/>
      <c r="D91" s="12"/>
    </row>
    <row r="92" spans="2:4" x14ac:dyDescent="0.2">
      <c r="B92" s="3"/>
      <c r="C92" s="12"/>
      <c r="D92" s="12"/>
    </row>
    <row r="93" spans="2:4" x14ac:dyDescent="0.2">
      <c r="B93" s="3"/>
      <c r="C93" s="12"/>
      <c r="D93" s="12"/>
    </row>
    <row r="94" spans="2:4" x14ac:dyDescent="0.2">
      <c r="B94" s="3"/>
      <c r="C94" s="12"/>
      <c r="D94" s="12"/>
    </row>
    <row r="95" spans="2:4" x14ac:dyDescent="0.2">
      <c r="B95" s="3"/>
      <c r="C95" s="12"/>
      <c r="D95" s="12"/>
    </row>
    <row r="96" spans="2:4" x14ac:dyDescent="0.2">
      <c r="B96" s="3"/>
      <c r="C96" s="12"/>
      <c r="D96" s="12"/>
    </row>
    <row r="97" spans="2:4" x14ac:dyDescent="0.2">
      <c r="B97" s="3"/>
      <c r="C97" s="12"/>
      <c r="D97" s="12"/>
    </row>
    <row r="98" spans="2:4" x14ac:dyDescent="0.2">
      <c r="B98" s="3"/>
      <c r="C98" s="12"/>
      <c r="D98" s="12"/>
    </row>
    <row r="99" spans="2:4" x14ac:dyDescent="0.2">
      <c r="B99" s="3"/>
      <c r="C99" s="12"/>
      <c r="D99" s="12"/>
    </row>
    <row r="100" spans="2:4" x14ac:dyDescent="0.2">
      <c r="B100" s="3"/>
      <c r="C100" s="12"/>
      <c r="D100" s="12"/>
    </row>
    <row r="101" spans="2:4" x14ac:dyDescent="0.2">
      <c r="B101" s="3"/>
      <c r="C101" s="12"/>
      <c r="D101" s="12"/>
    </row>
    <row r="102" spans="2:4" x14ac:dyDescent="0.2">
      <c r="B102" s="3"/>
      <c r="C102" s="12"/>
      <c r="D102" s="12"/>
    </row>
    <row r="103" spans="2:4" x14ac:dyDescent="0.2">
      <c r="B103" s="3"/>
      <c r="C103" s="12"/>
      <c r="D103" s="12"/>
    </row>
    <row r="104" spans="2:4" x14ac:dyDescent="0.2">
      <c r="B104" s="3"/>
      <c r="C104" s="12"/>
      <c r="D104" s="12"/>
    </row>
    <row r="105" spans="2:4" x14ac:dyDescent="0.2">
      <c r="B105" s="3"/>
      <c r="C105" s="12"/>
      <c r="D105" s="12"/>
    </row>
    <row r="106" spans="2:4" x14ac:dyDescent="0.2">
      <c r="B106" s="3"/>
      <c r="C106" s="12"/>
      <c r="D106" s="12"/>
    </row>
    <row r="107" spans="2:4" x14ac:dyDescent="0.2">
      <c r="B107" s="3"/>
      <c r="C107" s="12"/>
      <c r="D107" s="12"/>
    </row>
    <row r="108" spans="2:4" x14ac:dyDescent="0.2">
      <c r="B108" s="3"/>
      <c r="C108" s="12"/>
      <c r="D108" s="12"/>
    </row>
    <row r="109" spans="2:4" x14ac:dyDescent="0.2">
      <c r="B109" s="3"/>
      <c r="C109" s="12"/>
      <c r="D109" s="12"/>
    </row>
    <row r="110" spans="2:4" x14ac:dyDescent="0.2">
      <c r="B110" s="3"/>
      <c r="C110" s="12"/>
      <c r="D110" s="12"/>
    </row>
    <row r="111" spans="2:4" x14ac:dyDescent="0.2">
      <c r="B111" s="3"/>
      <c r="C111" s="12"/>
      <c r="D111" s="12"/>
    </row>
    <row r="112" spans="2:4" x14ac:dyDescent="0.2">
      <c r="B112" s="3"/>
      <c r="C112" s="12"/>
      <c r="D112" s="12"/>
    </row>
    <row r="113" spans="2:4" x14ac:dyDescent="0.2">
      <c r="B113" s="3"/>
      <c r="C113" s="12"/>
      <c r="D113" s="12"/>
    </row>
    <row r="114" spans="2:4" x14ac:dyDescent="0.2">
      <c r="B114" s="3"/>
      <c r="C114" s="12"/>
      <c r="D114" s="12"/>
    </row>
    <row r="115" spans="2:4" x14ac:dyDescent="0.2">
      <c r="B115" s="3"/>
      <c r="C115" s="12"/>
      <c r="D115" s="12"/>
    </row>
    <row r="116" spans="2:4" x14ac:dyDescent="0.2">
      <c r="B116" s="3"/>
      <c r="C116" s="12"/>
      <c r="D116" s="12"/>
    </row>
    <row r="117" spans="2:4" x14ac:dyDescent="0.2">
      <c r="B117" s="3"/>
      <c r="C117" s="12"/>
      <c r="D117" s="12"/>
    </row>
    <row r="118" spans="2:4" x14ac:dyDescent="0.2">
      <c r="B118" s="3"/>
    </row>
  </sheetData>
  <phoneticPr fontId="7" type="noConversion"/>
  <hyperlinks>
    <hyperlink ref="H64750" r:id="rId1" display="http://vsolj.cetus-net.org/bulletin.html"/>
    <hyperlink ref="H64743" r:id="rId2" display="https://www.aavso.org/ejaavso"/>
    <hyperlink ref="AP894" r:id="rId3" display="http://cdsbib.u-strasbg.fr/cgi-bin/cdsbib?1990RMxAA..21..381G"/>
    <hyperlink ref="AP898" r:id="rId4" display="http://cdsbib.u-strasbg.fr/cgi-bin/cdsbib?1990RMxAA..21..381G"/>
    <hyperlink ref="AP897" r:id="rId5" display="http://cdsbib.u-strasbg.fr/cgi-bin/cdsbib?1990RMxAA..21..381G"/>
    <hyperlink ref="AP878" r:id="rId6" display="http://cdsbib.u-strasbg.fr/cgi-bin/cdsbib?1990RMxAA..21..381G"/>
    <hyperlink ref="I64750" r:id="rId7" display="http://vsolj.cetus-net.org/bulletin.html"/>
    <hyperlink ref="AQ1034" r:id="rId8" display="http://cdsbib.u-strasbg.fr/cgi-bin/cdsbib?1990RMxAA..21..381G"/>
    <hyperlink ref="AQ55800" r:id="rId9" display="http://cdsbib.u-strasbg.fr/cgi-bin/cdsbib?1990RMxAA..21..381G"/>
    <hyperlink ref="AQ1035" r:id="rId10" display="http://cdsbib.u-strasbg.fr/cgi-bin/cdsbib?1990RMxAA..21..381G"/>
    <hyperlink ref="H64747" r:id="rId11" display="https://www.aavso.org/ejaavso"/>
    <hyperlink ref="H1920" r:id="rId12" display="http://vsolj.cetus-net.org/bulletin.html"/>
    <hyperlink ref="AP3164" r:id="rId13" display="http://cdsbib.u-strasbg.fr/cgi-bin/cdsbib?1990RMxAA..21..381G"/>
    <hyperlink ref="AP3167" r:id="rId14" display="http://cdsbib.u-strasbg.fr/cgi-bin/cdsbib?1990RMxAA..21..381G"/>
    <hyperlink ref="AP3165" r:id="rId15" display="http://cdsbib.u-strasbg.fr/cgi-bin/cdsbib?1990RMxAA..21..381G"/>
    <hyperlink ref="AP3149" r:id="rId16" display="http://cdsbib.u-strasbg.fr/cgi-bin/cdsbib?1990RMxAA..21..381G"/>
    <hyperlink ref="I1920" r:id="rId17" display="http://vsolj.cetus-net.org/bulletin.html"/>
    <hyperlink ref="AQ3378" r:id="rId18" display="http://cdsbib.u-strasbg.fr/cgi-bin/cdsbib?1990RMxAA..21..381G"/>
    <hyperlink ref="AQ79" r:id="rId19" display="http://cdsbib.u-strasbg.fr/cgi-bin/cdsbib?1990RMxAA..21..381G"/>
    <hyperlink ref="AQ3382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workbookViewId="0">
      <selection activeCell="C2" sqref="C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35</v>
      </c>
      <c r="D1" t="s">
        <v>38</v>
      </c>
    </row>
    <row r="2" spans="1:7" x14ac:dyDescent="0.2">
      <c r="A2" t="s">
        <v>24</v>
      </c>
      <c r="B2" t="s">
        <v>36</v>
      </c>
      <c r="C2" s="40" t="s">
        <v>55</v>
      </c>
    </row>
    <row r="3" spans="1:7" ht="13.5" thickBot="1" x14ac:dyDescent="0.25"/>
    <row r="4" spans="1:7" ht="13.5" thickBot="1" x14ac:dyDescent="0.25">
      <c r="A4" s="38" t="s">
        <v>53</v>
      </c>
      <c r="C4" s="36">
        <v>53094.374100000001</v>
      </c>
      <c r="D4" s="37">
        <v>0.37103900000000001</v>
      </c>
    </row>
    <row r="6" spans="1:7" x14ac:dyDescent="0.2">
      <c r="A6" s="5" t="s">
        <v>1</v>
      </c>
      <c r="E6">
        <v>0.37104599999999999</v>
      </c>
    </row>
    <row r="7" spans="1:7" x14ac:dyDescent="0.2">
      <c r="A7" t="s">
        <v>2</v>
      </c>
      <c r="C7" s="8">
        <f>C4</f>
        <v>53094.374100000001</v>
      </c>
      <c r="D7" s="11"/>
    </row>
    <row r="8" spans="1:7" x14ac:dyDescent="0.2">
      <c r="A8" t="s">
        <v>3</v>
      </c>
      <c r="C8">
        <f>D4</f>
        <v>0.37103900000000001</v>
      </c>
      <c r="D8" s="11"/>
    </row>
    <row r="9" spans="1:7" x14ac:dyDescent="0.2">
      <c r="A9" s="16" t="s">
        <v>45</v>
      </c>
      <c r="B9" s="17"/>
      <c r="C9" s="18">
        <v>8</v>
      </c>
      <c r="D9" s="17" t="s">
        <v>46</v>
      </c>
      <c r="E9" s="17"/>
    </row>
    <row r="10" spans="1:7" ht="13.5" thickBot="1" x14ac:dyDescent="0.25">
      <c r="A10" s="17"/>
      <c r="B10" s="17"/>
      <c r="C10" s="4" t="s">
        <v>20</v>
      </c>
      <c r="D10" s="4" t="s">
        <v>21</v>
      </c>
      <c r="E10" s="17"/>
    </row>
    <row r="11" spans="1:7" x14ac:dyDescent="0.2">
      <c r="A11" s="17" t="s">
        <v>16</v>
      </c>
      <c r="B11" s="17"/>
      <c r="C11" s="31">
        <f ca="1">INTERCEPT(INDIRECT($G$11):G992,INDIRECT($F$11):F992)</f>
        <v>-6.7569149811165675E-3</v>
      </c>
      <c r="D11" s="3"/>
      <c r="E11" s="17"/>
      <c r="F11" s="32" t="str">
        <f>"F"&amp;E19</f>
        <v>F34</v>
      </c>
      <c r="G11" s="33" t="str">
        <f>"G"&amp;E19</f>
        <v>G34</v>
      </c>
    </row>
    <row r="12" spans="1:7" x14ac:dyDescent="0.2">
      <c r="A12" s="17" t="s">
        <v>17</v>
      </c>
      <c r="B12" s="17"/>
      <c r="C12" s="31">
        <f ca="1">SLOPE(INDIRECT($G$11):G992,INDIRECT($F$11):F992)</f>
        <v>3.4592588797658011E-7</v>
      </c>
      <c r="D12" s="3"/>
      <c r="E12" s="17"/>
    </row>
    <row r="13" spans="1:7" x14ac:dyDescent="0.2">
      <c r="A13" s="17" t="s">
        <v>19</v>
      </c>
      <c r="B13" s="17"/>
      <c r="C13" s="3" t="s">
        <v>14</v>
      </c>
      <c r="D13" s="3"/>
      <c r="E13" s="17"/>
    </row>
    <row r="14" spans="1:7" x14ac:dyDescent="0.2">
      <c r="A14" s="17"/>
      <c r="B14" s="17"/>
      <c r="C14" s="17"/>
      <c r="D14" s="17"/>
      <c r="E14" s="17"/>
    </row>
    <row r="15" spans="1:7" x14ac:dyDescent="0.2">
      <c r="A15" s="19" t="s">
        <v>18</v>
      </c>
      <c r="B15" s="17"/>
      <c r="C15" s="20">
        <f ca="1">(C7+C11)+(C8+C12)*INT(MAX(F21:F3533))</f>
        <v>54520.642588824128</v>
      </c>
      <c r="D15" s="21" t="s">
        <v>47</v>
      </c>
      <c r="E15" s="22">
        <f ca="1">TODAY()+15018.5-B9/24</f>
        <v>60339.5</v>
      </c>
    </row>
    <row r="16" spans="1:7" x14ac:dyDescent="0.2">
      <c r="A16" s="23" t="s">
        <v>4</v>
      </c>
      <c r="B16" s="17"/>
      <c r="C16" s="24">
        <f ca="1">+C8+C12</f>
        <v>0.371039345925888</v>
      </c>
      <c r="D16" s="21" t="s">
        <v>48</v>
      </c>
      <c r="E16" s="22">
        <f ca="1">ROUND(2*(E15-C15)/C16,0)/2+1</f>
        <v>15683.5</v>
      </c>
    </row>
    <row r="17" spans="1:17" ht="13.5" thickBot="1" x14ac:dyDescent="0.25">
      <c r="A17" s="21" t="s">
        <v>37</v>
      </c>
      <c r="B17" s="17"/>
      <c r="C17" s="17">
        <f>COUNT(C21:C2191)</f>
        <v>17</v>
      </c>
      <c r="D17" s="21" t="s">
        <v>49</v>
      </c>
      <c r="E17" s="25">
        <f ca="1">+C15+C16*E16-15018.5-C9/24</f>
        <v>45321.004837319459</v>
      </c>
    </row>
    <row r="18" spans="1:17" x14ac:dyDescent="0.2">
      <c r="A18" s="23" t="s">
        <v>5</v>
      </c>
      <c r="B18" s="17"/>
      <c r="C18" s="26">
        <f ca="1">+C15</f>
        <v>54520.642588824128</v>
      </c>
      <c r="D18" s="27">
        <f ca="1">+C16</f>
        <v>0.371039345925888</v>
      </c>
      <c r="E18" s="28" t="s">
        <v>50</v>
      </c>
    </row>
    <row r="19" spans="1:17" ht="13.5" thickTop="1" x14ac:dyDescent="0.2">
      <c r="A19" s="34" t="s">
        <v>52</v>
      </c>
      <c r="E19" s="35">
        <v>34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29</v>
      </c>
      <c r="J20" s="7" t="s">
        <v>43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41</v>
      </c>
      <c r="B21" s="15" t="s">
        <v>32</v>
      </c>
      <c r="C21" s="14">
        <v>51248.822200000002</v>
      </c>
      <c r="D21" s="12">
        <v>8.0000000000000004E-4</v>
      </c>
      <c r="E21">
        <f t="shared" ref="E21:E37" si="0">+(C21-C$7)/C$8</f>
        <v>-4974.010548756326</v>
      </c>
      <c r="F21">
        <f t="shared" ref="F21:F37" si="1">ROUND(2*E21,0)/2</f>
        <v>-4974</v>
      </c>
      <c r="G21">
        <f t="shared" ref="G21:G32" si="2">+C21-(C$7+F21*C$8)</f>
        <v>-3.9140000008046627E-3</v>
      </c>
      <c r="I21">
        <f t="shared" ref="I21:I32" si="3">+G21</f>
        <v>-3.9140000008046627E-3</v>
      </c>
      <c r="O21">
        <f t="shared" ref="O21:O37" ca="1" si="4">+C$11+C$12*$F21</f>
        <v>-8.4775503479120762E-3</v>
      </c>
      <c r="Q21" s="2">
        <f t="shared" ref="Q21:Q37" si="5">+C21-15018.5</f>
        <v>36230.322200000002</v>
      </c>
    </row>
    <row r="22" spans="1:17" x14ac:dyDescent="0.2">
      <c r="A22" t="s">
        <v>41</v>
      </c>
      <c r="B22" s="15" t="s">
        <v>31</v>
      </c>
      <c r="C22" s="14">
        <v>51348.823900000003</v>
      </c>
      <c r="D22" s="12">
        <v>1.5E-3</v>
      </c>
      <c r="E22">
        <f t="shared" si="0"/>
        <v>-4704.4925196542627</v>
      </c>
      <c r="F22">
        <f t="shared" si="1"/>
        <v>-4704.5</v>
      </c>
      <c r="G22">
        <f t="shared" si="2"/>
        <v>2.775500004645437E-3</v>
      </c>
      <c r="I22">
        <f t="shared" si="3"/>
        <v>2.775500004645437E-3</v>
      </c>
      <c r="O22">
        <f t="shared" ca="1" si="4"/>
        <v>-8.3843233211023886E-3</v>
      </c>
      <c r="Q22" s="2">
        <f t="shared" si="5"/>
        <v>36330.323900000003</v>
      </c>
    </row>
    <row r="23" spans="1:17" x14ac:dyDescent="0.2">
      <c r="A23" t="s">
        <v>41</v>
      </c>
      <c r="B23" s="15" t="s">
        <v>31</v>
      </c>
      <c r="C23" s="14">
        <v>53060.4205</v>
      </c>
      <c r="D23" s="12">
        <v>1E-3</v>
      </c>
      <c r="E23">
        <f t="shared" si="0"/>
        <v>-91.509517867395971</v>
      </c>
      <c r="F23">
        <f t="shared" si="1"/>
        <v>-91.5</v>
      </c>
      <c r="G23">
        <f t="shared" si="2"/>
        <v>-3.5314999986439943E-3</v>
      </c>
      <c r="I23">
        <f t="shared" si="3"/>
        <v>-3.5314999986439943E-3</v>
      </c>
      <c r="O23">
        <f t="shared" ca="1" si="4"/>
        <v>-6.7885671998664243E-3</v>
      </c>
      <c r="Q23" s="2">
        <f t="shared" si="5"/>
        <v>38041.9205</v>
      </c>
    </row>
    <row r="24" spans="1:17" x14ac:dyDescent="0.2">
      <c r="A24" t="s">
        <v>41</v>
      </c>
      <c r="B24" s="15" t="s">
        <v>32</v>
      </c>
      <c r="C24" s="14">
        <v>53060.6083</v>
      </c>
      <c r="D24" s="12">
        <v>1.1999999999999999E-3</v>
      </c>
      <c r="E24">
        <f t="shared" si="0"/>
        <v>-91.003371613229433</v>
      </c>
      <c r="F24">
        <f t="shared" si="1"/>
        <v>-91</v>
      </c>
      <c r="G24">
        <f t="shared" si="2"/>
        <v>-1.251000001502689E-3</v>
      </c>
      <c r="I24">
        <f t="shared" si="3"/>
        <v>-1.251000001502689E-3</v>
      </c>
      <c r="O24">
        <f t="shared" ca="1" si="4"/>
        <v>-6.7883942369224362E-3</v>
      </c>
      <c r="Q24" s="2">
        <f t="shared" si="5"/>
        <v>38042.1083</v>
      </c>
    </row>
    <row r="25" spans="1:17" x14ac:dyDescent="0.2">
      <c r="A25" t="s">
        <v>41</v>
      </c>
      <c r="B25" s="15" t="s">
        <v>32</v>
      </c>
      <c r="C25" s="14">
        <v>53068.402000000002</v>
      </c>
      <c r="D25" s="12">
        <v>6.0000000000000001E-3</v>
      </c>
      <c r="E25">
        <f t="shared" si="0"/>
        <v>-69.998302065278978</v>
      </c>
      <c r="F25">
        <f t="shared" si="1"/>
        <v>-70</v>
      </c>
      <c r="G25">
        <f t="shared" si="2"/>
        <v>6.3000000227475539E-4</v>
      </c>
      <c r="I25">
        <f t="shared" si="3"/>
        <v>6.3000000227475539E-4</v>
      </c>
      <c r="O25">
        <f t="shared" ca="1" si="4"/>
        <v>-6.7811297932749278E-3</v>
      </c>
      <c r="Q25" s="2">
        <f t="shared" si="5"/>
        <v>38049.902000000002</v>
      </c>
    </row>
    <row r="26" spans="1:17" x14ac:dyDescent="0.2">
      <c r="A26" t="s">
        <v>41</v>
      </c>
      <c r="B26" s="15" t="s">
        <v>31</v>
      </c>
      <c r="C26" s="14">
        <v>53068.584999999999</v>
      </c>
      <c r="D26" s="12">
        <v>5.9999999999999995E-4</v>
      </c>
      <c r="E26">
        <f t="shared" si="0"/>
        <v>-69.505092456592919</v>
      </c>
      <c r="F26">
        <f t="shared" si="1"/>
        <v>-69.5</v>
      </c>
      <c r="G26">
        <f t="shared" si="2"/>
        <v>-1.8895000030170195E-3</v>
      </c>
      <c r="I26">
        <f t="shared" si="3"/>
        <v>-1.8895000030170195E-3</v>
      </c>
      <c r="O26">
        <f t="shared" ca="1" si="4"/>
        <v>-6.7809568303309397E-3</v>
      </c>
      <c r="Q26" s="2">
        <f t="shared" si="5"/>
        <v>38050.084999999999</v>
      </c>
    </row>
    <row r="27" spans="1:17" x14ac:dyDescent="0.2">
      <c r="A27" t="s">
        <v>41</v>
      </c>
      <c r="B27" s="15" t="s">
        <v>32</v>
      </c>
      <c r="C27" s="14">
        <v>53081.3868</v>
      </c>
      <c r="D27" s="12">
        <v>1.9E-3</v>
      </c>
      <c r="E27">
        <f t="shared" si="0"/>
        <v>-35.002519950734793</v>
      </c>
      <c r="F27">
        <f t="shared" si="1"/>
        <v>-35</v>
      </c>
      <c r="G27">
        <f t="shared" si="2"/>
        <v>-9.3500000366475433E-4</v>
      </c>
      <c r="I27">
        <f t="shared" si="3"/>
        <v>-9.3500000366475433E-4</v>
      </c>
      <c r="O27">
        <f t="shared" ca="1" si="4"/>
        <v>-6.7690223871957481E-3</v>
      </c>
      <c r="Q27" s="2">
        <f t="shared" si="5"/>
        <v>38062.8868</v>
      </c>
    </row>
    <row r="28" spans="1:17" x14ac:dyDescent="0.2">
      <c r="A28" t="s">
        <v>41</v>
      </c>
      <c r="B28" s="15" t="s">
        <v>32</v>
      </c>
      <c r="C28" s="14">
        <v>53094.373599999999</v>
      </c>
      <c r="D28" s="12">
        <v>1.2999999999999999E-3</v>
      </c>
      <c r="E28">
        <f t="shared" si="0"/>
        <v>-1.3475672420442402E-3</v>
      </c>
      <c r="F28">
        <f t="shared" si="1"/>
        <v>0</v>
      </c>
      <c r="G28">
        <f t="shared" si="2"/>
        <v>-5.0000000192085281E-4</v>
      </c>
      <c r="I28">
        <f t="shared" si="3"/>
        <v>-5.0000000192085281E-4</v>
      </c>
      <c r="O28">
        <f t="shared" ca="1" si="4"/>
        <v>-6.7569149811165675E-3</v>
      </c>
      <c r="Q28" s="2">
        <f t="shared" si="5"/>
        <v>38075.873599999999</v>
      </c>
    </row>
    <row r="29" spans="1:17" x14ac:dyDescent="0.2">
      <c r="A29" t="s">
        <v>41</v>
      </c>
      <c r="B29" s="15" t="s">
        <v>31</v>
      </c>
      <c r="C29" s="14">
        <v>53094.559999999998</v>
      </c>
      <c r="D29" s="12">
        <v>1.6999999999999999E-3</v>
      </c>
      <c r="E29">
        <f t="shared" si="0"/>
        <v>0.50102549865853363</v>
      </c>
      <c r="F29">
        <f t="shared" si="1"/>
        <v>0.5</v>
      </c>
      <c r="G29">
        <f t="shared" si="2"/>
        <v>3.8049999420763925E-4</v>
      </c>
      <c r="I29">
        <f t="shared" si="3"/>
        <v>3.8049999420763925E-4</v>
      </c>
      <c r="O29">
        <f t="shared" ca="1" si="4"/>
        <v>-6.7567420181725794E-3</v>
      </c>
      <c r="Q29" s="2">
        <f t="shared" si="5"/>
        <v>38076.06</v>
      </c>
    </row>
    <row r="30" spans="1:17" x14ac:dyDescent="0.2">
      <c r="A30" t="s">
        <v>41</v>
      </c>
      <c r="B30" s="15" t="s">
        <v>32</v>
      </c>
      <c r="C30" s="14">
        <v>53117.378299999997</v>
      </c>
      <c r="D30" s="12">
        <v>1.4E-3</v>
      </c>
      <c r="E30">
        <f t="shared" si="0"/>
        <v>61.999412460673305</v>
      </c>
      <c r="F30">
        <f t="shared" si="1"/>
        <v>62</v>
      </c>
      <c r="G30">
        <f t="shared" si="2"/>
        <v>-2.1800000104121864E-4</v>
      </c>
      <c r="I30">
        <f t="shared" si="3"/>
        <v>-2.1800000104121864E-4</v>
      </c>
      <c r="O30">
        <f t="shared" ca="1" si="4"/>
        <v>-6.7354675760620195E-3</v>
      </c>
      <c r="Q30" s="2">
        <f t="shared" si="5"/>
        <v>38098.878299999997</v>
      </c>
    </row>
    <row r="31" spans="1:17" x14ac:dyDescent="0.2">
      <c r="A31" t="s">
        <v>41</v>
      </c>
      <c r="B31" s="15" t="s">
        <v>31</v>
      </c>
      <c r="C31" s="14">
        <v>53117.566500000001</v>
      </c>
      <c r="D31" s="12">
        <v>1.6000000000000001E-3</v>
      </c>
      <c r="E31">
        <f t="shared" si="0"/>
        <v>62.506636768641322</v>
      </c>
      <c r="F31">
        <f t="shared" si="1"/>
        <v>62.5</v>
      </c>
      <c r="G31">
        <f t="shared" si="2"/>
        <v>2.462500000547152E-3</v>
      </c>
      <c r="I31">
        <f t="shared" si="3"/>
        <v>2.462500000547152E-3</v>
      </c>
      <c r="O31">
        <f t="shared" ca="1" si="4"/>
        <v>-6.7352946131180313E-3</v>
      </c>
      <c r="Q31" s="2">
        <f t="shared" si="5"/>
        <v>38099.066500000001</v>
      </c>
    </row>
    <row r="32" spans="1:17" x14ac:dyDescent="0.2">
      <c r="A32" s="8" t="s">
        <v>30</v>
      </c>
      <c r="B32" s="9" t="s">
        <v>31</v>
      </c>
      <c r="C32" s="8">
        <v>53045.586600000002</v>
      </c>
      <c r="D32" s="10">
        <v>1.8E-3</v>
      </c>
      <c r="E32">
        <f t="shared" si="0"/>
        <v>-131.48887313732126</v>
      </c>
      <c r="F32">
        <f t="shared" si="1"/>
        <v>-131.5</v>
      </c>
      <c r="G32">
        <f t="shared" si="2"/>
        <v>4.128500004298985E-3</v>
      </c>
      <c r="I32">
        <f t="shared" si="3"/>
        <v>4.128500004298985E-3</v>
      </c>
      <c r="O32">
        <f t="shared" ca="1" si="4"/>
        <v>-6.8024042353854878E-3</v>
      </c>
      <c r="Q32" s="2">
        <f t="shared" si="5"/>
        <v>38027.086600000002</v>
      </c>
    </row>
    <row r="33" spans="1:17" x14ac:dyDescent="0.2">
      <c r="A33" s="13" t="s">
        <v>40</v>
      </c>
      <c r="B33" s="3" t="s">
        <v>32</v>
      </c>
      <c r="C33" s="12">
        <v>53464.307000000001</v>
      </c>
      <c r="D33" s="12">
        <v>2E-3</v>
      </c>
      <c r="E33">
        <f t="shared" si="0"/>
        <v>997.01891175860158</v>
      </c>
      <c r="F33">
        <f t="shared" si="1"/>
        <v>997</v>
      </c>
      <c r="I33">
        <v>6.520000024465844E-4</v>
      </c>
      <c r="O33">
        <f t="shared" ca="1" si="4"/>
        <v>-6.4120268708039172E-3</v>
      </c>
      <c r="Q33" s="2">
        <f t="shared" si="5"/>
        <v>38445.807000000001</v>
      </c>
    </row>
    <row r="34" spans="1:17" x14ac:dyDescent="0.2">
      <c r="A34" s="8" t="s">
        <v>39</v>
      </c>
      <c r="B34" s="3" t="s">
        <v>32</v>
      </c>
      <c r="C34" s="12">
        <v>53809.359900000003</v>
      </c>
      <c r="D34" s="12">
        <v>1E-3</v>
      </c>
      <c r="E34">
        <f t="shared" si="0"/>
        <v>1926.9828778106942</v>
      </c>
      <c r="F34">
        <f t="shared" si="1"/>
        <v>1927</v>
      </c>
      <c r="G34">
        <f>+C34-(C$7+F34*C$8)</f>
        <v>-6.3529999970342033E-3</v>
      </c>
      <c r="I34">
        <f>+G34</f>
        <v>-6.3529999970342033E-3</v>
      </c>
      <c r="O34">
        <f t="shared" ca="1" si="4"/>
        <v>-6.0903157949856977E-3</v>
      </c>
      <c r="Q34" s="2">
        <f t="shared" si="5"/>
        <v>38790.859900000003</v>
      </c>
    </row>
    <row r="35" spans="1:17" x14ac:dyDescent="0.2">
      <c r="A35" s="29" t="s">
        <v>51</v>
      </c>
      <c r="B35" s="3" t="s">
        <v>32</v>
      </c>
      <c r="C35" s="30">
        <v>54170.381099999999</v>
      </c>
      <c r="D35" s="12">
        <v>8.9999999999999998E-4</v>
      </c>
      <c r="E35">
        <f t="shared" si="0"/>
        <v>2899.9835596797043</v>
      </c>
      <c r="F35">
        <f t="shared" si="1"/>
        <v>2900</v>
      </c>
      <c r="G35">
        <f>+C35-(C$7+F35*C$8)</f>
        <v>-6.0999999986961484E-3</v>
      </c>
      <c r="I35">
        <f>+G35</f>
        <v>-6.0999999986961484E-3</v>
      </c>
      <c r="O35">
        <f t="shared" ca="1" si="4"/>
        <v>-5.7537299059844853E-3</v>
      </c>
      <c r="Q35" s="2">
        <f t="shared" si="5"/>
        <v>39151.881099999999</v>
      </c>
    </row>
    <row r="36" spans="1:17" x14ac:dyDescent="0.2">
      <c r="A36" s="5" t="s">
        <v>42</v>
      </c>
      <c r="B36" s="15"/>
      <c r="C36" s="14">
        <v>54217.875500000002</v>
      </c>
      <c r="D36" s="12">
        <v>2.9999999999999997E-4</v>
      </c>
      <c r="E36">
        <f t="shared" si="0"/>
        <v>3027.9873544290517</v>
      </c>
      <c r="F36">
        <f t="shared" si="1"/>
        <v>3028</v>
      </c>
      <c r="G36">
        <f>+C36-(C$7+F36*C$8)</f>
        <v>-4.6920000022510067E-3</v>
      </c>
      <c r="J36">
        <f>+G36</f>
        <v>-4.6920000022510067E-3</v>
      </c>
      <c r="O36">
        <f t="shared" ca="1" si="4"/>
        <v>-5.7094513923234827E-3</v>
      </c>
      <c r="Q36" s="2">
        <f t="shared" si="5"/>
        <v>39199.375500000002</v>
      </c>
    </row>
    <row r="37" spans="1:17" x14ac:dyDescent="0.2">
      <c r="A37" s="5" t="s">
        <v>44</v>
      </c>
      <c r="B37" s="3"/>
      <c r="C37" s="12">
        <v>54520.827700000002</v>
      </c>
      <c r="D37" s="12">
        <v>2.0000000000000001E-4</v>
      </c>
      <c r="E37">
        <f t="shared" si="0"/>
        <v>3844.4842725427802</v>
      </c>
      <c r="F37">
        <f t="shared" si="1"/>
        <v>3844.5</v>
      </c>
      <c r="G37">
        <f>+C37-(C$7+F37*C$8)</f>
        <v>-5.8355000001029111E-3</v>
      </c>
      <c r="J37">
        <f>+G37</f>
        <v>-5.8355000001029111E-3</v>
      </c>
      <c r="O37">
        <f t="shared" ca="1" si="4"/>
        <v>-5.4270029047906055E-3</v>
      </c>
      <c r="Q37" s="2">
        <f t="shared" si="5"/>
        <v>39502.327700000002</v>
      </c>
    </row>
    <row r="38" spans="1:17" x14ac:dyDescent="0.2">
      <c r="B38" s="3"/>
      <c r="C38" s="12"/>
      <c r="D38" s="12"/>
      <c r="Q38" s="2"/>
    </row>
    <row r="39" spans="1:17" x14ac:dyDescent="0.2">
      <c r="A39" s="8"/>
      <c r="B39" s="9"/>
      <c r="C39" s="8"/>
      <c r="D39" s="10"/>
      <c r="Q39" s="2"/>
    </row>
    <row r="40" spans="1:17" x14ac:dyDescent="0.2">
      <c r="B40" s="3"/>
      <c r="C40" s="12"/>
      <c r="D40" s="12"/>
      <c r="Q40" s="2"/>
    </row>
    <row r="41" spans="1:17" x14ac:dyDescent="0.2">
      <c r="A41" s="8"/>
      <c r="B41" s="9"/>
      <c r="C41" s="8"/>
      <c r="D41" s="10"/>
      <c r="Q41" s="2"/>
    </row>
    <row r="42" spans="1:17" x14ac:dyDescent="0.2">
      <c r="B42" s="3"/>
      <c r="C42" s="12"/>
      <c r="D42" s="12"/>
      <c r="Q42" s="2"/>
    </row>
    <row r="43" spans="1:17" x14ac:dyDescent="0.2">
      <c r="A43" s="8"/>
      <c r="B43" s="9"/>
      <c r="C43" s="8"/>
      <c r="D43" s="10"/>
      <c r="Q43" s="2"/>
    </row>
    <row r="44" spans="1:17" x14ac:dyDescent="0.2">
      <c r="B44" s="3"/>
      <c r="C44" s="12"/>
      <c r="D44" s="12"/>
      <c r="Q44" s="2"/>
    </row>
    <row r="45" spans="1:17" x14ac:dyDescent="0.2">
      <c r="A45" s="8"/>
      <c r="B45" s="9"/>
      <c r="C45" s="8"/>
      <c r="D45" s="10"/>
      <c r="Q45" s="2"/>
    </row>
    <row r="46" spans="1:17" x14ac:dyDescent="0.2">
      <c r="B46" s="3"/>
      <c r="C46" s="12"/>
      <c r="D46" s="12"/>
      <c r="Q46" s="2"/>
    </row>
    <row r="47" spans="1:17" x14ac:dyDescent="0.2">
      <c r="A47" s="8"/>
      <c r="B47" s="9"/>
      <c r="C47" s="8"/>
      <c r="D47" s="10"/>
      <c r="Q47" s="2"/>
    </row>
    <row r="48" spans="1:17" x14ac:dyDescent="0.2">
      <c r="B48" s="3"/>
      <c r="C48" s="12"/>
      <c r="D48" s="12"/>
      <c r="Q48" s="2"/>
    </row>
    <row r="49" spans="1:17" x14ac:dyDescent="0.2">
      <c r="A49" s="8"/>
      <c r="B49" s="9"/>
      <c r="C49" s="8"/>
      <c r="D49" s="10"/>
      <c r="Q49" s="2"/>
    </row>
    <row r="50" spans="1:17" x14ac:dyDescent="0.2">
      <c r="B50" s="3"/>
      <c r="C50" s="12"/>
      <c r="D50" s="12"/>
      <c r="Q50" s="2"/>
    </row>
    <row r="51" spans="1:17" x14ac:dyDescent="0.2">
      <c r="A51" s="8"/>
      <c r="B51" s="9"/>
      <c r="C51" s="8"/>
      <c r="D51" s="10"/>
      <c r="Q51" s="2"/>
    </row>
    <row r="52" spans="1:17" x14ac:dyDescent="0.2">
      <c r="B52" s="3"/>
      <c r="C52" s="12"/>
      <c r="D52" s="12"/>
      <c r="Q52" s="2"/>
    </row>
    <row r="53" spans="1:17" x14ac:dyDescent="0.2">
      <c r="A53" s="8"/>
      <c r="B53" s="9"/>
      <c r="C53" s="8"/>
      <c r="D53" s="10"/>
      <c r="Q53" s="2"/>
    </row>
    <row r="54" spans="1:17" x14ac:dyDescent="0.2">
      <c r="B54" s="3"/>
      <c r="C54" s="12"/>
      <c r="D54" s="12"/>
      <c r="Q54" s="2"/>
    </row>
    <row r="55" spans="1:17" x14ac:dyDescent="0.2">
      <c r="B55" s="3"/>
      <c r="C55" s="12"/>
      <c r="D55" s="12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2024-01-30T05:00:50Z</dcterms:modified>
</cp:coreProperties>
</file>