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6FE4D24-971F-4B16-9C9F-FCF1522C31A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C21" i="1"/>
  <c r="E21" i="1"/>
  <c r="F21" i="1"/>
  <c r="G21" i="1"/>
  <c r="I21" i="1"/>
  <c r="E22" i="1"/>
  <c r="F22" i="1"/>
  <c r="G22" i="1"/>
  <c r="E23" i="1"/>
  <c r="F23" i="1"/>
  <c r="G23" i="1"/>
  <c r="K23" i="1"/>
  <c r="Q24" i="1"/>
  <c r="K22" i="1"/>
  <c r="Q22" i="1"/>
  <c r="Q23" i="1"/>
  <c r="F16" i="1"/>
  <c r="C17" i="1"/>
  <c r="Q21" i="1"/>
  <c r="C12" i="1"/>
  <c r="C11" i="1"/>
  <c r="O24" i="1" l="1"/>
  <c r="O21" i="1"/>
  <c r="C15" i="1"/>
  <c r="O22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<sst xmlns="http://schemas.openxmlformats.org/spreadsheetml/2006/main" count="55" uniqueCount="49">
  <si>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</si>
  <si>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</si>
  <si>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</si>
  <si>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</si>
  <si>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</si>
  <si>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</si>
  <si>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</si>
  <si>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</si>
  <si>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</si>
  <si>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</si>
  <si>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</si>
  <si>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</si>
  <si>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</si>
  <si>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</si>
  <si>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</si>
  <si>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</si>
  <si>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</si>
  <si>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</si>
  <si>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</si>
  <si>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</si>
  <si>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</si>
  <si>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</si>
  <si>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</si>
  <si>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</si>
  <si>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</si>
  <si>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</si>
  <si>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</si>
  <si>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</si>
  <si>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</si>
  <si>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</si>
  <si>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</si>
  <si>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</si>
  <si>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</si>
  <si>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</si>
  <si>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</si>
  <si>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</si>
  <si>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</si>
  <si>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</si>
  <si>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</si>
  <si>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</si>
  <si>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</si>
  <si>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</si>
  <si>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</si>
  <si>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GI CVn / GSC 3464-0242</t>
  </si>
  <si>
    <t>EW</t>
  </si>
  <si>
    <t>IBVS 6029</t>
  </si>
  <si>
    <t>II: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</si>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</sst>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CVn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D-434D-B0D4-DCD11659AA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-0.15157999999792082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4D-434D-B0D4-DCD11659AA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D-434D-B0D4-DCD11659AA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-1.9800000009126961E-3</c:v>
                </c:pt>
                <c:pt idx="2">
                  <c:v>2.3999999393709004E-4</c:v>
                </c:pt>
                <c:pt idx="3">
                  <c:v>-9.09999999566935E-3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4D-434D-B0D4-DCD11659AA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4D-434D-B0D4-DCD11659AA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4D-434D-B0D4-DCD11659AA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4D-434D-B0D4-DCD11659AA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3.4698673647970912E-2</c:v>
                </c:pt>
                <c:pt idx="1">
                  <c:v>-5.979949356964831E-4</c:v>
                </c:pt>
                <c:pt idx="2">
                  <c:v>-1.2606123293401258E-3</c:v>
                </c:pt>
                <c:pt idx="3">
                  <c:v>-8.9813927376083333E-3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4D-434D-B0D4-DCD11659AA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15075.5</c:v>
                </c:pt>
                <c:pt idx="2">
                  <c:v>15358.5</c:v>
                </c:pt>
                <c:pt idx="3">
                  <c:v>18656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4D-434D-B0D4-DCD11659A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250768"/>
        <c:axId val="1"/>
      </c:scatterChart>
      <c:valAx>
        <c:axId val="4292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250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D90C87-C33C-6234-9602-8FDE3B742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5">
        <v>51433.612000000001</v>
      </c>
      <c r="D7" s="29" t="s">
        <v>42</v>
      </c>
    </row>
    <row r="8" spans="1:6" x14ac:dyDescent="0.2">
      <c r="A8" t="s">
        <v>7</v>
      </c>
      <c r="C8" s="35">
        <v>0.30315999999999999</v>
      </c>
      <c r="D8" s="29" t="s">
        <v>42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3.4699844350079827E-2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-2.3414042178220498E-6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57089.355978607258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0.30315765859578214</v>
      </c>
      <c r="E16" s="14" t="s">
        <v>34</v>
      </c>
      <c r="F16" s="15">
        <f ca="1">NOW()+15018.5+$C$5/24</f>
        <v>60339.756070023148</v>
      </c>
    </row>
    <row r="17" spans="1:21" ht="13.5" thickBot="1" x14ac:dyDescent="0.25">
      <c r="A17" s="14" t="s">
        <v>31</v>
      </c>
      <c r="B17" s="10"/>
      <c r="C17" s="10">
        <f>COUNT(C21:C2191)</f>
        <v>4</v>
      </c>
      <c r="E17" s="14" t="s">
        <v>39</v>
      </c>
      <c r="F17" s="15">
        <f ca="1">ROUND(2*(F16-$C$7)/$C$8,0)/2+F15</f>
        <v>29378.5</v>
      </c>
    </row>
    <row r="18" spans="1:21" ht="14.25" thickTop="1" thickBot="1" x14ac:dyDescent="0.25">
      <c r="A18" s="16" t="s">
        <v>9</v>
      </c>
      <c r="B18" s="10"/>
      <c r="C18" s="19">
        <f ca="1">+C15</f>
        <v>57089.355978607258</v>
      </c>
      <c r="D18" s="20">
        <f ca="1">+C16</f>
        <v>0.30315765859578214</v>
      </c>
      <c r="E18" s="14" t="s">
        <v>40</v>
      </c>
      <c r="F18" s="23">
        <f ca="1">ROUND(2*(F16-$C$15)/$C$16,0)/2+F15</f>
        <v>10723</v>
      </c>
    </row>
    <row r="19" spans="1:21" ht="13.5" thickTop="1" x14ac:dyDescent="0.2">
      <c r="E19" s="14" t="s">
        <v>35</v>
      </c>
      <c r="F19" s="18">
        <f ca="1">+$C$15+$C$16*F18-15018.5-$C$5/24</f>
        <v>45322.011385063168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">
        <v>42</v>
      </c>
      <c r="C21" s="8">
        <f>C7</f>
        <v>51433.612000000001</v>
      </c>
      <c r="D21" s="8" t="s">
        <v>17</v>
      </c>
      <c r="E21">
        <f>+(C21-C$7)/C$8</f>
        <v>0</v>
      </c>
      <c r="F21">
        <f>ROUND(2*E21,0)/2+0.5</f>
        <v>0.5</v>
      </c>
      <c r="G21">
        <f>+C21-(C$7+F21*C$8)</f>
        <v>-0.15157999999792082</v>
      </c>
      <c r="I21">
        <f>+G21</f>
        <v>-0.15157999999792082</v>
      </c>
      <c r="O21">
        <f ca="1">+C$11+C$12*$F21</f>
        <v>3.4698673647970912E-2</v>
      </c>
      <c r="Q21" s="2">
        <f>+C21-15018.5</f>
        <v>36415.112000000001</v>
      </c>
    </row>
    <row r="22" spans="1:21" x14ac:dyDescent="0.2">
      <c r="A22" s="30" t="s">
        <v>45</v>
      </c>
      <c r="B22" s="31" t="s">
        <v>46</v>
      </c>
      <c r="C22" s="30">
        <v>56003.8986</v>
      </c>
      <c r="D22" s="30">
        <v>4.0000000000000002E-4</v>
      </c>
      <c r="E22">
        <f>+(C22-C$7)/C$8</f>
        <v>15075.493468795354</v>
      </c>
      <c r="F22">
        <f>ROUND(2*E22,0)/2</f>
        <v>15075.5</v>
      </c>
      <c r="G22">
        <f>+C22-(C$7+F22*C$8)</f>
        <v>-1.9800000009126961E-3</v>
      </c>
      <c r="K22">
        <f>+G22</f>
        <v>-1.9800000009126961E-3</v>
      </c>
      <c r="O22">
        <f ca="1">+C$11+C$12*$F22</f>
        <v>-5.979949356964831E-4</v>
      </c>
      <c r="Q22" s="2">
        <f>+C22-15018.5</f>
        <v>40985.3986</v>
      </c>
    </row>
    <row r="23" spans="1:21" x14ac:dyDescent="0.2">
      <c r="A23" s="30" t="s">
        <v>45</v>
      </c>
      <c r="B23" s="31" t="s">
        <v>46</v>
      </c>
      <c r="C23" s="30">
        <v>56089.695099999997</v>
      </c>
      <c r="D23" s="30">
        <v>4.0000000000000002E-4</v>
      </c>
      <c r="E23">
        <f>+(C23-C$7)/C$8</f>
        <v>15358.500791661158</v>
      </c>
      <c r="F23">
        <f>ROUND(2*E23,0)/2</f>
        <v>15358.5</v>
      </c>
      <c r="G23">
        <f>+C23-(C$7+F23*C$8)</f>
        <v>2.3999999393709004E-4</v>
      </c>
      <c r="K23">
        <f>+G23</f>
        <v>2.3999999393709004E-4</v>
      </c>
      <c r="O23">
        <f ca="1">+C$11+C$12*$F23</f>
        <v>-1.2606123293401258E-3</v>
      </c>
      <c r="Q23" s="2">
        <f>+C23-15018.5</f>
        <v>41071.195099999997</v>
      </c>
    </row>
    <row r="24" spans="1:21" x14ac:dyDescent="0.2">
      <c r="A24" s="32" t="s">
        <v>48</v>
      </c>
      <c r="B24" s="33" t="s">
        <v>1</v>
      </c>
      <c r="C24" s="34">
        <v>57089.355860000003</v>
      </c>
      <c r="D24" s="34">
        <v>2.9999999999999997E-4</v>
      </c>
      <c r="E24">
        <f>+(C24-C$7)/C$8</f>
        <v>18655.969982847349</v>
      </c>
      <c r="F24">
        <f>ROUND(2*E24,0)/2</f>
        <v>18656</v>
      </c>
      <c r="G24">
        <f>+C24-(C$7+F24*C$8)</f>
        <v>-9.09999999566935E-3</v>
      </c>
      <c r="K24">
        <f>+G24</f>
        <v>-9.09999999566935E-3</v>
      </c>
      <c r="O24">
        <f ca="1">+C$11+C$12*$F24</f>
        <v>-8.9813927376083333E-3</v>
      </c>
      <c r="Q24" s="2">
        <f>+C24-15018.5</f>
        <v>42070.855860000003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11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2024-01-30T05:08:44Z</dcterms:modified>
</cp:coreProperties>
</file>