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32D03D6-2E0B-47BB-8EBD-A3A07E52D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5" i="1"/>
  <c r="F35" i="1"/>
  <c r="G35" i="1" s="1"/>
  <c r="K35" i="1" s="1"/>
  <c r="Q35" i="1"/>
  <c r="D9" i="1"/>
  <c r="C9" i="1"/>
  <c r="F16" i="1"/>
  <c r="E32" i="1"/>
  <c r="F32" i="1"/>
  <c r="G32" i="1"/>
  <c r="K32" i="1"/>
  <c r="E33" i="1"/>
  <c r="F33" i="1"/>
  <c r="G33" i="1"/>
  <c r="K33" i="1"/>
  <c r="Q32" i="1"/>
  <c r="Q33" i="1"/>
  <c r="C17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Q22" i="1"/>
  <c r="Q23" i="1"/>
  <c r="Q24" i="1"/>
  <c r="Q25" i="1"/>
  <c r="Q26" i="1"/>
  <c r="Q27" i="1"/>
  <c r="Q28" i="1"/>
  <c r="Q29" i="1"/>
  <c r="Q30" i="1"/>
  <c r="Q31" i="1"/>
  <c r="E21" i="1"/>
  <c r="F21" i="1"/>
  <c r="G21" i="1"/>
  <c r="H21" i="1"/>
  <c r="Q21" i="1"/>
  <c r="C11" i="1"/>
  <c r="C12" i="1"/>
  <c r="O35" i="1" l="1"/>
  <c r="O34" i="1"/>
  <c r="C16" i="1"/>
  <c r="D18" i="1" s="1"/>
  <c r="O31" i="1"/>
  <c r="O24" i="1"/>
  <c r="C15" i="1"/>
  <c r="O30" i="1"/>
  <c r="O27" i="1"/>
  <c r="O23" i="1"/>
  <c r="O26" i="1"/>
  <c r="O25" i="1"/>
  <c r="O22" i="1"/>
  <c r="O21" i="1"/>
  <c r="O29" i="1"/>
  <c r="O32" i="1"/>
  <c r="O28" i="1"/>
  <c r="O33" i="1"/>
  <c r="F17" i="1"/>
  <c r="F18" i="1" l="1"/>
  <c r="F19" i="1" s="1"/>
  <c r="C18" i="1"/>
</calcChain>
</file>

<file path=xl/sharedStrings.xml><?xml version="1.0" encoding="utf-8"?>
<sst xmlns="http://schemas.openxmlformats.org/spreadsheetml/2006/main" count="67" uniqueCount="52">
  <si>
    <t>IBVS 6244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</si>
  <si>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</si>
  <si>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</si>
  <si>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</si>
  <si>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</si>
  <si>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</si>
  <si>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</si>
  <si>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</si>
  <si>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</si>
  <si>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</si>
  <si>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</si>
  <si>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</si>
  <si>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</si>
  <si>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</si>
  <si>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</si>
  <si>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</si>
  <si>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</si>
  <si>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</si>
  <si>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</si>
  <si>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</si>
  <si>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</si>
  <si>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</si>
  <si>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</si>
  <si>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</si>
  <si>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</si>
  <si>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</si>
  <si>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</si>
  <si>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</si>
  <si>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</si>
  <si>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</si>
  <si>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</si>
  <si>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</si>
  <si>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</si>
  <si>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</si>
  <si>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</si>
  <si>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</si>
  <si>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</si>
  <si>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</si>
  <si>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</si>
  <si>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</si>
  <si>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</si>
  <si>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</si>
  <si>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Kopacki 1995</t>
  </si>
  <si>
    <t>Kopacki</t>
  </si>
  <si>
    <t>Not used ---------------</t>
  </si>
  <si>
    <t>W-Type W UMa</t>
  </si>
  <si>
    <t>Kopacki, 1995AcA....45..753K</t>
  </si>
  <si>
    <t># of data points:</t>
  </si>
  <si>
    <t>UW CVn / gsc 2012-0276</t>
  </si>
  <si>
    <t>vis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</si>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</sst>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1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4" applyNumberFormat="0" applyFill="0" applyAlignment="0" applyProtection="0"/>
    <xf numFmtId="0" fontId="21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2" fillId="20" borderId="6" applyNumberFormat="0" applyAlignment="0" applyProtection="0"/>
    <xf numFmtId="0" fontId="23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4" fillId="0" borderId="0" applyNumberFormat="0" applyFill="0" applyBorder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/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left"/>
    </xf>
    <xf numFmtId="0" fontId="25" fillId="0" borderId="0" xfId="41" applyFont="1" applyAlignment="1">
      <alignment horizontal="left"/>
    </xf>
    <xf numFmtId="0" fontId="25" fillId="0" borderId="0" xfId="41" applyFont="1" applyAlignment="1">
      <alignment horizontal="left" wrapText="1"/>
    </xf>
    <xf numFmtId="0" fontId="26" fillId="0" borderId="0" xfId="0" applyFont="1">
      <alignment vertical="top"/>
    </xf>
    <xf numFmtId="0" fontId="0" fillId="0" borderId="0" xfId="0">
      <alignment vertical="top"/>
    </xf>
    <xf numFmtId="0" fontId="27" fillId="0" borderId="0" xfId="0" applyFont="1">
      <alignment vertical="top"/>
    </xf>
    <xf numFmtId="0" fontId="28" fillId="0" borderId="0" xfId="0" applyFont="1">
      <alignment vertical="top"/>
    </xf>
    <xf numFmtId="0" fontId="2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22" fontId="7" fillId="0" borderId="0" xfId="0" applyNumberFormat="1" applyFont="1">
      <alignment vertical="top"/>
    </xf>
    <xf numFmtId="0" fontId="0" fillId="24" borderId="0" xfId="0" applyFill="1" applyAlignment="1"/>
    <xf numFmtId="0" fontId="30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center"/>
      <protection locked="0"/>
    </xf>
    <xf numFmtId="165" fontId="30" fillId="0" borderId="0" xfId="0" applyNumberFormat="1" applyFont="1" applyAlignment="1" applyProtection="1">
      <alignment vertical="center" wrapText="1"/>
      <protection locked="0"/>
    </xf>
    <xf numFmtId="0" fontId="25" fillId="0" borderId="0" xfId="41" applyFont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CVn - O-C Diagr.</a:t>
            </a:r>
          </a:p>
        </c:rich>
      </c:tx>
      <c:layout>
        <c:manualLayout>
          <c:xMode val="edge"/>
          <c:yMode val="edge"/>
          <c:x val="0.3497168430505732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806776131609"/>
          <c:y val="0.15"/>
          <c:w val="0.77882869619555639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-735</c:v>
                </c:pt>
                <c:pt idx="1">
                  <c:v>0</c:v>
                </c:pt>
                <c:pt idx="2">
                  <c:v>6999</c:v>
                </c:pt>
                <c:pt idx="3">
                  <c:v>10717</c:v>
                </c:pt>
                <c:pt idx="4">
                  <c:v>18055</c:v>
                </c:pt>
                <c:pt idx="5">
                  <c:v>20616</c:v>
                </c:pt>
                <c:pt idx="6">
                  <c:v>51876</c:v>
                </c:pt>
                <c:pt idx="7">
                  <c:v>51879</c:v>
                </c:pt>
                <c:pt idx="8">
                  <c:v>51948</c:v>
                </c:pt>
                <c:pt idx="9">
                  <c:v>51951</c:v>
                </c:pt>
                <c:pt idx="10">
                  <c:v>51965</c:v>
                </c:pt>
                <c:pt idx="11">
                  <c:v>79175</c:v>
                </c:pt>
                <c:pt idx="12">
                  <c:v>79175.5</c:v>
                </c:pt>
                <c:pt idx="13">
                  <c:v>85822</c:v>
                </c:pt>
                <c:pt idx="14">
                  <c:v>85835.5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-7.2107599997252692E-2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21-4876-B15C-07C107B7CE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-735</c:v>
                </c:pt>
                <c:pt idx="1">
                  <c:v>0</c:v>
                </c:pt>
                <c:pt idx="2">
                  <c:v>6999</c:v>
                </c:pt>
                <c:pt idx="3">
                  <c:v>10717</c:v>
                </c:pt>
                <c:pt idx="4">
                  <c:v>18055</c:v>
                </c:pt>
                <c:pt idx="5">
                  <c:v>20616</c:v>
                </c:pt>
                <c:pt idx="6">
                  <c:v>51876</c:v>
                </c:pt>
                <c:pt idx="7">
                  <c:v>51879</c:v>
                </c:pt>
                <c:pt idx="8">
                  <c:v>51948</c:v>
                </c:pt>
                <c:pt idx="9">
                  <c:v>51951</c:v>
                </c:pt>
                <c:pt idx="10">
                  <c:v>51965</c:v>
                </c:pt>
                <c:pt idx="11">
                  <c:v>79175</c:v>
                </c:pt>
                <c:pt idx="12">
                  <c:v>79175.5</c:v>
                </c:pt>
                <c:pt idx="13">
                  <c:v>85822</c:v>
                </c:pt>
                <c:pt idx="14">
                  <c:v>85835.5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21-4876-B15C-07C107B7CE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-735</c:v>
                </c:pt>
                <c:pt idx="1">
                  <c:v>0</c:v>
                </c:pt>
                <c:pt idx="2">
                  <c:v>6999</c:v>
                </c:pt>
                <c:pt idx="3">
                  <c:v>10717</c:v>
                </c:pt>
                <c:pt idx="4">
                  <c:v>18055</c:v>
                </c:pt>
                <c:pt idx="5">
                  <c:v>20616</c:v>
                </c:pt>
                <c:pt idx="6">
                  <c:v>51876</c:v>
                </c:pt>
                <c:pt idx="7">
                  <c:v>51879</c:v>
                </c:pt>
                <c:pt idx="8">
                  <c:v>51948</c:v>
                </c:pt>
                <c:pt idx="9">
                  <c:v>51951</c:v>
                </c:pt>
                <c:pt idx="10">
                  <c:v>51965</c:v>
                </c:pt>
                <c:pt idx="11">
                  <c:v>79175</c:v>
                </c:pt>
                <c:pt idx="12">
                  <c:v>79175.5</c:v>
                </c:pt>
                <c:pt idx="13">
                  <c:v>85822</c:v>
                </c:pt>
                <c:pt idx="14">
                  <c:v>85835.5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">
                  <c:v>0</c:v>
                </c:pt>
                <c:pt idx="2">
                  <c:v>3.0858399986755103E-3</c:v>
                </c:pt>
                <c:pt idx="3">
                  <c:v>-3.2072799949673936E-3</c:v>
                </c:pt>
                <c:pt idx="4">
                  <c:v>1.6588000071351416E-3</c:v>
                </c:pt>
                <c:pt idx="5">
                  <c:v>-3.9574399997945875E-3</c:v>
                </c:pt>
                <c:pt idx="6">
                  <c:v>-5.5415839997294825E-2</c:v>
                </c:pt>
                <c:pt idx="7">
                  <c:v>-5.6613360000483226E-2</c:v>
                </c:pt>
                <c:pt idx="8">
                  <c:v>-5.7156319991918281E-2</c:v>
                </c:pt>
                <c:pt idx="9">
                  <c:v>-5.6053839995001908E-2</c:v>
                </c:pt>
                <c:pt idx="10">
                  <c:v>-5.6675599997106474E-2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21-4876-B15C-07C107B7CE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-735</c:v>
                </c:pt>
                <c:pt idx="1">
                  <c:v>0</c:v>
                </c:pt>
                <c:pt idx="2">
                  <c:v>6999</c:v>
                </c:pt>
                <c:pt idx="3">
                  <c:v>10717</c:v>
                </c:pt>
                <c:pt idx="4">
                  <c:v>18055</c:v>
                </c:pt>
                <c:pt idx="5">
                  <c:v>20616</c:v>
                </c:pt>
                <c:pt idx="6">
                  <c:v>51876</c:v>
                </c:pt>
                <c:pt idx="7">
                  <c:v>51879</c:v>
                </c:pt>
                <c:pt idx="8">
                  <c:v>51948</c:v>
                </c:pt>
                <c:pt idx="9">
                  <c:v>51951</c:v>
                </c:pt>
                <c:pt idx="10">
                  <c:v>51965</c:v>
                </c:pt>
                <c:pt idx="11">
                  <c:v>79175</c:v>
                </c:pt>
                <c:pt idx="12">
                  <c:v>79175.5</c:v>
                </c:pt>
                <c:pt idx="13">
                  <c:v>85822</c:v>
                </c:pt>
                <c:pt idx="14">
                  <c:v>85835.5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1">
                  <c:v>-0.11328199999115895</c:v>
                </c:pt>
                <c:pt idx="12">
                  <c:v>-0.11651491999509744</c:v>
                </c:pt>
                <c:pt idx="13">
                  <c:v>-0.14092047981102951</c:v>
                </c:pt>
                <c:pt idx="14">
                  <c:v>-0.13980931999685708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21-4876-B15C-07C107B7CE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-735</c:v>
                </c:pt>
                <c:pt idx="1">
                  <c:v>0</c:v>
                </c:pt>
                <c:pt idx="2">
                  <c:v>6999</c:v>
                </c:pt>
                <c:pt idx="3">
                  <c:v>10717</c:v>
                </c:pt>
                <c:pt idx="4">
                  <c:v>18055</c:v>
                </c:pt>
                <c:pt idx="5">
                  <c:v>20616</c:v>
                </c:pt>
                <c:pt idx="6">
                  <c:v>51876</c:v>
                </c:pt>
                <c:pt idx="7">
                  <c:v>51879</c:v>
                </c:pt>
                <c:pt idx="8">
                  <c:v>51948</c:v>
                </c:pt>
                <c:pt idx="9">
                  <c:v>51951</c:v>
                </c:pt>
                <c:pt idx="10">
                  <c:v>51965</c:v>
                </c:pt>
                <c:pt idx="11">
                  <c:v>79175</c:v>
                </c:pt>
                <c:pt idx="12">
                  <c:v>79175.5</c:v>
                </c:pt>
                <c:pt idx="13">
                  <c:v>85822</c:v>
                </c:pt>
                <c:pt idx="14">
                  <c:v>85835.5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21-4876-B15C-07C107B7CE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-735</c:v>
                </c:pt>
                <c:pt idx="1">
                  <c:v>0</c:v>
                </c:pt>
                <c:pt idx="2">
                  <c:v>6999</c:v>
                </c:pt>
                <c:pt idx="3">
                  <c:v>10717</c:v>
                </c:pt>
                <c:pt idx="4">
                  <c:v>18055</c:v>
                </c:pt>
                <c:pt idx="5">
                  <c:v>20616</c:v>
                </c:pt>
                <c:pt idx="6">
                  <c:v>51876</c:v>
                </c:pt>
                <c:pt idx="7">
                  <c:v>51879</c:v>
                </c:pt>
                <c:pt idx="8">
                  <c:v>51948</c:v>
                </c:pt>
                <c:pt idx="9">
                  <c:v>51951</c:v>
                </c:pt>
                <c:pt idx="10">
                  <c:v>51965</c:v>
                </c:pt>
                <c:pt idx="11">
                  <c:v>79175</c:v>
                </c:pt>
                <c:pt idx="12">
                  <c:v>79175.5</c:v>
                </c:pt>
                <c:pt idx="13">
                  <c:v>85822</c:v>
                </c:pt>
                <c:pt idx="14">
                  <c:v>85835.5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21-4876-B15C-07C107B7CE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-735</c:v>
                </c:pt>
                <c:pt idx="1">
                  <c:v>0</c:v>
                </c:pt>
                <c:pt idx="2">
                  <c:v>6999</c:v>
                </c:pt>
                <c:pt idx="3">
                  <c:v>10717</c:v>
                </c:pt>
                <c:pt idx="4">
                  <c:v>18055</c:v>
                </c:pt>
                <c:pt idx="5">
                  <c:v>20616</c:v>
                </c:pt>
                <c:pt idx="6">
                  <c:v>51876</c:v>
                </c:pt>
                <c:pt idx="7">
                  <c:v>51879</c:v>
                </c:pt>
                <c:pt idx="8">
                  <c:v>51948</c:v>
                </c:pt>
                <c:pt idx="9">
                  <c:v>51951</c:v>
                </c:pt>
                <c:pt idx="10">
                  <c:v>51965</c:v>
                </c:pt>
                <c:pt idx="11">
                  <c:v>79175</c:v>
                </c:pt>
                <c:pt idx="12">
                  <c:v>79175.5</c:v>
                </c:pt>
                <c:pt idx="13">
                  <c:v>85822</c:v>
                </c:pt>
                <c:pt idx="14">
                  <c:v>85835.5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21-4876-B15C-07C107B7CE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-735</c:v>
                </c:pt>
                <c:pt idx="1">
                  <c:v>0</c:v>
                </c:pt>
                <c:pt idx="2">
                  <c:v>6999</c:v>
                </c:pt>
                <c:pt idx="3">
                  <c:v>10717</c:v>
                </c:pt>
                <c:pt idx="4">
                  <c:v>18055</c:v>
                </c:pt>
                <c:pt idx="5">
                  <c:v>20616</c:v>
                </c:pt>
                <c:pt idx="6">
                  <c:v>51876</c:v>
                </c:pt>
                <c:pt idx="7">
                  <c:v>51879</c:v>
                </c:pt>
                <c:pt idx="8">
                  <c:v>51948</c:v>
                </c:pt>
                <c:pt idx="9">
                  <c:v>51951</c:v>
                </c:pt>
                <c:pt idx="10">
                  <c:v>51965</c:v>
                </c:pt>
                <c:pt idx="11">
                  <c:v>79175</c:v>
                </c:pt>
                <c:pt idx="12">
                  <c:v>79175.5</c:v>
                </c:pt>
                <c:pt idx="13">
                  <c:v>85822</c:v>
                </c:pt>
                <c:pt idx="14">
                  <c:v>85835.5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5.229155361792627E-2</c:v>
                </c:pt>
                <c:pt idx="1">
                  <c:v>5.0721431754292889E-2</c:v>
                </c:pt>
                <c:pt idx="2">
                  <c:v>3.5770026416102399E-2</c:v>
                </c:pt>
                <c:pt idx="3">
                  <c:v>2.7827559628362402E-2</c:v>
                </c:pt>
                <c:pt idx="4">
                  <c:v>1.2151975634700191E-2</c:v>
                </c:pt>
                <c:pt idx="5">
                  <c:v>6.6811156445436212E-3</c:v>
                </c:pt>
                <c:pt idx="6">
                  <c:v>-6.0097128514884107E-2</c:v>
                </c:pt>
                <c:pt idx="7">
                  <c:v>-6.0103537175552002E-2</c:v>
                </c:pt>
                <c:pt idx="8">
                  <c:v>-6.0250936370913499E-2</c:v>
                </c:pt>
                <c:pt idx="9">
                  <c:v>-6.0257345031581394E-2</c:v>
                </c:pt>
                <c:pt idx="10">
                  <c:v>-6.0287252114698223E-2</c:v>
                </c:pt>
                <c:pt idx="11">
                  <c:v>-0.11841380437247265</c:v>
                </c:pt>
                <c:pt idx="12">
                  <c:v>-0.11841487248258395</c:v>
                </c:pt>
                <c:pt idx="13">
                  <c:v>-0.13261326019229722</c:v>
                </c:pt>
                <c:pt idx="14">
                  <c:v>-0.13264209916530273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21-4876-B15C-07C107B7C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625400"/>
        <c:axId val="1"/>
      </c:scatterChart>
      <c:valAx>
        <c:axId val="611625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298865288341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20415879017016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1625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68072776347189"/>
          <c:y val="0.91874999999999996"/>
          <c:w val="0.7901709261767609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18</xdr:col>
      <xdr:colOff>371475</xdr:colOff>
      <xdr:row>18</xdr:row>
      <xdr:rowOff>161924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6F4C644-3DF9-D816-D30D-747E5A753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41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: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  <c r="C1" s="8" t="s">
        <v>46</v>
      </c>
    </row>
    <row r="2" spans="1:6" x14ac:dyDescent="0.2">
      <c r="A2" t="s">
        <v>38</v>
      </c>
      <c r="B2" t="s">
        <v>45</v>
      </c>
    </row>
    <row r="3" spans="1:6" x14ac:dyDescent="0.2">
      <c r="C3" s="11" t="s">
        <v>44</v>
      </c>
    </row>
    <row r="4" spans="1:6" x14ac:dyDescent="0.2">
      <c r="A4" s="8" t="s">
        <v>13</v>
      </c>
      <c r="C4" s="3">
        <v>34454.569000000003</v>
      </c>
      <c r="D4" s="4">
        <v>0.14623291999999999</v>
      </c>
    </row>
    <row r="5" spans="1:6" x14ac:dyDescent="0.2">
      <c r="A5" s="16" t="s">
        <v>1</v>
      </c>
      <c r="B5" s="17"/>
      <c r="C5" s="18">
        <v>-9.5</v>
      </c>
      <c r="D5" s="17" t="s">
        <v>2</v>
      </c>
    </row>
    <row r="6" spans="1:6" x14ac:dyDescent="0.2">
      <c r="A6" s="8" t="s">
        <v>14</v>
      </c>
    </row>
    <row r="7" spans="1:6" x14ac:dyDescent="0.2">
      <c r="A7" t="s">
        <v>15</v>
      </c>
      <c r="C7">
        <v>34669.603499999997</v>
      </c>
    </row>
    <row r="8" spans="1:6" x14ac:dyDescent="0.2">
      <c r="A8" t="s">
        <v>16</v>
      </c>
      <c r="C8">
        <v>0.29246583999999998</v>
      </c>
      <c r="D8" t="s">
        <v>43</v>
      </c>
    </row>
    <row r="9" spans="1:6" x14ac:dyDescent="0.2">
      <c r="A9" s="19" t="s">
        <v>3</v>
      </c>
      <c r="B9" s="20">
        <v>26</v>
      </c>
      <c r="C9" s="21" t="str">
        <f>"F"&amp;B9</f>
        <v>F26</v>
      </c>
      <c r="D9" s="11" t="str">
        <f>"G"&amp;B9</f>
        <v>G26</v>
      </c>
    </row>
    <row r="10" spans="1:6" ht="13.5" thickBot="1" x14ac:dyDescent="0.25">
      <c r="C10" s="7" t="s">
        <v>33</v>
      </c>
      <c r="D10" s="7" t="s">
        <v>34</v>
      </c>
    </row>
    <row r="11" spans="1:6" x14ac:dyDescent="0.2">
      <c r="A11" t="s">
        <v>29</v>
      </c>
      <c r="C11" s="22">
        <f ca="1">INTERCEPT(INDIRECT($D$9):G989,INDIRECT($C$9):F989)</f>
        <v>5.0721431754292889E-2</v>
      </c>
      <c r="D11" s="6"/>
    </row>
    <row r="12" spans="1:6" x14ac:dyDescent="0.2">
      <c r="A12" t="s">
        <v>30</v>
      </c>
      <c r="C12" s="22">
        <f ca="1">SLOPE(INDIRECT($D$9):G989,INDIRECT($C$9):F989)</f>
        <v>-2.1362202226304456E-6</v>
      </c>
      <c r="D12" s="6"/>
    </row>
    <row r="13" spans="1:6" x14ac:dyDescent="0.2">
      <c r="A13" t="s">
        <v>32</v>
      </c>
      <c r="C13" s="6" t="s">
        <v>27</v>
      </c>
      <c r="D13" s="6"/>
    </row>
    <row r="14" spans="1:6" x14ac:dyDescent="0.2">
      <c r="A14" t="s">
        <v>37</v>
      </c>
      <c r="C14" s="17"/>
    </row>
    <row r="15" spans="1:6" x14ac:dyDescent="0.2">
      <c r="A15" s="5" t="s">
        <v>31</v>
      </c>
      <c r="C15" s="23">
        <f ca="1">(C7+C11)+(C8+C12)*INT(MAX(F21:F3530))</f>
        <v>59773.276235368947</v>
      </c>
      <c r="E15" s="25" t="s">
        <v>4</v>
      </c>
      <c r="F15" s="18">
        <v>1</v>
      </c>
    </row>
    <row r="16" spans="1:6" x14ac:dyDescent="0.2">
      <c r="A16" s="8" t="s">
        <v>17</v>
      </c>
      <c r="C16" s="24">
        <f ca="1">+C8+C12</f>
        <v>0.29246370377977737</v>
      </c>
      <c r="E16" s="25" t="s">
        <v>5</v>
      </c>
      <c r="F16" s="26">
        <f ca="1">NOW()+15018.5+$C$5/24</f>
        <v>60339.761179861111</v>
      </c>
    </row>
    <row r="17" spans="1:18" ht="13.5" thickBot="1" x14ac:dyDescent="0.25">
      <c r="A17" s="12" t="s">
        <v>47</v>
      </c>
      <c r="C17">
        <f>COUNT(C21:C2191)</f>
        <v>15</v>
      </c>
      <c r="E17" s="25" t="s">
        <v>6</v>
      </c>
      <c r="F17" s="26">
        <f ca="1">ROUND(2*(F16-$C$7)/$C$8,0)/2+F15</f>
        <v>87772.5</v>
      </c>
    </row>
    <row r="18" spans="1:18" x14ac:dyDescent="0.2">
      <c r="A18" s="8" t="s">
        <v>18</v>
      </c>
      <c r="C18" s="3">
        <f ca="1">+C15</f>
        <v>59773.276235368947</v>
      </c>
      <c r="D18" s="4">
        <f ca="1">+C16</f>
        <v>0.29246370377977737</v>
      </c>
      <c r="E18" s="25" t="s">
        <v>7</v>
      </c>
      <c r="F18" s="11">
        <f ca="1">ROUND(2*(F16-$C$15)/$C$16,0)/2+F15</f>
        <v>1938</v>
      </c>
    </row>
    <row r="19" spans="1:18" ht="13.5" thickTop="1" x14ac:dyDescent="0.2">
      <c r="E19" s="25" t="s">
        <v>8</v>
      </c>
      <c r="F19" s="27">
        <f ca="1">+$C$15+$C$16*F18-15018.5-$C$5/24</f>
        <v>45321.966726627492</v>
      </c>
    </row>
    <row r="20" spans="1:18" ht="13.5" thickBot="1" x14ac:dyDescent="0.25">
      <c r="A20" s="7" t="s">
        <v>19</v>
      </c>
      <c r="B20" s="7" t="s">
        <v>20</v>
      </c>
      <c r="C20" s="7" t="s">
        <v>21</v>
      </c>
      <c r="D20" s="7" t="s">
        <v>26</v>
      </c>
      <c r="E20" s="7" t="s">
        <v>22</v>
      </c>
      <c r="F20" s="7" t="s">
        <v>23</v>
      </c>
      <c r="G20" s="7" t="s">
        <v>24</v>
      </c>
      <c r="H20" s="10" t="s">
        <v>12</v>
      </c>
      <c r="I20" s="10" t="s">
        <v>49</v>
      </c>
      <c r="J20" s="10" t="s">
        <v>9</v>
      </c>
      <c r="K20" s="10" t="s">
        <v>11</v>
      </c>
      <c r="L20" s="10" t="s">
        <v>39</v>
      </c>
      <c r="M20" s="10" t="s">
        <v>40</v>
      </c>
      <c r="N20" s="10" t="s">
        <v>41</v>
      </c>
      <c r="O20" s="10" t="s">
        <v>36</v>
      </c>
      <c r="P20" s="9" t="s">
        <v>35</v>
      </c>
      <c r="Q20" s="7" t="s">
        <v>28</v>
      </c>
    </row>
    <row r="21" spans="1:18" x14ac:dyDescent="0.2">
      <c r="A21" t="s">
        <v>25</v>
      </c>
      <c r="B21" s="6"/>
      <c r="C21" s="13">
        <v>34454.569000000003</v>
      </c>
      <c r="D21" s="13" t="s">
        <v>27</v>
      </c>
      <c r="E21">
        <f>+(C21-C$7)/C$8</f>
        <v>-735.24655050310935</v>
      </c>
      <c r="F21">
        <f>ROUND(2*E21,0)/2</f>
        <v>-735</v>
      </c>
      <c r="G21">
        <f>+C21-(C$7+F21*C$8)</f>
        <v>-7.2107599997252692E-2</v>
      </c>
      <c r="H21">
        <f>+G21</f>
        <v>-7.2107599997252692E-2</v>
      </c>
      <c r="O21">
        <f ca="1">+C$11+C$12*$F21</f>
        <v>5.229155361792627E-2</v>
      </c>
      <c r="Q21" s="2">
        <f>+C21-15018.5</f>
        <v>19436.069000000003</v>
      </c>
    </row>
    <row r="22" spans="1:18" x14ac:dyDescent="0.2">
      <c r="A22" t="s">
        <v>42</v>
      </c>
      <c r="B22" s="6"/>
      <c r="C22" s="13">
        <v>34669.603499999997</v>
      </c>
      <c r="D22" s="13">
        <v>3.2000000000000002E-3</v>
      </c>
      <c r="E22">
        <f t="shared" ref="E22:E31" si="0">+(C22-C$7)/C$8</f>
        <v>0</v>
      </c>
      <c r="F22">
        <f t="shared" ref="F22:F31" si="1">ROUND(2*E22,0)/2</f>
        <v>0</v>
      </c>
      <c r="G22">
        <f t="shared" ref="G22:G31" si="2">+C22-(C$7+F22*C$8)</f>
        <v>0</v>
      </c>
      <c r="J22">
        <f t="shared" ref="J22:J31" si="3">+G22</f>
        <v>0</v>
      </c>
      <c r="O22">
        <f t="shared" ref="O22:O31" ca="1" si="4">+C$11+C$12*$F22</f>
        <v>5.0721431754292889E-2</v>
      </c>
      <c r="Q22" s="2">
        <f t="shared" ref="Q22:Q31" si="5">+C22-15018.5</f>
        <v>19651.103499999997</v>
      </c>
      <c r="R22" s="8" t="s">
        <v>46</v>
      </c>
    </row>
    <row r="23" spans="1:18" x14ac:dyDescent="0.2">
      <c r="A23" t="s">
        <v>42</v>
      </c>
      <c r="B23" s="6"/>
      <c r="C23" s="13">
        <v>36716.574999999997</v>
      </c>
      <c r="D23" s="13">
        <v>2.0999999999999999E-3</v>
      </c>
      <c r="E23">
        <f t="shared" si="0"/>
        <v>6999.0105511125666</v>
      </c>
      <c r="F23">
        <f t="shared" si="1"/>
        <v>6999</v>
      </c>
      <c r="G23">
        <f t="shared" si="2"/>
        <v>3.0858399986755103E-3</v>
      </c>
      <c r="J23">
        <f t="shared" si="3"/>
        <v>3.0858399986755103E-3</v>
      </c>
      <c r="O23">
        <f t="shared" ca="1" si="4"/>
        <v>3.5770026416102399E-2</v>
      </c>
      <c r="Q23" s="2">
        <f t="shared" si="5"/>
        <v>21698.074999999997</v>
      </c>
    </row>
    <row r="24" spans="1:18" x14ac:dyDescent="0.2">
      <c r="A24" t="s">
        <v>42</v>
      </c>
      <c r="B24" s="6"/>
      <c r="C24" s="13">
        <v>37803.956700000002</v>
      </c>
      <c r="D24" s="13">
        <v>2.3999999999999998E-3</v>
      </c>
      <c r="E24">
        <f t="shared" si="0"/>
        <v>10716.989033659471</v>
      </c>
      <c r="F24">
        <f t="shared" si="1"/>
        <v>10717</v>
      </c>
      <c r="G24">
        <f t="shared" si="2"/>
        <v>-3.2072799949673936E-3</v>
      </c>
      <c r="J24">
        <f t="shared" si="3"/>
        <v>-3.2072799949673936E-3</v>
      </c>
      <c r="O24">
        <f t="shared" ca="1" si="4"/>
        <v>2.7827559628362402E-2</v>
      </c>
      <c r="Q24" s="2">
        <f t="shared" si="5"/>
        <v>22785.456700000002</v>
      </c>
    </row>
    <row r="25" spans="1:18" x14ac:dyDescent="0.2">
      <c r="A25" t="s">
        <v>42</v>
      </c>
      <c r="B25" s="6"/>
      <c r="C25" s="13">
        <v>39950.075900000003</v>
      </c>
      <c r="D25" s="13">
        <v>1.6999999999999999E-3</v>
      </c>
      <c r="E25">
        <f t="shared" si="0"/>
        <v>18055.005671773517</v>
      </c>
      <c r="F25">
        <f t="shared" si="1"/>
        <v>18055</v>
      </c>
      <c r="G25">
        <f t="shared" si="2"/>
        <v>1.6588000071351416E-3</v>
      </c>
      <c r="J25">
        <f t="shared" si="3"/>
        <v>1.6588000071351416E-3</v>
      </c>
      <c r="O25">
        <f t="shared" ca="1" si="4"/>
        <v>1.2151975634700191E-2</v>
      </c>
      <c r="Q25" s="2">
        <f t="shared" si="5"/>
        <v>24931.575900000003</v>
      </c>
    </row>
    <row r="26" spans="1:18" x14ac:dyDescent="0.2">
      <c r="A26" t="s">
        <v>42</v>
      </c>
      <c r="B26" s="6"/>
      <c r="C26" s="13">
        <v>40699.075299999997</v>
      </c>
      <c r="D26" s="13">
        <v>2.2000000000000001E-3</v>
      </c>
      <c r="E26">
        <f t="shared" si="0"/>
        <v>20615.986468710329</v>
      </c>
      <c r="F26">
        <f t="shared" si="1"/>
        <v>20616</v>
      </c>
      <c r="G26">
        <f t="shared" si="2"/>
        <v>-3.9574399997945875E-3</v>
      </c>
      <c r="J26">
        <f t="shared" si="3"/>
        <v>-3.9574399997945875E-3</v>
      </c>
      <c r="O26">
        <f t="shared" ca="1" si="4"/>
        <v>6.6811156445436212E-3</v>
      </c>
      <c r="Q26" s="2">
        <f t="shared" si="5"/>
        <v>25680.575299999997</v>
      </c>
    </row>
    <row r="27" spans="1:18" x14ac:dyDescent="0.2">
      <c r="A27" t="s">
        <v>42</v>
      </c>
      <c r="B27" s="6"/>
      <c r="C27" s="13">
        <v>49841.506000000001</v>
      </c>
      <c r="D27" s="13">
        <v>2.0000000000000001E-4</v>
      </c>
      <c r="E27">
        <f t="shared" si="0"/>
        <v>51875.810522008331</v>
      </c>
      <c r="F27">
        <f t="shared" si="1"/>
        <v>51876</v>
      </c>
      <c r="G27">
        <f t="shared" si="2"/>
        <v>-5.5415839997294825E-2</v>
      </c>
      <c r="J27">
        <f t="shared" si="3"/>
        <v>-5.5415839997294825E-2</v>
      </c>
      <c r="O27">
        <f t="shared" ca="1" si="4"/>
        <v>-6.0097128514884107E-2</v>
      </c>
      <c r="Q27" s="2">
        <f t="shared" si="5"/>
        <v>34823.006000000001</v>
      </c>
    </row>
    <row r="28" spans="1:18" x14ac:dyDescent="0.2">
      <c r="A28" t="s">
        <v>42</v>
      </c>
      <c r="B28" s="6"/>
      <c r="C28" s="13">
        <v>49842.3822</v>
      </c>
      <c r="D28" s="13">
        <v>2.0000000000000001E-4</v>
      </c>
      <c r="E28">
        <f t="shared" si="0"/>
        <v>51878.806427444666</v>
      </c>
      <c r="F28">
        <f t="shared" si="1"/>
        <v>51879</v>
      </c>
      <c r="G28">
        <f t="shared" si="2"/>
        <v>-5.6613360000483226E-2</v>
      </c>
      <c r="J28">
        <f t="shared" si="3"/>
        <v>-5.6613360000483226E-2</v>
      </c>
      <c r="O28">
        <f t="shared" ca="1" si="4"/>
        <v>-6.0103537175552002E-2</v>
      </c>
      <c r="Q28" s="2">
        <f t="shared" si="5"/>
        <v>34823.8822</v>
      </c>
    </row>
    <row r="29" spans="1:18" x14ac:dyDescent="0.2">
      <c r="A29" t="s">
        <v>42</v>
      </c>
      <c r="B29" s="6"/>
      <c r="C29" s="13">
        <v>49862.561800000003</v>
      </c>
      <c r="D29" s="13">
        <v>2.0000000000000001E-4</v>
      </c>
      <c r="E29">
        <f t="shared" si="0"/>
        <v>51947.804570954358</v>
      </c>
      <c r="F29">
        <f t="shared" si="1"/>
        <v>51948</v>
      </c>
      <c r="G29">
        <f t="shared" si="2"/>
        <v>-5.7156319991918281E-2</v>
      </c>
      <c r="J29">
        <f t="shared" si="3"/>
        <v>-5.7156319991918281E-2</v>
      </c>
      <c r="O29">
        <f t="shared" ca="1" si="4"/>
        <v>-6.0250936370913499E-2</v>
      </c>
      <c r="Q29" s="2">
        <f t="shared" si="5"/>
        <v>34844.061800000003</v>
      </c>
    </row>
    <row r="30" spans="1:18" x14ac:dyDescent="0.2">
      <c r="A30" t="s">
        <v>42</v>
      </c>
      <c r="B30" s="6"/>
      <c r="C30" s="13">
        <v>49863.440300000002</v>
      </c>
      <c r="D30" s="13">
        <v>2.0000000000000001E-4</v>
      </c>
      <c r="E30">
        <f t="shared" si="0"/>
        <v>51950.808340556992</v>
      </c>
      <c r="F30">
        <f t="shared" si="1"/>
        <v>51951</v>
      </c>
      <c r="G30">
        <f t="shared" si="2"/>
        <v>-5.6053839995001908E-2</v>
      </c>
      <c r="J30">
        <f t="shared" si="3"/>
        <v>-5.6053839995001908E-2</v>
      </c>
      <c r="O30">
        <f t="shared" ca="1" si="4"/>
        <v>-6.0257345031581394E-2</v>
      </c>
      <c r="Q30" s="2">
        <f t="shared" si="5"/>
        <v>34844.940300000002</v>
      </c>
    </row>
    <row r="31" spans="1:18" x14ac:dyDescent="0.2">
      <c r="A31" t="s">
        <v>42</v>
      </c>
      <c r="B31" s="6"/>
      <c r="C31" s="13">
        <v>49867.534200000002</v>
      </c>
      <c r="D31" s="13">
        <v>2.0000000000000001E-4</v>
      </c>
      <c r="E31">
        <f t="shared" si="0"/>
        <v>51964.806214633492</v>
      </c>
      <c r="F31">
        <f t="shared" si="1"/>
        <v>51965</v>
      </c>
      <c r="G31">
        <f t="shared" si="2"/>
        <v>-5.6675599997106474E-2</v>
      </c>
      <c r="J31">
        <f t="shared" si="3"/>
        <v>-5.6675599997106474E-2</v>
      </c>
      <c r="O31">
        <f t="shared" ca="1" si="4"/>
        <v>-6.0287252114698223E-2</v>
      </c>
      <c r="Q31" s="2">
        <f t="shared" si="5"/>
        <v>34849.034200000002</v>
      </c>
    </row>
    <row r="32" spans="1:18" x14ac:dyDescent="0.2">
      <c r="A32" s="14" t="s">
        <v>0</v>
      </c>
      <c r="B32" s="32" t="s">
        <v>10</v>
      </c>
      <c r="C32" s="15">
        <v>57825.473100000003</v>
      </c>
      <c r="D32" s="15">
        <v>1.5E-3</v>
      </c>
      <c r="E32">
        <f>+(C32-C$7)/C$8</f>
        <v>79174.6126658758</v>
      </c>
      <c r="F32" s="28">
        <f>ROUND(2*E32,0)/2+0.5</f>
        <v>79175</v>
      </c>
      <c r="G32">
        <f>+C32-(C$7+F32*C$8)</f>
        <v>-0.11328199999115895</v>
      </c>
      <c r="K32">
        <f>+G32</f>
        <v>-0.11328199999115895</v>
      </c>
      <c r="O32">
        <f ca="1">+C$11+C$12*$F32</f>
        <v>-0.11841380437247265</v>
      </c>
      <c r="Q32" s="2">
        <f>+C32-15018.5</f>
        <v>42806.973100000003</v>
      </c>
    </row>
    <row r="33" spans="1:17" x14ac:dyDescent="0.2">
      <c r="A33" s="14" t="s">
        <v>0</v>
      </c>
      <c r="B33" s="32" t="s">
        <v>10</v>
      </c>
      <c r="C33" s="15">
        <v>57825.616099999999</v>
      </c>
      <c r="D33" s="15">
        <v>2.3E-3</v>
      </c>
      <c r="E33">
        <f>+(C33-C$7)/C$8</f>
        <v>79175.101611866892</v>
      </c>
      <c r="F33" s="28">
        <f>ROUND(2*E33,0)/2+0.5</f>
        <v>79175.5</v>
      </c>
      <c r="G33">
        <f>+C33-(C$7+F33*C$8)</f>
        <v>-0.11651491999509744</v>
      </c>
      <c r="K33">
        <f>+G33</f>
        <v>-0.11651491999509744</v>
      </c>
      <c r="O33">
        <f ca="1">+C$11+C$12*$F33</f>
        <v>-0.11841487248258395</v>
      </c>
      <c r="Q33" s="2">
        <f>+C33-15018.5</f>
        <v>42807.116099999999</v>
      </c>
    </row>
    <row r="34" spans="1:17" x14ac:dyDescent="0.2">
      <c r="A34" s="29" t="s">
        <v>50</v>
      </c>
      <c r="B34" s="30" t="s">
        <v>10</v>
      </c>
      <c r="C34" s="31">
        <v>59769.465900000185</v>
      </c>
      <c r="D34" s="13"/>
      <c r="E34">
        <f t="shared" ref="E34:E35" si="6">+(C34-C$7)/C$8</f>
        <v>85821.518164310022</v>
      </c>
      <c r="F34">
        <f t="shared" ref="F34:F35" si="7">ROUND(2*E34,0)/2+0.5</f>
        <v>85822</v>
      </c>
      <c r="G34">
        <f t="shared" ref="G34:G35" si="8">+C34-(C$7+F34*C$8)</f>
        <v>-0.14092047981102951</v>
      </c>
      <c r="K34">
        <f t="shared" ref="K34:K35" si="9">+G34</f>
        <v>-0.14092047981102951</v>
      </c>
      <c r="O34">
        <f t="shared" ref="O34:O35" ca="1" si="10">+C$11+C$12*$F34</f>
        <v>-0.13261326019229722</v>
      </c>
      <c r="Q34" s="2">
        <f t="shared" ref="Q34:Q35" si="11">+C34-15018.5</f>
        <v>44750.965900000185</v>
      </c>
    </row>
    <row r="35" spans="1:17" x14ac:dyDescent="0.2">
      <c r="A35" s="29" t="s">
        <v>50</v>
      </c>
      <c r="B35" s="30" t="s">
        <v>51</v>
      </c>
      <c r="C35" s="31">
        <v>59773.415299999993</v>
      </c>
      <c r="D35" s="13"/>
      <c r="E35">
        <f t="shared" si="6"/>
        <v>85835.021963590683</v>
      </c>
      <c r="F35">
        <f t="shared" si="7"/>
        <v>85835.5</v>
      </c>
      <c r="G35">
        <f t="shared" si="8"/>
        <v>-0.13980931999685708</v>
      </c>
      <c r="K35">
        <f t="shared" si="9"/>
        <v>-0.13980931999685708</v>
      </c>
      <c r="O35">
        <f t="shared" ca="1" si="10"/>
        <v>-0.13264209916530273</v>
      </c>
      <c r="Q35" s="2">
        <f t="shared" si="11"/>
        <v>44754.915299999993</v>
      </c>
    </row>
    <row r="36" spans="1:17" x14ac:dyDescent="0.2">
      <c r="B36" s="6"/>
      <c r="C36" s="13"/>
      <c r="D36" s="13"/>
    </row>
    <row r="37" spans="1:17" x14ac:dyDescent="0.2">
      <c r="B37" s="6"/>
      <c r="C37" s="13"/>
      <c r="D37" s="13"/>
    </row>
    <row r="38" spans="1:17" x14ac:dyDescent="0.2">
      <c r="B38" s="6"/>
      <c r="C38" s="13"/>
      <c r="D38" s="13"/>
    </row>
    <row r="39" spans="1:17" x14ac:dyDescent="0.2">
      <c r="B39" s="6"/>
      <c r="C39" s="13"/>
      <c r="D39" s="13"/>
    </row>
    <row r="40" spans="1:17" x14ac:dyDescent="0.2">
      <c r="B40" s="6"/>
      <c r="C40" s="13"/>
      <c r="D40" s="13"/>
    </row>
    <row r="41" spans="1:17" x14ac:dyDescent="0.2">
      <c r="B41" s="6"/>
      <c r="C41" s="13"/>
      <c r="D41" s="13"/>
    </row>
    <row r="42" spans="1:17" x14ac:dyDescent="0.2">
      <c r="B42" s="6"/>
      <c r="C42" s="13"/>
      <c r="D42" s="13"/>
    </row>
    <row r="43" spans="1:17" x14ac:dyDescent="0.2">
      <c r="B43" s="6"/>
      <c r="C43" s="13"/>
      <c r="D43" s="13"/>
    </row>
    <row r="44" spans="1:17" x14ac:dyDescent="0.2">
      <c r="B44" s="6"/>
      <c r="C44" s="13"/>
      <c r="D44" s="13"/>
    </row>
    <row r="45" spans="1:17" x14ac:dyDescent="0.2">
      <c r="B45" s="6"/>
      <c r="C45" s="13"/>
      <c r="D45" s="13"/>
    </row>
    <row r="46" spans="1:17" x14ac:dyDescent="0.2">
      <c r="B46" s="6"/>
      <c r="C46" s="13"/>
      <c r="D46" s="13"/>
    </row>
    <row r="47" spans="1:17" x14ac:dyDescent="0.2">
      <c r="B47" s="6"/>
      <c r="C47" s="13"/>
      <c r="D47" s="13"/>
    </row>
    <row r="48" spans="1:17" x14ac:dyDescent="0.2">
      <c r="B48" s="6"/>
      <c r="C48" s="13"/>
      <c r="D48" s="13"/>
    </row>
    <row r="49" spans="2:4" x14ac:dyDescent="0.2">
      <c r="B49" s="6"/>
      <c r="C49" s="13"/>
      <c r="D49" s="13"/>
    </row>
    <row r="50" spans="2:4" x14ac:dyDescent="0.2">
      <c r="B50" s="6"/>
      <c r="C50" s="13"/>
      <c r="D50" s="13"/>
    </row>
    <row r="51" spans="2:4" x14ac:dyDescent="0.2">
      <c r="B51" s="6"/>
      <c r="C51" s="13"/>
      <c r="D51" s="13"/>
    </row>
    <row r="52" spans="2:4" x14ac:dyDescent="0.2">
      <c r="B52" s="6"/>
      <c r="C52" s="13"/>
      <c r="D52" s="13"/>
    </row>
    <row r="53" spans="2:4" x14ac:dyDescent="0.2">
      <c r="B53" s="6"/>
      <c r="C53" s="13"/>
      <c r="D53" s="13"/>
    </row>
    <row r="54" spans="2:4" x14ac:dyDescent="0.2">
      <c r="B54" s="6"/>
      <c r="C54" s="13"/>
      <c r="D54" s="13"/>
    </row>
    <row r="55" spans="2:4" x14ac:dyDescent="0.2">
      <c r="B55" s="6"/>
      <c r="C55" s="13"/>
      <c r="D55" s="13"/>
    </row>
    <row r="56" spans="2:4" x14ac:dyDescent="0.2">
      <c r="B56" s="6"/>
      <c r="C56" s="13"/>
      <c r="D56" s="13"/>
    </row>
    <row r="57" spans="2:4" x14ac:dyDescent="0.2">
      <c r="B57" s="6"/>
      <c r="C57" s="13"/>
      <c r="D57" s="13"/>
    </row>
    <row r="58" spans="2:4" x14ac:dyDescent="0.2">
      <c r="B58" s="6"/>
      <c r="C58" s="13"/>
      <c r="D58" s="13"/>
    </row>
    <row r="59" spans="2:4" x14ac:dyDescent="0.2">
      <c r="B59" s="6"/>
      <c r="C59" s="13"/>
      <c r="D59" s="13"/>
    </row>
    <row r="60" spans="2:4" x14ac:dyDescent="0.2">
      <c r="B60" s="6"/>
      <c r="C60" s="13"/>
      <c r="D60" s="13"/>
    </row>
    <row r="61" spans="2:4" x14ac:dyDescent="0.2">
      <c r="B61" s="6"/>
      <c r="C61" s="13"/>
      <c r="D61" s="13"/>
    </row>
    <row r="62" spans="2:4" x14ac:dyDescent="0.2">
      <c r="B62" s="6"/>
      <c r="C62" s="13"/>
      <c r="D62" s="13"/>
    </row>
    <row r="63" spans="2:4" x14ac:dyDescent="0.2">
      <c r="B63" s="6"/>
      <c r="C63" s="13"/>
      <c r="D63" s="13"/>
    </row>
    <row r="64" spans="2:4" x14ac:dyDescent="0.2">
      <c r="B64" s="6"/>
      <c r="C64" s="13"/>
      <c r="D64" s="13"/>
    </row>
    <row r="65" spans="2:4" x14ac:dyDescent="0.2">
      <c r="B65" s="6"/>
      <c r="C65" s="13"/>
      <c r="D65" s="13"/>
    </row>
    <row r="66" spans="2:4" x14ac:dyDescent="0.2">
      <c r="B66" s="6"/>
      <c r="C66" s="13"/>
      <c r="D66" s="13"/>
    </row>
    <row r="67" spans="2:4" x14ac:dyDescent="0.2">
      <c r="B67" s="6"/>
      <c r="C67" s="13"/>
      <c r="D67" s="13"/>
    </row>
    <row r="68" spans="2:4" x14ac:dyDescent="0.2">
      <c r="B68" s="6"/>
      <c r="C68" s="13"/>
      <c r="D68" s="13"/>
    </row>
    <row r="69" spans="2:4" x14ac:dyDescent="0.2">
      <c r="B69" s="6"/>
      <c r="C69" s="13"/>
      <c r="D69" s="13"/>
    </row>
    <row r="70" spans="2:4" x14ac:dyDescent="0.2">
      <c r="B70" s="6"/>
      <c r="C70" s="13"/>
      <c r="D70" s="13"/>
    </row>
    <row r="71" spans="2:4" x14ac:dyDescent="0.2">
      <c r="B71" s="6"/>
      <c r="C71" s="13"/>
      <c r="D71" s="13"/>
    </row>
    <row r="72" spans="2:4" x14ac:dyDescent="0.2">
      <c r="C72" s="13"/>
      <c r="D72" s="13"/>
    </row>
    <row r="73" spans="2:4" x14ac:dyDescent="0.2">
      <c r="C73" s="13"/>
      <c r="D73" s="13"/>
    </row>
    <row r="74" spans="2:4" x14ac:dyDescent="0.2">
      <c r="C74" s="13"/>
      <c r="D74" s="13"/>
    </row>
    <row r="75" spans="2:4" x14ac:dyDescent="0.2">
      <c r="C75" s="13"/>
      <c r="D75" s="13"/>
    </row>
    <row r="76" spans="2:4" x14ac:dyDescent="0.2">
      <c r="C76" s="13"/>
      <c r="D76" s="13"/>
    </row>
    <row r="77" spans="2:4" x14ac:dyDescent="0.2">
      <c r="C77" s="13"/>
      <c r="D77" s="13"/>
    </row>
    <row r="78" spans="2:4" x14ac:dyDescent="0.2">
      <c r="C78" s="13"/>
      <c r="D78" s="13"/>
    </row>
    <row r="79" spans="2:4" x14ac:dyDescent="0.2">
      <c r="C79" s="13"/>
      <c r="D79" s="13"/>
    </row>
    <row r="80" spans="2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</sheetData>
  <phoneticPr fontId="6" type="noConversion"/>
  <hyperlinks>
    <hyperlink ref="H64723" r:id="rId1" display="http://vsolj.cetus-net.org/bulletin.html" xr:uid="{00000000-0004-0000-0000-000000000000}"/>
    <hyperlink ref="H64716" r:id="rId2" display="https://www.aavso.org/ejaavso" xr:uid="{00000000-0004-0000-0000-000001000000}"/>
    <hyperlink ref="AP867" r:id="rId3" display="http://cdsbib.u-strasbg.fr/cgi-bin/cdsbib?1990RMxAA..21..381G" xr:uid="{00000000-0004-0000-0000-000002000000}"/>
    <hyperlink ref="AP871" r:id="rId4" display="http://cdsbib.u-strasbg.fr/cgi-bin/cdsbib?1990RMxAA..21..381G" xr:uid="{00000000-0004-0000-0000-000003000000}"/>
    <hyperlink ref="AP870" r:id="rId5" display="http://cdsbib.u-strasbg.fr/cgi-bin/cdsbib?1990RMxAA..21..381G" xr:uid="{00000000-0004-0000-0000-000004000000}"/>
    <hyperlink ref="AP851" r:id="rId6" display="http://cdsbib.u-strasbg.fr/cgi-bin/cdsbib?1990RMxAA..21..381G" xr:uid="{00000000-0004-0000-0000-000005000000}"/>
    <hyperlink ref="I64723" r:id="rId7" display="http://vsolj.cetus-net.org/bulletin.html" xr:uid="{00000000-0004-0000-0000-000006000000}"/>
    <hyperlink ref="AQ1007" r:id="rId8" display="http://cdsbib.u-strasbg.fr/cgi-bin/cdsbib?1990RMxAA..21..381G" xr:uid="{00000000-0004-0000-0000-000007000000}"/>
    <hyperlink ref="AQ55773" r:id="rId9" display="http://cdsbib.u-strasbg.fr/cgi-bin/cdsbib?1990RMxAA..21..381G" xr:uid="{00000000-0004-0000-0000-000008000000}"/>
    <hyperlink ref="AQ1008" r:id="rId10" display="http://cdsbib.u-strasbg.fr/cgi-bin/cdsbib?1990RMxAA..21..381G" xr:uid="{00000000-0004-0000-0000-000009000000}"/>
    <hyperlink ref="H64720" r:id="rId11" display="https://www.aavso.org/ejaavso" xr:uid="{00000000-0004-0000-0000-00000A000000}"/>
    <hyperlink ref="H1893" r:id="rId12" display="http://vsolj.cetus-net.org/bulletin.html" xr:uid="{00000000-0004-0000-0000-00000B000000}"/>
    <hyperlink ref="AP3137" r:id="rId13" display="http://cdsbib.u-strasbg.fr/cgi-bin/cdsbib?1990RMxAA..21..381G" xr:uid="{00000000-0004-0000-0000-00000C000000}"/>
    <hyperlink ref="AP3140" r:id="rId14" display="http://cdsbib.u-strasbg.fr/cgi-bin/cdsbib?1990RMxAA..21..381G" xr:uid="{00000000-0004-0000-0000-00000D000000}"/>
    <hyperlink ref="AP3138" r:id="rId15" display="http://cdsbib.u-strasbg.fr/cgi-bin/cdsbib?1990RMxAA..21..381G" xr:uid="{00000000-0004-0000-0000-00000E000000}"/>
    <hyperlink ref="AP3122" r:id="rId16" display="http://cdsbib.u-strasbg.fr/cgi-bin/cdsbib?1990RMxAA..21..381G" xr:uid="{00000000-0004-0000-0000-00000F000000}"/>
    <hyperlink ref="I1893" r:id="rId17" display="http://vsolj.cetus-net.org/bulletin.html" xr:uid="{00000000-0004-0000-0000-000010000000}"/>
    <hyperlink ref="AQ3351" r:id="rId18" display="http://cdsbib.u-strasbg.fr/cgi-bin/cdsbib?1990RMxAA..21..381G" xr:uid="{00000000-0004-0000-0000-000011000000}"/>
    <hyperlink ref="AQ52" r:id="rId19" display="http://cdsbib.u-strasbg.fr/cgi-bin/cdsbib?1990RMxAA..21..381G" xr:uid="{00000000-0004-0000-0000-000012000000}"/>
    <hyperlink ref="AQ335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2024-01-30T05:16:05Z</dcterms:modified>
</cp:coreProperties>
</file>