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EF8B811-A1CF-4F2A-AE32-F141FAA6152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6" i="1" l="1"/>
  <c r="Q26" i="1"/>
  <c r="D9" i="1"/>
  <c r="C9" i="1"/>
  <c r="Q25" i="1"/>
  <c r="E24" i="1"/>
  <c r="F24" i="1"/>
  <c r="Q24" i="1"/>
  <c r="Q22" i="1"/>
  <c r="Q23" i="1"/>
  <c r="C7" i="1"/>
  <c r="E25" i="1"/>
  <c r="F25" i="1"/>
  <c r="C8" i="1"/>
  <c r="C17" i="1"/>
  <c r="Q21" i="1"/>
  <c r="E22" i="1"/>
  <c r="F22" i="1"/>
  <c r="G22" i="1"/>
  <c r="G26" i="1"/>
  <c r="J26" i="1"/>
  <c r="E21" i="1"/>
  <c r="F21" i="1"/>
  <c r="G21" i="1"/>
  <c r="H21" i="1"/>
  <c r="G25" i="1"/>
  <c r="I25" i="1"/>
  <c r="E26" i="1"/>
  <c r="F26" i="1"/>
  <c r="E23" i="1"/>
  <c r="F23" i="1"/>
  <c r="G23" i="1"/>
  <c r="I23" i="1"/>
  <c r="G24" i="1"/>
  <c r="J24" i="1"/>
  <c r="I22" i="1"/>
  <c r="C12" i="1"/>
  <c r="C11" i="1"/>
  <c r="O26" i="1" l="1"/>
  <c r="O22" i="1"/>
  <c r="O23" i="1"/>
  <c r="O24" i="1"/>
  <c r="O25" i="1"/>
  <c r="C15" i="1"/>
  <c r="O21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<sst xmlns="http://schemas.openxmlformats.org/spreadsheetml/2006/main" count="54" uniqueCount="49">
  <si>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</si>
  <si>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</si>
  <si>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</si>
  <si>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</si>
  <si>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</si>
  <si>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</si>
  <si>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</si>
  <si>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</si>
  <si>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</si>
  <si>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</si>
  <si>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</si>
  <si>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</si>
  <si>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</si>
  <si>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</si>
  <si>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</si>
  <si>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</si>
  <si>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</si>
  <si>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</si>
  <si>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</si>
  <si>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</si>
  <si>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</si>
  <si>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</si>
  <si>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</si>
  <si>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</si>
  <si>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</si>
  <si>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</si>
  <si>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</si>
  <si>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</si>
  <si>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</si>
  <si>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</si>
  <si>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</si>
  <si>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</si>
  <si>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</si>
  <si>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</si>
  <si>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</si>
  <si>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</si>
  <si>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UX CVn / GSC 2529-0746</t>
  </si>
  <si>
    <t>ELL+E:</t>
  </si>
  <si>
    <t>OEJV 0107</t>
  </si>
  <si>
    <t>I</t>
  </si>
  <si>
    <t>OEJV</t>
  </si>
  <si>
    <t>IBVS 6018</t>
  </si>
  <si>
    <t>OEJV 0160</t>
  </si>
  <si>
    <t>RHN 2016</t>
  </si>
  <si>
    <t>Add cycle</t>
  </si>
  <si>
    <t>Old Cycle</t>
  </si>
  <si>
    <t>Nelson OC</t>
  </si>
  <si>
    <t>Nelson PC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</si>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</sst>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2" fillId="0" borderId="0" xfId="0" applyFont="1">
      <alignment vertical="top"/>
    </xf>
    <xf numFmtId="0" fontId="8" fillId="0" borderId="0" xfId="0" applyFont="1" applyAlignment="1"/>
    <xf numFmtId="22" fontId="8" fillId="0" borderId="0" xfId="0" applyNumberFormat="1" applyFont="1">
      <alignment vertical="top"/>
    </xf>
    <xf numFmtId="0" fontId="15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UX CVn - O-C Diagr.</a:t>
            </a:r>
          </a:p>
        </c:rich>
      </c:tx>
      <c:layout>
        <c:manualLayout>
          <c:xMode val="edge"/>
          <c:yMode val="edge"/>
          <c:x val="0.39221140472878996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34631432545202"/>
          <c:y val="0.14035127795846455"/>
          <c:w val="0.8275382475660639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24013</c:v>
                </c:pt>
                <c:pt idx="2">
                  <c:v>24013</c:v>
                </c:pt>
                <c:pt idx="3">
                  <c:v>25329.5</c:v>
                </c:pt>
                <c:pt idx="4">
                  <c:v>25965</c:v>
                </c:pt>
                <c:pt idx="5">
                  <c:v>28514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C6-4D15-BD72-F9DB51C8CB8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24013</c:v>
                </c:pt>
                <c:pt idx="2">
                  <c:v>24013</c:v>
                </c:pt>
                <c:pt idx="3">
                  <c:v>25329.5</c:v>
                </c:pt>
                <c:pt idx="4">
                  <c:v>25965</c:v>
                </c:pt>
                <c:pt idx="5">
                  <c:v>28514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2.4921000003814697E-2</c:v>
                </c:pt>
                <c:pt idx="2">
                  <c:v>2.8321000005234964E-2</c:v>
                </c:pt>
                <c:pt idx="4">
                  <c:v>3.0545000001438893E-2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C6-4D15-BD72-F9DB51C8CB8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24013</c:v>
                </c:pt>
                <c:pt idx="2">
                  <c:v>24013</c:v>
                </c:pt>
                <c:pt idx="3">
                  <c:v>25329.5</c:v>
                </c:pt>
                <c:pt idx="4">
                  <c:v>25965</c:v>
                </c:pt>
                <c:pt idx="5">
                  <c:v>28514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3.0461500005912967E-2</c:v>
                </c:pt>
                <c:pt idx="5">
                  <c:v>2.9558000001998153E-2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C6-4D15-BD72-F9DB51C8CB8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24013</c:v>
                </c:pt>
                <c:pt idx="2">
                  <c:v>24013</c:v>
                </c:pt>
                <c:pt idx="3">
                  <c:v>25329.5</c:v>
                </c:pt>
                <c:pt idx="4">
                  <c:v>25965</c:v>
                </c:pt>
                <c:pt idx="5">
                  <c:v>28514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4C6-4D15-BD72-F9DB51C8CB8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24013</c:v>
                </c:pt>
                <c:pt idx="2">
                  <c:v>24013</c:v>
                </c:pt>
                <c:pt idx="3">
                  <c:v>25329.5</c:v>
                </c:pt>
                <c:pt idx="4">
                  <c:v>25965</c:v>
                </c:pt>
                <c:pt idx="5">
                  <c:v>28514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4C6-4D15-BD72-F9DB51C8CB8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24013</c:v>
                </c:pt>
                <c:pt idx="2">
                  <c:v>24013</c:v>
                </c:pt>
                <c:pt idx="3">
                  <c:v>25329.5</c:v>
                </c:pt>
                <c:pt idx="4">
                  <c:v>25965</c:v>
                </c:pt>
                <c:pt idx="5">
                  <c:v>28514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4C6-4D15-BD72-F9DB51C8CB8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24013</c:v>
                </c:pt>
                <c:pt idx="2">
                  <c:v>24013</c:v>
                </c:pt>
                <c:pt idx="3">
                  <c:v>25329.5</c:v>
                </c:pt>
                <c:pt idx="4">
                  <c:v>25965</c:v>
                </c:pt>
                <c:pt idx="5">
                  <c:v>28514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4C6-4D15-BD72-F9DB51C8CB8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24013</c:v>
                </c:pt>
                <c:pt idx="2">
                  <c:v>24013</c:v>
                </c:pt>
                <c:pt idx="3">
                  <c:v>25329.5</c:v>
                </c:pt>
                <c:pt idx="4">
                  <c:v>25965</c:v>
                </c:pt>
                <c:pt idx="5">
                  <c:v>28514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1.1431644816417629E-2</c:v>
                </c:pt>
                <c:pt idx="1">
                  <c:v>2.7708041642459495E-2</c:v>
                </c:pt>
                <c:pt idx="2">
                  <c:v>2.7708041642459495E-2</c:v>
                </c:pt>
                <c:pt idx="3">
                  <c:v>2.8600386473237996E-2</c:v>
                </c:pt>
                <c:pt idx="4">
                  <c:v>2.9031138573473267E-2</c:v>
                </c:pt>
                <c:pt idx="5">
                  <c:v>3.075889168676943E-2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4C6-4D15-BD72-F9DB51C8C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468488"/>
        <c:axId val="1"/>
      </c:scatterChart>
      <c:valAx>
        <c:axId val="534468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7301808066758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44684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339360222531292"/>
          <c:y val="0.92397937099967764"/>
          <c:w val="0.6550764951321279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628650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0F6EBF6-358D-BCAB-6DE5-D95963A904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40"/>
  <sheetViews>
    <sheetView tabSelected="1" workbookViewId="0">
      <selection activeCell="E10" sqref="E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36</v>
      </c>
    </row>
    <row r="2" spans="1:6" x14ac:dyDescent="0.2">
      <c r="A2" t="s">
        <v>24</v>
      </c>
      <c r="B2" s="12" t="s">
        <v>37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8">
        <v>41096.182999999997</v>
      </c>
      <c r="D4" s="9">
        <v>0.57370299999999996</v>
      </c>
    </row>
    <row r="5" spans="1:6" ht="13.5" thickTop="1" x14ac:dyDescent="0.2">
      <c r="A5" s="11" t="s">
        <v>30</v>
      </c>
      <c r="B5" s="12"/>
      <c r="C5" s="13">
        <v>-9.5</v>
      </c>
      <c r="D5" s="12" t="s">
        <v>31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41096.182999999997</v>
      </c>
    </row>
    <row r="8" spans="1:6" x14ac:dyDescent="0.2">
      <c r="A8" t="s">
        <v>3</v>
      </c>
      <c r="C8">
        <f>+D4</f>
        <v>0.57370299999999996</v>
      </c>
    </row>
    <row r="9" spans="1:6" x14ac:dyDescent="0.2">
      <c r="A9" s="25" t="s">
        <v>35</v>
      </c>
      <c r="B9" s="26">
        <v>22</v>
      </c>
      <c r="C9" s="23" t="str">
        <f>"F"&amp;B9</f>
        <v>F22</v>
      </c>
      <c r="D9" s="24" t="str">
        <f>"G"&amp;B9</f>
        <v>G22</v>
      </c>
    </row>
    <row r="10" spans="1:6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6" x14ac:dyDescent="0.2">
      <c r="A11" s="12" t="s">
        <v>16</v>
      </c>
      <c r="B11" s="12"/>
      <c r="C11" s="22">
        <f ca="1">INTERCEPT(INDIRECT($D$9):G992,INDIRECT($C$9):F992)</f>
        <v>1.1431644816417629E-2</v>
      </c>
      <c r="D11" s="3"/>
      <c r="E11" s="12"/>
    </row>
    <row r="12" spans="1:6" x14ac:dyDescent="0.2">
      <c r="A12" s="12" t="s">
        <v>17</v>
      </c>
      <c r="B12" s="12"/>
      <c r="C12" s="22">
        <f ca="1">SLOPE(INDIRECT($D$9):G992,INDIRECT($C$9):F992)</f>
        <v>6.7781605072426874E-7</v>
      </c>
      <c r="D12" s="3"/>
      <c r="E12" s="12"/>
    </row>
    <row r="13" spans="1:6" x14ac:dyDescent="0.2">
      <c r="A13" s="12" t="s">
        <v>19</v>
      </c>
      <c r="B13" s="12"/>
      <c r="C13" s="3" t="s">
        <v>14</v>
      </c>
    </row>
    <row r="14" spans="1:6" x14ac:dyDescent="0.2">
      <c r="A14" s="12"/>
      <c r="B14" s="12"/>
      <c r="C14" s="12"/>
    </row>
    <row r="15" spans="1:6" x14ac:dyDescent="0.2">
      <c r="A15" s="14" t="s">
        <v>18</v>
      </c>
      <c r="B15" s="12"/>
      <c r="C15" s="15">
        <f ca="1">(C7+C11)+(C8+C12)*INT(MAX(F21:F3533))</f>
        <v>57454.781100891683</v>
      </c>
      <c r="E15" s="33" t="s">
        <v>44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0.57370367781605069</v>
      </c>
      <c r="E16" s="33" t="s">
        <v>32</v>
      </c>
      <c r="F16" s="17">
        <f ca="1">NOW()+15018.5+$C$5/24</f>
        <v>60339.761923495367</v>
      </c>
    </row>
    <row r="17" spans="1:23" ht="13.5" thickBot="1" x14ac:dyDescent="0.25">
      <c r="A17" s="16" t="s">
        <v>29</v>
      </c>
      <c r="B17" s="12"/>
      <c r="C17" s="12">
        <f>COUNT(C21:C2191)</f>
        <v>6</v>
      </c>
      <c r="E17" s="33" t="s">
        <v>45</v>
      </c>
      <c r="F17" s="17">
        <f ca="1">ROUND(2*(F16-$C$7)/$C$8,0)/2+F15</f>
        <v>33544</v>
      </c>
    </row>
    <row r="18" spans="1:23" ht="14.25" thickTop="1" thickBot="1" x14ac:dyDescent="0.25">
      <c r="A18" s="18" t="s">
        <v>5</v>
      </c>
      <c r="B18" s="12"/>
      <c r="C18" s="20">
        <f ca="1">+C15</f>
        <v>57454.781100891683</v>
      </c>
      <c r="D18" s="21">
        <f ca="1">+C16</f>
        <v>0.57370367781605069</v>
      </c>
      <c r="E18" s="33" t="s">
        <v>33</v>
      </c>
      <c r="F18" s="34">
        <f ca="1">ROUND(2*(F16-$C$15)/$C$16,0)/2+F15</f>
        <v>5029.5</v>
      </c>
    </row>
    <row r="19" spans="1:23" ht="13.5" thickTop="1" x14ac:dyDescent="0.2">
      <c r="E19" s="33" t="s">
        <v>34</v>
      </c>
      <c r="F19" s="35">
        <f ca="1">+$C$15+$C$16*F18-15018.5-$C$5/24</f>
        <v>45322.119581800849</v>
      </c>
    </row>
    <row r="20" spans="1:23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40</v>
      </c>
      <c r="J20" s="7" t="s">
        <v>48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23" x14ac:dyDescent="0.2">
      <c r="A21" t="s">
        <v>12</v>
      </c>
      <c r="C21" s="10">
        <v>41096.182999999997</v>
      </c>
      <c r="D21" s="10" t="s">
        <v>14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1.1431644816417629E-2</v>
      </c>
      <c r="Q21" s="2">
        <f t="shared" ref="Q21:Q26" si="4">+C21-15018.5</f>
        <v>26077.682999999997</v>
      </c>
    </row>
    <row r="22" spans="1:23" x14ac:dyDescent="0.2">
      <c r="A22" s="27" t="s">
        <v>38</v>
      </c>
      <c r="B22" s="28" t="s">
        <v>39</v>
      </c>
      <c r="C22" s="29">
        <v>54872.538059999999</v>
      </c>
      <c r="D22" s="29">
        <v>1.1999999999999999E-3</v>
      </c>
      <c r="E22">
        <f t="shared" si="0"/>
        <v>24013.04343885251</v>
      </c>
      <c r="F22">
        <f t="shared" si="1"/>
        <v>24013</v>
      </c>
      <c r="G22">
        <f t="shared" si="2"/>
        <v>2.4921000003814697E-2</v>
      </c>
      <c r="I22">
        <f>+G22</f>
        <v>2.4921000003814697E-2</v>
      </c>
      <c r="O22">
        <f t="shared" ca="1" si="3"/>
        <v>2.7708041642459495E-2</v>
      </c>
      <c r="Q22" s="2">
        <f t="shared" si="4"/>
        <v>39854.038059999999</v>
      </c>
    </row>
    <row r="23" spans="1:23" x14ac:dyDescent="0.2">
      <c r="A23" s="27" t="s">
        <v>38</v>
      </c>
      <c r="B23" s="28" t="s">
        <v>39</v>
      </c>
      <c r="C23" s="29">
        <v>54872.54146</v>
      </c>
      <c r="D23" s="29">
        <v>1E-3</v>
      </c>
      <c r="E23">
        <f t="shared" si="0"/>
        <v>24013.049365263916</v>
      </c>
      <c r="F23">
        <f t="shared" si="1"/>
        <v>24013</v>
      </c>
      <c r="G23">
        <f t="shared" si="2"/>
        <v>2.8321000005234964E-2</v>
      </c>
      <c r="I23">
        <f>+G23</f>
        <v>2.8321000005234964E-2</v>
      </c>
      <c r="O23">
        <f t="shared" ca="1" si="3"/>
        <v>2.7708041642459495E-2</v>
      </c>
      <c r="Q23" s="2">
        <f t="shared" si="4"/>
        <v>39854.04146</v>
      </c>
    </row>
    <row r="24" spans="1:23" x14ac:dyDescent="0.2">
      <c r="A24" s="5" t="s">
        <v>41</v>
      </c>
      <c r="C24" s="10">
        <v>55627.823600000003</v>
      </c>
      <c r="D24" s="10">
        <v>1E-3</v>
      </c>
      <c r="E24">
        <f t="shared" si="0"/>
        <v>25329.55309628851</v>
      </c>
      <c r="F24">
        <f t="shared" si="1"/>
        <v>25329.5</v>
      </c>
      <c r="G24">
        <f t="shared" si="2"/>
        <v>3.0461500005912967E-2</v>
      </c>
      <c r="J24">
        <f>+G24</f>
        <v>3.0461500005912967E-2</v>
      </c>
      <c r="O24">
        <f t="shared" ca="1" si="3"/>
        <v>2.8600386473237996E-2</v>
      </c>
      <c r="Q24" s="2">
        <f t="shared" si="4"/>
        <v>40609.323600000003</v>
      </c>
      <c r="W24" s="36" t="s">
        <v>46</v>
      </c>
    </row>
    <row r="25" spans="1:23" x14ac:dyDescent="0.2">
      <c r="A25" s="30" t="s">
        <v>42</v>
      </c>
      <c r="B25" s="31" t="s">
        <v>39</v>
      </c>
      <c r="C25" s="32">
        <v>55992.411939999998</v>
      </c>
      <c r="D25" s="32">
        <v>1E-4</v>
      </c>
      <c r="E25">
        <f t="shared" si="0"/>
        <v>25965.053241834194</v>
      </c>
      <c r="F25">
        <f t="shared" si="1"/>
        <v>25965</v>
      </c>
      <c r="G25">
        <f t="shared" si="2"/>
        <v>3.0545000001438893E-2</v>
      </c>
      <c r="I25">
        <f>+G25</f>
        <v>3.0545000001438893E-2</v>
      </c>
      <c r="O25">
        <f t="shared" ca="1" si="3"/>
        <v>2.9031138573473267E-2</v>
      </c>
      <c r="Q25" s="2">
        <f t="shared" si="4"/>
        <v>40973.911939999998</v>
      </c>
    </row>
    <row r="26" spans="1:23" x14ac:dyDescent="0.2">
      <c r="A26" s="5" t="s">
        <v>43</v>
      </c>
      <c r="C26" s="10">
        <v>57454.779900000001</v>
      </c>
      <c r="D26" s="10">
        <v>2.9999999999999997E-4</v>
      </c>
      <c r="E26">
        <f t="shared" si="0"/>
        <v>28514.051521431829</v>
      </c>
      <c r="F26">
        <f t="shared" si="1"/>
        <v>28514</v>
      </c>
      <c r="G26">
        <f t="shared" si="2"/>
        <v>2.9558000001998153E-2</v>
      </c>
      <c r="J26">
        <f>+G26</f>
        <v>2.9558000001998153E-2</v>
      </c>
      <c r="O26">
        <f t="shared" ca="1" si="3"/>
        <v>3.075889168676943E-2</v>
      </c>
      <c r="Q26" s="2">
        <f t="shared" si="4"/>
        <v>42436.279900000001</v>
      </c>
      <c r="W26" s="36" t="s">
        <v>47</v>
      </c>
    </row>
    <row r="27" spans="1:23" x14ac:dyDescent="0.2">
      <c r="C27" s="10"/>
      <c r="D27" s="10"/>
      <c r="Q27" s="2"/>
    </row>
    <row r="28" spans="1:23" x14ac:dyDescent="0.2">
      <c r="C28" s="10"/>
      <c r="D28" s="10"/>
      <c r="Q28" s="2"/>
    </row>
    <row r="29" spans="1:23" x14ac:dyDescent="0.2">
      <c r="C29" s="10"/>
      <c r="D29" s="10"/>
      <c r="Q29" s="2"/>
    </row>
    <row r="30" spans="1:23" x14ac:dyDescent="0.2">
      <c r="C30" s="10"/>
      <c r="D30" s="10"/>
      <c r="Q30" s="2"/>
    </row>
    <row r="31" spans="1:23" x14ac:dyDescent="0.2">
      <c r="C31" s="10"/>
      <c r="D31" s="10"/>
      <c r="Q31" s="2"/>
    </row>
    <row r="32" spans="1:23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2024-01-30T05:17:10Z</dcterms:modified>
</cp:coreProperties>
</file>